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\Magistr_course\Excel_examples\"/>
    </mc:Choice>
  </mc:AlternateContent>
  <xr:revisionPtr revIDLastSave="0" documentId="13_ncr:1_{47977A3A-9B23-495F-B289-942FBB64CC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Фонтан" sheetId="2" r:id="rId1"/>
    <sheet name="ESP" sheetId="3" r:id="rId2"/>
  </sheets>
  <externalReferences>
    <externalReference r:id="rId3"/>
  </externalReferences>
  <definedNames>
    <definedName name="choke_json" localSheetId="1">ESP!$C$50</definedName>
    <definedName name="choke_json">Фонтан!$C$32</definedName>
    <definedName name="esp_json">ESP!#REF!</definedName>
    <definedName name="esp_json_1">ESP!$K$58</definedName>
    <definedName name="IPR_json" localSheetId="1">ESP!$F$8</definedName>
    <definedName name="IPR_json">Фонтан!$F$8</definedName>
    <definedName name="p_res_atma" localSheetId="1">ESP!$F$3</definedName>
    <definedName name="p_res_atma">Фонтан!$F$3</definedName>
    <definedName name="pipe_construction" localSheetId="1">ESP!#REF!</definedName>
    <definedName name="pipe_construction">Фонтан!#REF!</definedName>
    <definedName name="pipe_construction_1" localSheetId="1">ESP!$C$15</definedName>
    <definedName name="pipe_construction_1">Фонтан!$C$15</definedName>
    <definedName name="pipe_object" localSheetId="1">ESP!#REF!</definedName>
    <definedName name="pipe_object">Фонтан!#REF!</definedName>
    <definedName name="pipe_object_1" localSheetId="1">ESP!$H$24</definedName>
    <definedName name="pipe_object_1">Фонтан!$H$24</definedName>
    <definedName name="pipe_object_2">ESP!$C$37</definedName>
    <definedName name="pipe_object_3">ESP!$F$37</definedName>
    <definedName name="prod_index" localSheetId="1">ESP!$F$7</definedName>
    <definedName name="prod_index">Фонтан!$F$7</definedName>
    <definedName name="PVT_json" localSheetId="1">ESP!$C$12</definedName>
    <definedName name="PVT_json">Фонтан!$C$12</definedName>
    <definedName name="solver_eng" localSheetId="1" hidden="1">1</definedName>
    <definedName name="solver_eng" localSheetId="0" hidden="1">1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ESP!$D$56</definedName>
    <definedName name="solver_opt" localSheetId="0" hidden="1">Фонтан!$D$38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t_model" localSheetId="1">ESP!$K$15</definedName>
    <definedName name="t_model">Фонтан!$K$15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8" i="3" l="1"/>
  <c r="T64" i="3"/>
  <c r="T65" i="3"/>
  <c r="G64" i="3" l="1"/>
  <c r="G67" i="3"/>
  <c r="G62" i="3"/>
  <c r="G49" i="2"/>
  <c r="G46" i="2"/>
  <c r="G44" i="2"/>
  <c r="H16" i="2"/>
  <c r="H15" i="2"/>
  <c r="K50" i="3"/>
  <c r="K51" i="3" s="1"/>
  <c r="K58" i="3"/>
  <c r="F28" i="3"/>
  <c r="C28" i="3"/>
  <c r="K15" i="3"/>
  <c r="C50" i="3"/>
  <c r="C12" i="3"/>
  <c r="C15" i="3"/>
  <c r="C32" i="2"/>
  <c r="K15" i="2"/>
  <c r="H24" i="2"/>
  <c r="C15" i="2"/>
  <c r="C12" i="2"/>
  <c r="P41" i="3"/>
  <c r="Q41" i="3"/>
  <c r="R41" i="3"/>
  <c r="Q47" i="3"/>
  <c r="P47" i="3"/>
  <c r="R46" i="3"/>
  <c r="P49" i="3"/>
  <c r="Q46" i="3"/>
  <c r="R43" i="3"/>
  <c r="R52" i="3"/>
  <c r="Q44" i="3"/>
  <c r="Q51" i="3"/>
  <c r="R48" i="3"/>
  <c r="P46" i="3"/>
  <c r="Q43" i="3"/>
  <c r="P50" i="3"/>
  <c r="Q52" i="3"/>
  <c r="P52" i="3"/>
  <c r="P44" i="3"/>
  <c r="P51" i="3"/>
  <c r="P43" i="3"/>
  <c r="R50" i="3"/>
  <c r="P48" i="3"/>
  <c r="Q45" i="3"/>
  <c r="R42" i="3"/>
  <c r="R44" i="3"/>
  <c r="R49" i="3"/>
  <c r="Q49" i="3"/>
  <c r="R51" i="3"/>
  <c r="Q48" i="3"/>
  <c r="R45" i="3"/>
  <c r="Q50" i="3"/>
  <c r="R47" i="3"/>
  <c r="P45" i="3"/>
  <c r="Q42" i="3"/>
  <c r="P42" i="3"/>
  <c r="H15" i="3" l="1"/>
  <c r="C29" i="3"/>
  <c r="F29" i="3"/>
  <c r="F6" i="3"/>
  <c r="H16" i="3"/>
  <c r="G45" i="2"/>
  <c r="F6" i="2"/>
  <c r="C37" i="3"/>
  <c r="F37" i="3"/>
  <c r="H24" i="3"/>
  <c r="F8" i="3"/>
  <c r="F8" i="2"/>
  <c r="C43" i="2" s="1"/>
  <c r="N3" i="2"/>
  <c r="N11" i="2"/>
  <c r="N18" i="2"/>
  <c r="N10" i="2"/>
  <c r="N17" i="2"/>
  <c r="N9" i="2"/>
  <c r="N8" i="2"/>
  <c r="N16" i="2"/>
  <c r="N14" i="2"/>
  <c r="N6" i="2"/>
  <c r="N12" i="2"/>
  <c r="N15" i="2"/>
  <c r="N7" i="2"/>
  <c r="N13" i="2"/>
  <c r="N4" i="2"/>
  <c r="N5" i="2"/>
  <c r="F7" i="2"/>
  <c r="N12" i="3"/>
  <c r="N7" i="3"/>
  <c r="N13" i="3"/>
  <c r="N17" i="3"/>
  <c r="N14" i="3"/>
  <c r="N18" i="3"/>
  <c r="N6" i="3"/>
  <c r="N4" i="3"/>
  <c r="N9" i="3"/>
  <c r="F7" i="3"/>
  <c r="N8" i="3"/>
  <c r="N5" i="3"/>
  <c r="N10" i="3"/>
  <c r="N16" i="3"/>
  <c r="N3" i="3"/>
  <c r="N11" i="3"/>
  <c r="N15" i="3"/>
  <c r="C61" i="3"/>
  <c r="G63" i="3" l="1"/>
  <c r="G61" i="3"/>
  <c r="G43" i="2"/>
  <c r="F71" i="3" a="1"/>
  <c r="F53" i="2" a="1"/>
  <c r="G93" i="3" l="1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K89" i="3"/>
  <c r="K79" i="3"/>
  <c r="K76" i="3"/>
  <c r="K73" i="3"/>
  <c r="H75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K92" i="3"/>
  <c r="K84" i="3"/>
  <c r="K80" i="3"/>
  <c r="K78" i="3"/>
  <c r="K75" i="3"/>
  <c r="K74" i="3"/>
  <c r="K71" i="3"/>
  <c r="K93" i="3"/>
  <c r="K91" i="3"/>
  <c r="K90" i="3"/>
  <c r="K88" i="3"/>
  <c r="K87" i="3"/>
  <c r="K86" i="3"/>
  <c r="K85" i="3"/>
  <c r="K83" i="3"/>
  <c r="K82" i="3"/>
  <c r="K81" i="3"/>
  <c r="K77" i="3"/>
  <c r="K72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H93" i="3"/>
  <c r="H92" i="3"/>
  <c r="H91" i="3"/>
  <c r="H90" i="3"/>
  <c r="H89" i="3"/>
  <c r="H88" i="3"/>
  <c r="H87" i="3"/>
  <c r="H85" i="3"/>
  <c r="H84" i="3"/>
  <c r="H83" i="3"/>
  <c r="H82" i="3"/>
  <c r="H81" i="3"/>
  <c r="H80" i="3"/>
  <c r="H79" i="3"/>
  <c r="H77" i="3"/>
  <c r="H74" i="3"/>
  <c r="H72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H86" i="3"/>
  <c r="H78" i="3"/>
  <c r="H76" i="3"/>
  <c r="H73" i="3"/>
  <c r="H71" i="3"/>
  <c r="G60" i="2"/>
  <c r="G68" i="2"/>
  <c r="H53" i="2"/>
  <c r="H61" i="2"/>
  <c r="H69" i="2"/>
  <c r="I72" i="2"/>
  <c r="J61" i="2"/>
  <c r="L70" i="2"/>
  <c r="I58" i="2"/>
  <c r="I66" i="2"/>
  <c r="J60" i="2"/>
  <c r="L73" i="2"/>
  <c r="M74" i="2"/>
  <c r="F69" i="2"/>
  <c r="K57" i="2"/>
  <c r="K65" i="2"/>
  <c r="K73" i="2"/>
  <c r="L58" i="2"/>
  <c r="L66" i="2"/>
  <c r="M57" i="2"/>
  <c r="M68" i="2"/>
  <c r="F59" i="2"/>
  <c r="F74" i="2"/>
  <c r="G53" i="2"/>
  <c r="G61" i="2"/>
  <c r="H54" i="2"/>
  <c r="H62" i="2"/>
  <c r="H70" i="2"/>
  <c r="I73" i="2"/>
  <c r="J63" i="2"/>
  <c r="L72" i="2"/>
  <c r="I59" i="2"/>
  <c r="I67" i="2"/>
  <c r="J62" i="2"/>
  <c r="M54" i="2"/>
  <c r="F54" i="2"/>
  <c r="F71" i="2"/>
  <c r="K58" i="2"/>
  <c r="K66" i="2"/>
  <c r="K74" i="2"/>
  <c r="L59" i="2"/>
  <c r="L67" i="2"/>
  <c r="M59" i="2"/>
  <c r="M70" i="2"/>
  <c r="G69" i="2"/>
  <c r="F61" i="2"/>
  <c r="G54" i="2"/>
  <c r="G62" i="2"/>
  <c r="G70" i="2"/>
  <c r="H55" i="2"/>
  <c r="H63" i="2"/>
  <c r="H71" i="2"/>
  <c r="I75" i="2"/>
  <c r="J65" i="2"/>
  <c r="L75" i="2"/>
  <c r="I60" i="2"/>
  <c r="I68" i="2"/>
  <c r="J64" i="2"/>
  <c r="M56" i="2"/>
  <c r="F56" i="2"/>
  <c r="F73" i="2"/>
  <c r="K59" i="2"/>
  <c r="K67" i="2"/>
  <c r="K75" i="2"/>
  <c r="L60" i="2"/>
  <c r="L68" i="2"/>
  <c r="M60" i="2"/>
  <c r="M72" i="2"/>
  <c r="F62" i="2"/>
  <c r="G65" i="2"/>
  <c r="H58" i="2"/>
  <c r="H66" i="2"/>
  <c r="H74" i="2"/>
  <c r="J56" i="2"/>
  <c r="J70" i="2"/>
  <c r="I63" i="2"/>
  <c r="I74" i="2"/>
  <c r="M66" i="2"/>
  <c r="K54" i="2"/>
  <c r="K70" i="2"/>
  <c r="L63" i="2"/>
  <c r="L74" i="2"/>
  <c r="F53" i="2"/>
  <c r="F68" i="2"/>
  <c r="G55" i="2"/>
  <c r="G63" i="2"/>
  <c r="G71" i="2"/>
  <c r="H56" i="2"/>
  <c r="H64" i="2"/>
  <c r="H72" i="2"/>
  <c r="J53" i="2"/>
  <c r="J67" i="2"/>
  <c r="I53" i="2"/>
  <c r="I61" i="2"/>
  <c r="I69" i="2"/>
  <c r="J66" i="2"/>
  <c r="M58" i="2"/>
  <c r="F58" i="2"/>
  <c r="F75" i="2"/>
  <c r="K60" i="2"/>
  <c r="K68" i="2"/>
  <c r="L53" i="2"/>
  <c r="L61" i="2"/>
  <c r="L69" i="2"/>
  <c r="M62" i="2"/>
  <c r="M73" i="2"/>
  <c r="F64" i="2"/>
  <c r="G73" i="2"/>
  <c r="I55" i="2"/>
  <c r="J71" i="2"/>
  <c r="F63" i="2"/>
  <c r="K62" i="2"/>
  <c r="L55" i="2"/>
  <c r="M64" i="2"/>
  <c r="G56" i="2"/>
  <c r="G64" i="2"/>
  <c r="G72" i="2"/>
  <c r="H57" i="2"/>
  <c r="H65" i="2"/>
  <c r="H73" i="2"/>
  <c r="J55" i="2"/>
  <c r="J69" i="2"/>
  <c r="I54" i="2"/>
  <c r="I62" i="2"/>
  <c r="I71" i="2"/>
  <c r="J68" i="2"/>
  <c r="M61" i="2"/>
  <c r="F60" i="2"/>
  <c r="K53" i="2"/>
  <c r="K61" i="2"/>
  <c r="K69" i="2"/>
  <c r="L54" i="2"/>
  <c r="L62" i="2"/>
  <c r="L71" i="2"/>
  <c r="M63" i="2"/>
  <c r="M75" i="2"/>
  <c r="F66" i="2"/>
  <c r="G57" i="2"/>
  <c r="G58" i="2"/>
  <c r="G66" i="2"/>
  <c r="G74" i="2"/>
  <c r="H59" i="2"/>
  <c r="H67" i="2"/>
  <c r="H75" i="2"/>
  <c r="J58" i="2"/>
  <c r="J72" i="2"/>
  <c r="I56" i="2"/>
  <c r="I64" i="2"/>
  <c r="J54" i="2"/>
  <c r="J73" i="2"/>
  <c r="M69" i="2"/>
  <c r="F65" i="2"/>
  <c r="K55" i="2"/>
  <c r="K63" i="2"/>
  <c r="K71" i="2"/>
  <c r="L56" i="2"/>
  <c r="L64" i="2"/>
  <c r="M53" i="2"/>
  <c r="M65" i="2"/>
  <c r="F55" i="2"/>
  <c r="F70" i="2"/>
  <c r="G59" i="2"/>
  <c r="G67" i="2"/>
  <c r="G75" i="2"/>
  <c r="H60" i="2"/>
  <c r="H68" i="2"/>
  <c r="I70" i="2"/>
  <c r="J59" i="2"/>
  <c r="J74" i="2"/>
  <c r="I57" i="2"/>
  <c r="I65" i="2"/>
  <c r="J57" i="2"/>
  <c r="J75" i="2"/>
  <c r="M71" i="2"/>
  <c r="F67" i="2"/>
  <c r="K56" i="2"/>
  <c r="K64" i="2"/>
  <c r="K72" i="2"/>
  <c r="L57" i="2"/>
  <c r="L65" i="2"/>
  <c r="M55" i="2"/>
  <c r="M67" i="2"/>
  <c r="F57" i="2"/>
  <c r="F72" i="2"/>
  <c r="P62" i="3"/>
  <c r="D83" i="2"/>
  <c r="D99" i="2"/>
  <c r="D84" i="2"/>
  <c r="D92" i="2"/>
  <c r="D85" i="2"/>
  <c r="D93" i="2"/>
  <c r="D101" i="2"/>
  <c r="D96" i="2"/>
  <c r="D97" i="2"/>
  <c r="D98" i="2"/>
  <c r="D107" i="2"/>
  <c r="D86" i="2"/>
  <c r="D94" i="2"/>
  <c r="D102" i="2"/>
  <c r="D88" i="2"/>
  <c r="D105" i="2"/>
  <c r="D91" i="2"/>
  <c r="D87" i="2"/>
  <c r="D95" i="2"/>
  <c r="D103" i="2"/>
  <c r="D104" i="2"/>
  <c r="D90" i="2"/>
  <c r="D106" i="2"/>
  <c r="D100" i="2"/>
  <c r="D89" i="2"/>
  <c r="D82" i="2"/>
  <c r="D121" i="3"/>
  <c r="D113" i="3"/>
  <c r="D105" i="3"/>
  <c r="D120" i="3"/>
  <c r="D112" i="3"/>
  <c r="D104" i="3"/>
  <c r="D118" i="3"/>
  <c r="D110" i="3"/>
  <c r="D102" i="3"/>
  <c r="D119" i="3"/>
  <c r="D111" i="3"/>
  <c r="D103" i="3"/>
  <c r="D106" i="3"/>
  <c r="D114" i="3"/>
  <c r="D122" i="3"/>
  <c r="D107" i="3"/>
  <c r="D115" i="3"/>
  <c r="D123" i="3"/>
  <c r="D100" i="3"/>
  <c r="D108" i="3"/>
  <c r="D116" i="3"/>
  <c r="D124" i="3"/>
  <c r="D101" i="3"/>
  <c r="D109" i="3"/>
  <c r="D117" i="3"/>
  <c r="D125" i="3"/>
  <c r="AG61" i="3"/>
  <c r="Q43" i="2"/>
  <c r="T62" i="3" l="1"/>
  <c r="T63" i="3"/>
  <c r="D38" i="2"/>
  <c r="S72" i="3" a="1"/>
  <c r="X93" i="3" l="1"/>
  <c r="X85" i="3"/>
  <c r="X77" i="3"/>
  <c r="W92" i="3"/>
  <c r="W84" i="3"/>
  <c r="W76" i="3"/>
  <c r="U91" i="3"/>
  <c r="U83" i="3"/>
  <c r="U75" i="3"/>
  <c r="D56" i="3" s="1"/>
  <c r="Z85" i="3"/>
  <c r="Y93" i="3"/>
  <c r="Y85" i="3"/>
  <c r="Y77" i="3"/>
  <c r="V92" i="3"/>
  <c r="V84" i="3"/>
  <c r="V76" i="3"/>
  <c r="T91" i="3"/>
  <c r="T83" i="3"/>
  <c r="T75" i="3"/>
  <c r="S90" i="3"/>
  <c r="S82" i="3"/>
  <c r="S74" i="3"/>
  <c r="Z84" i="3"/>
  <c r="X92" i="3"/>
  <c r="X84" i="3"/>
  <c r="X76" i="3"/>
  <c r="W91" i="3"/>
  <c r="W83" i="3"/>
  <c r="W75" i="3"/>
  <c r="U90" i="3"/>
  <c r="U82" i="3"/>
  <c r="U74" i="3"/>
  <c r="Z83" i="3"/>
  <c r="Y92" i="3"/>
  <c r="Y84" i="3"/>
  <c r="Y76" i="3"/>
  <c r="V91" i="3"/>
  <c r="V83" i="3"/>
  <c r="V75" i="3"/>
  <c r="T90" i="3"/>
  <c r="T82" i="3"/>
  <c r="T74" i="3"/>
  <c r="S89" i="3"/>
  <c r="S81" i="3"/>
  <c r="S73" i="3"/>
  <c r="Z82" i="3"/>
  <c r="X91" i="3"/>
  <c r="X83" i="3"/>
  <c r="X75" i="3"/>
  <c r="W90" i="3"/>
  <c r="W82" i="3"/>
  <c r="W74" i="3"/>
  <c r="U89" i="3"/>
  <c r="U81" i="3"/>
  <c r="U73" i="3"/>
  <c r="Z81" i="3"/>
  <c r="Y91" i="3"/>
  <c r="Y83" i="3"/>
  <c r="Y75" i="3"/>
  <c r="V90" i="3"/>
  <c r="V82" i="3"/>
  <c r="V74" i="3"/>
  <c r="T89" i="3"/>
  <c r="T81" i="3"/>
  <c r="T73" i="3"/>
  <c r="S88" i="3"/>
  <c r="Z80" i="3"/>
  <c r="X82" i="3"/>
  <c r="W89" i="3"/>
  <c r="U88" i="3"/>
  <c r="Z78" i="3"/>
  <c r="Y74" i="3"/>
  <c r="T88" i="3"/>
  <c r="S87" i="3"/>
  <c r="Z79" i="3"/>
  <c r="U79" i="3"/>
  <c r="Y89" i="3"/>
  <c r="V88" i="3"/>
  <c r="V72" i="3"/>
  <c r="S94" i="3"/>
  <c r="Z77" i="3"/>
  <c r="X89" i="3"/>
  <c r="X81" i="3"/>
  <c r="X73" i="3"/>
  <c r="W88" i="3"/>
  <c r="W80" i="3"/>
  <c r="W72" i="3"/>
  <c r="X88" i="3"/>
  <c r="X80" i="3"/>
  <c r="X72" i="3"/>
  <c r="W87" i="3"/>
  <c r="W79" i="3"/>
  <c r="U94" i="3"/>
  <c r="U86" i="3"/>
  <c r="U78" i="3"/>
  <c r="Z91" i="3"/>
  <c r="Z75" i="3"/>
  <c r="Y88" i="3"/>
  <c r="Y80" i="3"/>
  <c r="Y72" i="3"/>
  <c r="V87" i="3"/>
  <c r="V79" i="3"/>
  <c r="T94" i="3"/>
  <c r="T86" i="3"/>
  <c r="T78" i="3"/>
  <c r="S93" i="3"/>
  <c r="S85" i="3"/>
  <c r="S77" i="3"/>
  <c r="Z90" i="3"/>
  <c r="Z74" i="3"/>
  <c r="S76" i="3"/>
  <c r="Z73" i="3"/>
  <c r="X94" i="3"/>
  <c r="X86" i="3"/>
  <c r="X78" i="3"/>
  <c r="W85" i="3"/>
  <c r="W77" i="3"/>
  <c r="U92" i="3"/>
  <c r="U84" i="3"/>
  <c r="Z86" i="3"/>
  <c r="Y86" i="3"/>
  <c r="V93" i="3"/>
  <c r="V77" i="3"/>
  <c r="T92" i="3"/>
  <c r="T76" i="3"/>
  <c r="S83" i="3"/>
  <c r="Z87" i="3"/>
  <c r="S80" i="3"/>
  <c r="X90" i="3"/>
  <c r="W81" i="3"/>
  <c r="U80" i="3"/>
  <c r="Y90" i="3"/>
  <c r="V89" i="3"/>
  <c r="V73" i="3"/>
  <c r="T72" i="3"/>
  <c r="S79" i="3"/>
  <c r="U87" i="3"/>
  <c r="Z76" i="3"/>
  <c r="Y73" i="3"/>
  <c r="T87" i="3"/>
  <c r="S86" i="3"/>
  <c r="Z92" i="3"/>
  <c r="X87" i="3"/>
  <c r="X79" i="3"/>
  <c r="W94" i="3"/>
  <c r="W86" i="3"/>
  <c r="W78" i="3"/>
  <c r="U93" i="3"/>
  <c r="U85" i="3"/>
  <c r="U77" i="3"/>
  <c r="Z88" i="3"/>
  <c r="Z72" i="3"/>
  <c r="Y87" i="3"/>
  <c r="Y79" i="3"/>
  <c r="V94" i="3"/>
  <c r="V86" i="3"/>
  <c r="V78" i="3"/>
  <c r="T93" i="3"/>
  <c r="T85" i="3"/>
  <c r="T77" i="3"/>
  <c r="S92" i="3"/>
  <c r="S84" i="3"/>
  <c r="Z89" i="3"/>
  <c r="W93" i="3"/>
  <c r="U76" i="3"/>
  <c r="Y94" i="3"/>
  <c r="Y78" i="3"/>
  <c r="V85" i="3"/>
  <c r="T84" i="3"/>
  <c r="S91" i="3"/>
  <c r="S75" i="3"/>
  <c r="S72" i="3"/>
  <c r="X74" i="3"/>
  <c r="W73" i="3"/>
  <c r="U72" i="3"/>
  <c r="Y82" i="3"/>
  <c r="V81" i="3"/>
  <c r="T80" i="3"/>
  <c r="Z93" i="3"/>
  <c r="Z94" i="3"/>
  <c r="Y81" i="3"/>
  <c r="V80" i="3"/>
  <c r="T79" i="3"/>
  <c r="S78" i="3"/>
</calcChain>
</file>

<file path=xl/sharedStrings.xml><?xml version="1.0" encoding="utf-8"?>
<sst xmlns="http://schemas.openxmlformats.org/spreadsheetml/2006/main" count="201" uniqueCount="90">
  <si>
    <t>q_liq_sm3day</t>
  </si>
  <si>
    <t>feed</t>
  </si>
  <si>
    <t>param</t>
  </si>
  <si>
    <t>1. PVT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</si>
  <si>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</si>
  <si>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</si>
  <si>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</si>
  <si>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</si>
  <si>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</si>
  <si>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</si>
  <si>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</si>
  <si>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</si>
  <si>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</si>
  <si>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</si>
  <si>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p_res_atma</t>
  </si>
  <si>
    <t>q_liq_test_sm3day</t>
  </si>
  <si>
    <t>p_wf_test_atma</t>
  </si>
  <si>
    <t>feed json</t>
  </si>
  <si>
    <t>PI</t>
  </si>
  <si>
    <t>IPR</t>
  </si>
  <si>
    <t>2. Пласт</t>
  </si>
  <si>
    <t>3. Инклинометрия</t>
  </si>
  <si>
    <t>construction</t>
  </si>
  <si>
    <t>t_model</t>
  </si>
  <si>
    <t>flow_correlation</t>
  </si>
  <si>
    <t>flow_along_coord</t>
  </si>
  <si>
    <t>calibr_grav</t>
  </si>
  <si>
    <t>calibr_fric</t>
  </si>
  <si>
    <t>h_start_m</t>
  </si>
  <si>
    <t>h_end_m</t>
  </si>
  <si>
    <t>znlf</t>
  </si>
  <si>
    <t>pipe</t>
  </si>
  <si>
    <t>trajectory</t>
  </si>
  <si>
    <t>diameter</t>
  </si>
  <si>
    <t>hmes, m</t>
  </si>
  <si>
    <t>hvert, m</t>
  </si>
  <si>
    <t>diam, mm</t>
  </si>
  <si>
    <t>ambient temperature</t>
  </si>
  <si>
    <t>t amb, C</t>
  </si>
  <si>
    <t>t model</t>
  </si>
  <si>
    <t>Q_liq</t>
  </si>
  <si>
    <t>Pbhp</t>
  </si>
  <si>
    <t>4. Штуцер</t>
  </si>
  <si>
    <t>d_choke_mm</t>
  </si>
  <si>
    <t>d_pipe_mm</t>
  </si>
  <si>
    <t>calibr</t>
  </si>
  <si>
    <t>CDischarge</t>
  </si>
  <si>
    <t>choke json</t>
  </si>
  <si>
    <t>5. Расчет</t>
  </si>
  <si>
    <t>Рлин</t>
  </si>
  <si>
    <t>Qliq</t>
  </si>
  <si>
    <t>5.1. Пласт</t>
  </si>
  <si>
    <t>атм</t>
  </si>
  <si>
    <t>5.2. Расчет в стволе скважины</t>
  </si>
  <si>
    <t>p_atma</t>
  </si>
  <si>
    <t>t_C</t>
  </si>
  <si>
    <t>pipe_object</t>
  </si>
  <si>
    <t>calc_along_coord</t>
  </si>
  <si>
    <t>{"show_array":1}</t>
  </si>
  <si>
    <t>fw_perc</t>
  </si>
  <si>
    <t>rp_m3m3</t>
  </si>
  <si>
    <t>q_gas_free_sm3day</t>
  </si>
  <si>
    <t>5.3. Штуцер</t>
  </si>
  <si>
    <t>Pлин</t>
  </si>
  <si>
    <t>м3/сут</t>
  </si>
  <si>
    <t>1. VFP таблицы</t>
  </si>
  <si>
    <t>НКТ</t>
  </si>
  <si>
    <t>Обсадная колонна</t>
  </si>
  <si>
    <t>4.1. ЭЦН</t>
  </si>
  <si>
    <t>ESP_q_nom</t>
  </si>
  <si>
    <t>ESP_head_nom</t>
  </si>
  <si>
    <t>freq_nom</t>
  </si>
  <si>
    <t>ESP_ID</t>
  </si>
  <si>
    <t>num_stages</t>
  </si>
  <si>
    <t>calibr_head</t>
  </si>
  <si>
    <t>calibr_rate</t>
  </si>
  <si>
    <t>calibr_power</t>
  </si>
  <si>
    <t>gas_correct_model</t>
  </si>
  <si>
    <t>gas_correct_stage_by_stage</t>
  </si>
  <si>
    <t>dnum_stages_integrate</t>
  </si>
  <si>
    <t>encode_esp_pump</t>
  </si>
  <si>
    <t>Q</t>
  </si>
  <si>
    <t>Head, м</t>
  </si>
  <si>
    <t>Power, кВт</t>
  </si>
  <si>
    <t>effeq, %</t>
  </si>
  <si>
    <t>вязкость</t>
  </si>
  <si>
    <t>5.2. Расчет до НКТ</t>
  </si>
  <si>
    <t>5.3. Насос</t>
  </si>
  <si>
    <t>P_на_выкиде</t>
  </si>
  <si>
    <t>5.4. 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</si>
</sst>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E6FA64"/>
        <bgColor indexed="64"/>
      </patternFill>
    </fill>
    <fill>
      <patternFill patternType="solid">
        <fgColor rgb="FFE1C89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7" borderId="0" xfId="0" applyNumberFormat="1" applyFill="1" applyAlignment="1">
      <alignment horizontal="center"/>
    </xf>
    <xf numFmtId="0" fontId="0" fillId="8" borderId="0" xfId="0" applyFill="1"/>
    <xf numFmtId="0" fontId="1" fillId="9" borderId="0" xfId="0" applyFont="1" applyFill="1"/>
    <xf numFmtId="1" fontId="0" fillId="2" borderId="0" xfId="0" applyNumberFormat="1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Фонтан!$N$2</c:f>
              <c:strCache>
                <c:ptCount val="1"/>
                <c:pt idx="0">
                  <c:v>Pbhp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Фонтан!$M$3:$M$18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19</c:v>
                </c:pt>
                <c:pt idx="3">
                  <c:v>28</c:v>
                </c:pt>
                <c:pt idx="4">
                  <c:v>37</c:v>
                </c:pt>
                <c:pt idx="5">
                  <c:v>46</c:v>
                </c:pt>
                <c:pt idx="6">
                  <c:v>55</c:v>
                </c:pt>
                <c:pt idx="7">
                  <c:v>64</c:v>
                </c:pt>
                <c:pt idx="8">
                  <c:v>73</c:v>
                </c:pt>
                <c:pt idx="9">
                  <c:v>82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</c:numCache>
            </c:numRef>
          </c:xVal>
          <c:yVal>
            <c:numRef>
              <c:f>Фонтан!$N$3:$N$18</c:f>
              <c:numCache>
                <c:formatCode>General</c:formatCode>
                <c:ptCount val="16"/>
                <c:pt idx="0">
                  <c:v>248.60417073783535</c:v>
                </c:pt>
                <c:pt idx="1">
                  <c:v>236.04170737835346</c:v>
                </c:pt>
                <c:pt idx="2">
                  <c:v>223.47924401887161</c:v>
                </c:pt>
                <c:pt idx="3">
                  <c:v>210.91678065938973</c:v>
                </c:pt>
                <c:pt idx="4">
                  <c:v>198.35431729990788</c:v>
                </c:pt>
                <c:pt idx="5">
                  <c:v>185.79185394042599</c:v>
                </c:pt>
                <c:pt idx="6">
                  <c:v>173.22939058094414</c:v>
                </c:pt>
                <c:pt idx="7">
                  <c:v>160.66692722146226</c:v>
                </c:pt>
                <c:pt idx="8">
                  <c:v>148.10446386198041</c:v>
                </c:pt>
                <c:pt idx="9">
                  <c:v>135.54200050249852</c:v>
                </c:pt>
                <c:pt idx="10">
                  <c:v>122.97953714301666</c:v>
                </c:pt>
                <c:pt idx="11">
                  <c:v>110.05042951367417</c:v>
                </c:pt>
                <c:pt idx="12">
                  <c:v>95.660493467606983</c:v>
                </c:pt>
                <c:pt idx="13">
                  <c:v>79.095056764073334</c:v>
                </c:pt>
                <c:pt idx="14">
                  <c:v>58.905443645066349</c:v>
                </c:pt>
                <c:pt idx="15">
                  <c:v>30.498895517517482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4F-4673-8798-61A93EABC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434528"/>
        <c:axId val="814934032"/>
      </c:scatterChart>
      <c:valAx>
        <c:axId val="84443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Qliq,</a:t>
                </a:r>
                <a:r>
                  <a:rPr lang="en-US" baseline="0"/>
                  <a:t> </a:t>
                </a:r>
                <a:r>
                  <a:rPr lang="ru-RU" baseline="0"/>
                  <a:t>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934032"/>
        <c:crosses val="autoZero"/>
        <c:crossBetween val="midCat"/>
      </c:valAx>
      <c:valAx>
        <c:axId val="8149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Pbhp,</a:t>
                </a:r>
                <a:r>
                  <a:rPr lang="en-US" baseline="0"/>
                  <a:t>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4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Фонтан!$H$56:$H$75</c:f>
              <c:numCache>
                <c:formatCode>0</c:formatCode>
                <c:ptCount val="20"/>
                <c:pt idx="0">
                  <c:v>16.809226715384181</c:v>
                </c:pt>
                <c:pt idx="1">
                  <c:v>29.426598552738032</c:v>
                </c:pt>
                <c:pt idx="2">
                  <c:v>39.953262871944347</c:v>
                </c:pt>
                <c:pt idx="3">
                  <c:v>51.350645225157258</c:v>
                </c:pt>
                <c:pt idx="4">
                  <c:v>63.079724896299894</c:v>
                </c:pt>
                <c:pt idx="5">
                  <c:v>74.918850727853453</c:v>
                </c:pt>
                <c:pt idx="6">
                  <c:v>86.805057492848405</c:v>
                </c:pt>
                <c:pt idx="7">
                  <c:v>98.768361460795902</c:v>
                </c:pt>
                <c:pt idx="8">
                  <c:v>109.86145551576602</c:v>
                </c:pt>
                <c:pt idx="9">
                  <c:v>120.73080898204296</c:v>
                </c:pt>
                <c:pt idx="10">
                  <c:v>131.58460475048435</c:v>
                </c:pt>
                <c:pt idx="11">
                  <c:v>142.42175605996965</c:v>
                </c:pt>
                <c:pt idx="12">
                  <c:v>153.24109326700719</c:v>
                </c:pt>
                <c:pt idx="13">
                  <c:v>164.04166876759405</c:v>
                </c:pt>
                <c:pt idx="14">
                  <c:v>174.82241080276353</c:v>
                </c:pt>
                <c:pt idx="15">
                  <c:v>184.82404764679799</c:v>
                </c:pt>
                <c:pt idx="16">
                  <c:v>185.97098830500533</c:v>
                </c:pt>
                <c:pt idx="17">
                  <c:v>194.3733318529018</c:v>
                </c:pt>
                <c:pt idx="18">
                  <c:v>203.92084323384708</c:v>
                </c:pt>
                <c:pt idx="19">
                  <c:v>213.46740582196503</c:v>
                </c:pt>
              </c:numCache>
            </c:numRef>
          </c:xVal>
          <c:yVal>
            <c:numRef>
              <c:f>Фонтан!$F$56:$F$75</c:f>
              <c:numCache>
                <c:formatCode>0</c:formatCode>
                <c:ptCount val="20"/>
                <c:pt idx="0">
                  <c:v>0</c:v>
                </c:pt>
                <c:pt idx="1">
                  <c:v>138.88888888888889</c:v>
                </c:pt>
                <c:pt idx="2">
                  <c:v>277.77777777777777</c:v>
                </c:pt>
                <c:pt idx="3">
                  <c:v>416.66666666666663</c:v>
                </c:pt>
                <c:pt idx="4">
                  <c:v>555.55555555555554</c:v>
                </c:pt>
                <c:pt idx="5">
                  <c:v>694.44444444444446</c:v>
                </c:pt>
                <c:pt idx="6">
                  <c:v>833.33333333333326</c:v>
                </c:pt>
                <c:pt idx="7">
                  <c:v>972.22222222222217</c:v>
                </c:pt>
                <c:pt idx="8">
                  <c:v>1111.1111111111111</c:v>
                </c:pt>
                <c:pt idx="9">
                  <c:v>1250</c:v>
                </c:pt>
                <c:pt idx="10">
                  <c:v>1388.8888888888889</c:v>
                </c:pt>
                <c:pt idx="11">
                  <c:v>1527.7777777777778</c:v>
                </c:pt>
                <c:pt idx="12">
                  <c:v>1666.6666666666665</c:v>
                </c:pt>
                <c:pt idx="13">
                  <c:v>1805.5555555555554</c:v>
                </c:pt>
                <c:pt idx="14">
                  <c:v>1944.4444444444443</c:v>
                </c:pt>
                <c:pt idx="15">
                  <c:v>2083.3333333333335</c:v>
                </c:pt>
                <c:pt idx="16">
                  <c:v>2100</c:v>
                </c:pt>
                <c:pt idx="17">
                  <c:v>2222.2222222222222</c:v>
                </c:pt>
                <c:pt idx="18">
                  <c:v>2361.1111111111109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591-45EC-805A-99BBFC497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426128"/>
        <c:axId val="814932368"/>
      </c:scatterChart>
      <c:valAx>
        <c:axId val="8444261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932368"/>
        <c:crosses val="autoZero"/>
        <c:crossBetween val="midCat"/>
      </c:valAx>
      <c:valAx>
        <c:axId val="81493236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Hmes,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42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Фонтан!$N$2</c:f>
              <c:strCache>
                <c:ptCount val="1"/>
                <c:pt idx="0">
                  <c:v>Pbhp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Фонтан!$M$3:$M$18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19</c:v>
                </c:pt>
                <c:pt idx="3">
                  <c:v>28</c:v>
                </c:pt>
                <c:pt idx="4">
                  <c:v>37</c:v>
                </c:pt>
                <c:pt idx="5">
                  <c:v>46</c:v>
                </c:pt>
                <c:pt idx="6">
                  <c:v>55</c:v>
                </c:pt>
                <c:pt idx="7">
                  <c:v>64</c:v>
                </c:pt>
                <c:pt idx="8">
                  <c:v>73</c:v>
                </c:pt>
                <c:pt idx="9">
                  <c:v>82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</c:numCache>
            </c:numRef>
          </c:xVal>
          <c:yVal>
            <c:numRef>
              <c:f>Фонтан!$N$3:$N$18</c:f>
              <c:numCache>
                <c:formatCode>General</c:formatCode>
                <c:ptCount val="16"/>
                <c:pt idx="0">
                  <c:v>248.60417073783535</c:v>
                </c:pt>
                <c:pt idx="1">
                  <c:v>236.04170737835346</c:v>
                </c:pt>
                <c:pt idx="2">
                  <c:v>223.47924401887161</c:v>
                </c:pt>
                <c:pt idx="3">
                  <c:v>210.91678065938973</c:v>
                </c:pt>
                <c:pt idx="4">
                  <c:v>198.35431729990788</c:v>
                </c:pt>
                <c:pt idx="5">
                  <c:v>185.79185394042599</c:v>
                </c:pt>
                <c:pt idx="6">
                  <c:v>173.22939058094414</c:v>
                </c:pt>
                <c:pt idx="7">
                  <c:v>160.66692722146226</c:v>
                </c:pt>
                <c:pt idx="8">
                  <c:v>148.10446386198041</c:v>
                </c:pt>
                <c:pt idx="9">
                  <c:v>135.54200050249852</c:v>
                </c:pt>
                <c:pt idx="10">
                  <c:v>122.97953714301666</c:v>
                </c:pt>
                <c:pt idx="11">
                  <c:v>110.05042951367417</c:v>
                </c:pt>
                <c:pt idx="12">
                  <c:v>95.660493467606983</c:v>
                </c:pt>
                <c:pt idx="13">
                  <c:v>79.095056764073334</c:v>
                </c:pt>
                <c:pt idx="14">
                  <c:v>58.905443645066349</c:v>
                </c:pt>
                <c:pt idx="15">
                  <c:v>30.498895517517482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0-48CD-BB25-8BEB9BD1958B}"/>
            </c:ext>
          </c:extLst>
        </c:ser>
        <c:ser>
          <c:idx val="1"/>
          <c:order val="1"/>
          <c:tx>
            <c:v>Кривую оттока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Фонтан!$C$82:$C$107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19</c:v>
                </c:pt>
                <c:pt idx="3">
                  <c:v>28</c:v>
                </c:pt>
                <c:pt idx="4">
                  <c:v>37</c:v>
                </c:pt>
                <c:pt idx="5">
                  <c:v>46</c:v>
                </c:pt>
                <c:pt idx="6">
                  <c:v>55</c:v>
                </c:pt>
                <c:pt idx="7">
                  <c:v>64</c:v>
                </c:pt>
                <c:pt idx="8">
                  <c:v>73</c:v>
                </c:pt>
                <c:pt idx="9">
                  <c:v>82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  <c:pt idx="16">
                  <c:v>145</c:v>
                </c:pt>
                <c:pt idx="17">
                  <c:v>154</c:v>
                </c:pt>
                <c:pt idx="18">
                  <c:v>163</c:v>
                </c:pt>
                <c:pt idx="19">
                  <c:v>172</c:v>
                </c:pt>
                <c:pt idx="20">
                  <c:v>181</c:v>
                </c:pt>
                <c:pt idx="21">
                  <c:v>190</c:v>
                </c:pt>
                <c:pt idx="22">
                  <c:v>199</c:v>
                </c:pt>
                <c:pt idx="23">
                  <c:v>208</c:v>
                </c:pt>
                <c:pt idx="24">
                  <c:v>217</c:v>
                </c:pt>
                <c:pt idx="25">
                  <c:v>226</c:v>
                </c:pt>
              </c:numCache>
            </c:numRef>
          </c:xVal>
          <c:yVal>
            <c:numRef>
              <c:f>Фонтан!$D$82:$D$107</c:f>
              <c:numCache>
                <c:formatCode>General</c:formatCode>
                <c:ptCount val="26"/>
                <c:pt idx="0">
                  <c:v>219.249</c:v>
                </c:pt>
                <c:pt idx="1">
                  <c:v>218.23</c:v>
                </c:pt>
                <c:pt idx="2">
                  <c:v>216.24700000000001</c:v>
                </c:pt>
                <c:pt idx="3">
                  <c:v>212.66</c:v>
                </c:pt>
                <c:pt idx="4">
                  <c:v>207.292</c:v>
                </c:pt>
                <c:pt idx="5">
                  <c:v>203.62299999999999</c:v>
                </c:pt>
                <c:pt idx="6">
                  <c:v>201.61500000000001</c:v>
                </c:pt>
                <c:pt idx="7">
                  <c:v>203.66200000000001</c:v>
                </c:pt>
                <c:pt idx="8">
                  <c:v>205.60900000000001</c:v>
                </c:pt>
                <c:pt idx="9">
                  <c:v>207.464</c:v>
                </c:pt>
                <c:pt idx="10">
                  <c:v>209.23400000000001</c:v>
                </c:pt>
                <c:pt idx="11">
                  <c:v>210.946</c:v>
                </c:pt>
                <c:pt idx="12">
                  <c:v>212.58699999999999</c:v>
                </c:pt>
                <c:pt idx="13">
                  <c:v>214.166</c:v>
                </c:pt>
                <c:pt idx="14">
                  <c:v>215.691</c:v>
                </c:pt>
                <c:pt idx="15">
                  <c:v>217.239</c:v>
                </c:pt>
                <c:pt idx="16">
                  <c:v>218.82300000000001</c:v>
                </c:pt>
                <c:pt idx="17">
                  <c:v>220.33500000000001</c:v>
                </c:pt>
                <c:pt idx="18">
                  <c:v>221.93799999999999</c:v>
                </c:pt>
                <c:pt idx="19">
                  <c:v>223.452</c:v>
                </c:pt>
                <c:pt idx="20">
                  <c:v>224.87799999999999</c:v>
                </c:pt>
                <c:pt idx="21">
                  <c:v>226.298</c:v>
                </c:pt>
                <c:pt idx="22">
                  <c:v>227.696</c:v>
                </c:pt>
                <c:pt idx="23">
                  <c:v>228.98500000000001</c:v>
                </c:pt>
                <c:pt idx="24">
                  <c:v>230.31399999999999</c:v>
                </c:pt>
                <c:pt idx="25">
                  <c:v>231.61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70-48CD-BB25-8BEB9BD19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434528"/>
        <c:axId val="814934032"/>
      </c:scatterChart>
      <c:valAx>
        <c:axId val="84443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Qliq,</a:t>
                </a:r>
                <a:r>
                  <a:rPr lang="en-US" baseline="0"/>
                  <a:t> </a:t>
                </a:r>
                <a:r>
                  <a:rPr lang="ru-RU" baseline="0"/>
                  <a:t>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934032"/>
        <c:crosses val="autoZero"/>
        <c:crossBetween val="midCat"/>
      </c:valAx>
      <c:valAx>
        <c:axId val="8149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Pbhp,</a:t>
                </a:r>
                <a:r>
                  <a:rPr lang="en-US" baseline="0"/>
                  <a:t>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4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ESP!$N$2</c:f>
              <c:strCache>
                <c:ptCount val="1"/>
                <c:pt idx="0">
                  <c:v>Pbhp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ESP!$M$3:$M$18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19</c:v>
                </c:pt>
                <c:pt idx="3">
                  <c:v>28</c:v>
                </c:pt>
                <c:pt idx="4">
                  <c:v>37</c:v>
                </c:pt>
                <c:pt idx="5">
                  <c:v>46</c:v>
                </c:pt>
                <c:pt idx="6">
                  <c:v>55</c:v>
                </c:pt>
                <c:pt idx="7">
                  <c:v>64</c:v>
                </c:pt>
                <c:pt idx="8">
                  <c:v>73</c:v>
                </c:pt>
                <c:pt idx="9">
                  <c:v>82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</c:numCache>
            </c:numRef>
          </c:xVal>
          <c:yVal>
            <c:numRef>
              <c:f>ESP!$N$3:$N$18</c:f>
              <c:numCache>
                <c:formatCode>General</c:formatCode>
                <c:ptCount val="16"/>
                <c:pt idx="0">
                  <c:v>248.60417073783535</c:v>
                </c:pt>
                <c:pt idx="1">
                  <c:v>236.04170737835346</c:v>
                </c:pt>
                <c:pt idx="2">
                  <c:v>223.47924401887161</c:v>
                </c:pt>
                <c:pt idx="3">
                  <c:v>210.91678065938973</c:v>
                </c:pt>
                <c:pt idx="4">
                  <c:v>198.35431729990788</c:v>
                </c:pt>
                <c:pt idx="5">
                  <c:v>185.79185394042599</c:v>
                </c:pt>
                <c:pt idx="6">
                  <c:v>173.22939058094414</c:v>
                </c:pt>
                <c:pt idx="7">
                  <c:v>160.66692722146226</c:v>
                </c:pt>
                <c:pt idx="8">
                  <c:v>148.10446386198041</c:v>
                </c:pt>
                <c:pt idx="9">
                  <c:v>135.54200050249852</c:v>
                </c:pt>
                <c:pt idx="10">
                  <c:v>122.97953714301666</c:v>
                </c:pt>
                <c:pt idx="11">
                  <c:v>110.05042951367417</c:v>
                </c:pt>
                <c:pt idx="12">
                  <c:v>95.660493467606983</c:v>
                </c:pt>
                <c:pt idx="13">
                  <c:v>79.095056764073334</c:v>
                </c:pt>
                <c:pt idx="14">
                  <c:v>58.905443645066349</c:v>
                </c:pt>
                <c:pt idx="15">
                  <c:v>30.498895517517482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DB-4228-A8AA-6870EB7F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434528"/>
        <c:axId val="814934032"/>
      </c:scatterChart>
      <c:valAx>
        <c:axId val="84443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Qliq,</a:t>
                </a:r>
                <a:r>
                  <a:rPr lang="en-US" baseline="0"/>
                  <a:t> </a:t>
                </a:r>
                <a:r>
                  <a:rPr lang="ru-RU" baseline="0"/>
                  <a:t>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934032"/>
        <c:crosses val="autoZero"/>
        <c:crossBetween val="midCat"/>
      </c:valAx>
      <c:valAx>
        <c:axId val="8149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Pbhp,</a:t>
                </a:r>
                <a:r>
                  <a:rPr lang="en-US" baseline="0"/>
                  <a:t>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4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ESP!$H$74:$H$93</c:f>
              <c:numCache>
                <c:formatCode>0</c:formatCode>
                <c:ptCount val="20"/>
                <c:pt idx="0">
                  <c:v>96.547425189761555</c:v>
                </c:pt>
                <c:pt idx="1">
                  <c:v>98.34434798868503</c:v>
                </c:pt>
                <c:pt idx="2">
                  <c:v>100.14081774149668</c:v>
                </c:pt>
                <c:pt idx="3">
                  <c:v>101.93321007930199</c:v>
                </c:pt>
                <c:pt idx="4">
                  <c:v>103.7247073920436</c:v>
                </c:pt>
                <c:pt idx="5">
                  <c:v>105.51262460453039</c:v>
                </c:pt>
                <c:pt idx="6">
                  <c:v>107.29935524602573</c:v>
                </c:pt>
                <c:pt idx="7">
                  <c:v>109.0833172218744</c:v>
                </c:pt>
                <c:pt idx="8">
                  <c:v>110.86595614865134</c:v>
                </c:pt>
                <c:pt idx="9">
                  <c:v>112.64661050182066</c:v>
                </c:pt>
                <c:pt idx="10">
                  <c:v>114.42651461075505</c:v>
                </c:pt>
                <c:pt idx="11">
                  <c:v>116.20566847545452</c:v>
                </c:pt>
                <c:pt idx="12">
                  <c:v>117.98397171169243</c:v>
                </c:pt>
                <c:pt idx="13">
                  <c:v>119.76170786228931</c:v>
                </c:pt>
                <c:pt idx="14">
                  <c:v>121.53864232769899</c:v>
                </c:pt>
                <c:pt idx="15">
                  <c:v>123.31523321374276</c:v>
                </c:pt>
                <c:pt idx="16">
                  <c:v>125.09238442978999</c:v>
                </c:pt>
                <c:pt idx="17">
                  <c:v>126.86967572833808</c:v>
                </c:pt>
                <c:pt idx="18">
                  <c:v>128.64782722995565</c:v>
                </c:pt>
                <c:pt idx="19">
                  <c:v>130.42607430969204</c:v>
                </c:pt>
              </c:numCache>
            </c:numRef>
          </c:xVal>
          <c:yVal>
            <c:numRef>
              <c:f>ESP!$F$74:$F$93</c:f>
              <c:numCache>
                <c:formatCode>0</c:formatCode>
                <c:ptCount val="20"/>
                <c:pt idx="0">
                  <c:v>2000</c:v>
                </c:pt>
                <c:pt idx="1">
                  <c:v>2026.3157894736842</c:v>
                </c:pt>
                <c:pt idx="2">
                  <c:v>2052.6315789473683</c:v>
                </c:pt>
                <c:pt idx="3">
                  <c:v>2078.9473684210525</c:v>
                </c:pt>
                <c:pt idx="4">
                  <c:v>2105.2631578947367</c:v>
                </c:pt>
                <c:pt idx="5">
                  <c:v>2131.5789473684213</c:v>
                </c:pt>
                <c:pt idx="6">
                  <c:v>2157.8947368421054</c:v>
                </c:pt>
                <c:pt idx="7">
                  <c:v>2184.2105263157896</c:v>
                </c:pt>
                <c:pt idx="8">
                  <c:v>2210.5263157894738</c:v>
                </c:pt>
                <c:pt idx="9">
                  <c:v>2236.8421052631579</c:v>
                </c:pt>
                <c:pt idx="10">
                  <c:v>2263.1578947368421</c:v>
                </c:pt>
                <c:pt idx="11">
                  <c:v>2289.4736842105262</c:v>
                </c:pt>
                <c:pt idx="12">
                  <c:v>2315.7894736842104</c:v>
                </c:pt>
                <c:pt idx="13">
                  <c:v>2342.1052631578946</c:v>
                </c:pt>
                <c:pt idx="14">
                  <c:v>2368.4210526315787</c:v>
                </c:pt>
                <c:pt idx="15">
                  <c:v>2394.7368421052633</c:v>
                </c:pt>
                <c:pt idx="16">
                  <c:v>2421.0526315789475</c:v>
                </c:pt>
                <c:pt idx="17">
                  <c:v>2447.3684210526317</c:v>
                </c:pt>
                <c:pt idx="18">
                  <c:v>2473.6842105263158</c:v>
                </c:pt>
                <c:pt idx="1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DB-47B7-AB1B-52814BB03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426128"/>
        <c:axId val="814932368"/>
      </c:scatterChart>
      <c:valAx>
        <c:axId val="8444261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932368"/>
        <c:crosses val="autoZero"/>
        <c:crossBetween val="midCat"/>
      </c:valAx>
      <c:valAx>
        <c:axId val="81493236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Hmes,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42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ESP!$N$2</c:f>
              <c:strCache>
                <c:ptCount val="1"/>
                <c:pt idx="0">
                  <c:v>Pbhp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ESP!$M$3:$M$18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19</c:v>
                </c:pt>
                <c:pt idx="3">
                  <c:v>28</c:v>
                </c:pt>
                <c:pt idx="4">
                  <c:v>37</c:v>
                </c:pt>
                <c:pt idx="5">
                  <c:v>46</c:v>
                </c:pt>
                <c:pt idx="6">
                  <c:v>55</c:v>
                </c:pt>
                <c:pt idx="7">
                  <c:v>64</c:v>
                </c:pt>
                <c:pt idx="8">
                  <c:v>73</c:v>
                </c:pt>
                <c:pt idx="9">
                  <c:v>82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</c:numCache>
            </c:numRef>
          </c:xVal>
          <c:yVal>
            <c:numRef>
              <c:f>ESP!$N$3:$N$18</c:f>
              <c:numCache>
                <c:formatCode>General</c:formatCode>
                <c:ptCount val="16"/>
                <c:pt idx="0">
                  <c:v>248.60417073783535</c:v>
                </c:pt>
                <c:pt idx="1">
                  <c:v>236.04170737835346</c:v>
                </c:pt>
                <c:pt idx="2">
                  <c:v>223.47924401887161</c:v>
                </c:pt>
                <c:pt idx="3">
                  <c:v>210.91678065938973</c:v>
                </c:pt>
                <c:pt idx="4">
                  <c:v>198.35431729990788</c:v>
                </c:pt>
                <c:pt idx="5">
                  <c:v>185.79185394042599</c:v>
                </c:pt>
                <c:pt idx="6">
                  <c:v>173.22939058094414</c:v>
                </c:pt>
                <c:pt idx="7">
                  <c:v>160.66692722146226</c:v>
                </c:pt>
                <c:pt idx="8">
                  <c:v>148.10446386198041</c:v>
                </c:pt>
                <c:pt idx="9">
                  <c:v>135.54200050249852</c:v>
                </c:pt>
                <c:pt idx="10">
                  <c:v>122.97953714301666</c:v>
                </c:pt>
                <c:pt idx="11">
                  <c:v>110.05042951367417</c:v>
                </c:pt>
                <c:pt idx="12">
                  <c:v>95.660493467606983</c:v>
                </c:pt>
                <c:pt idx="13">
                  <c:v>79.095056764073334</c:v>
                </c:pt>
                <c:pt idx="14">
                  <c:v>58.905443645066349</c:v>
                </c:pt>
                <c:pt idx="15">
                  <c:v>30.498895517517482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C9-4C24-9357-CAFB1F488FE4}"/>
            </c:ext>
          </c:extLst>
        </c:ser>
        <c:ser>
          <c:idx val="1"/>
          <c:order val="1"/>
          <c:tx>
            <c:v>Кривую оттока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ESP!$C$100:$C$125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19</c:v>
                </c:pt>
                <c:pt idx="3">
                  <c:v>28</c:v>
                </c:pt>
                <c:pt idx="4">
                  <c:v>37</c:v>
                </c:pt>
                <c:pt idx="5">
                  <c:v>46</c:v>
                </c:pt>
                <c:pt idx="6">
                  <c:v>55</c:v>
                </c:pt>
                <c:pt idx="7">
                  <c:v>64</c:v>
                </c:pt>
                <c:pt idx="8">
                  <c:v>73</c:v>
                </c:pt>
                <c:pt idx="9">
                  <c:v>82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  <c:pt idx="16">
                  <c:v>145</c:v>
                </c:pt>
                <c:pt idx="17">
                  <c:v>154</c:v>
                </c:pt>
                <c:pt idx="18">
                  <c:v>163</c:v>
                </c:pt>
                <c:pt idx="19">
                  <c:v>172</c:v>
                </c:pt>
                <c:pt idx="20">
                  <c:v>181</c:v>
                </c:pt>
                <c:pt idx="21">
                  <c:v>190</c:v>
                </c:pt>
                <c:pt idx="22">
                  <c:v>199</c:v>
                </c:pt>
                <c:pt idx="23">
                  <c:v>208</c:v>
                </c:pt>
                <c:pt idx="24">
                  <c:v>217</c:v>
                </c:pt>
                <c:pt idx="25">
                  <c:v>226</c:v>
                </c:pt>
              </c:numCache>
            </c:numRef>
          </c:xVal>
          <c:yVal>
            <c:numRef>
              <c:f>ESP!$D$100:$D$125</c:f>
              <c:numCache>
                <c:formatCode>General</c:formatCode>
                <c:ptCount val="26"/>
                <c:pt idx="0">
                  <c:v>298.45400000000001</c:v>
                </c:pt>
                <c:pt idx="1">
                  <c:v>298.55599999999998</c:v>
                </c:pt>
                <c:pt idx="2">
                  <c:v>298.666</c:v>
                </c:pt>
                <c:pt idx="3">
                  <c:v>298.786</c:v>
                </c:pt>
                <c:pt idx="4">
                  <c:v>298.91399999999999</c:v>
                </c:pt>
                <c:pt idx="5">
                  <c:v>299.05399999999997</c:v>
                </c:pt>
                <c:pt idx="6">
                  <c:v>299.20600000000002</c:v>
                </c:pt>
                <c:pt idx="7">
                  <c:v>299.36900000000003</c:v>
                </c:pt>
                <c:pt idx="8">
                  <c:v>299.54399999999998</c:v>
                </c:pt>
                <c:pt idx="9">
                  <c:v>299.73099999999999</c:v>
                </c:pt>
                <c:pt idx="10">
                  <c:v>299.92899999999997</c:v>
                </c:pt>
                <c:pt idx="11">
                  <c:v>300.13799999999998</c:v>
                </c:pt>
                <c:pt idx="12">
                  <c:v>300.35899999999998</c:v>
                </c:pt>
                <c:pt idx="13">
                  <c:v>300.596</c:v>
                </c:pt>
                <c:pt idx="14">
                  <c:v>300.83600000000001</c:v>
                </c:pt>
                <c:pt idx="15">
                  <c:v>301.09399999999999</c:v>
                </c:pt>
                <c:pt idx="16">
                  <c:v>301.36500000000001</c:v>
                </c:pt>
                <c:pt idx="17">
                  <c:v>301.64699999999999</c:v>
                </c:pt>
                <c:pt idx="18">
                  <c:v>301.93200000000002</c:v>
                </c:pt>
                <c:pt idx="19">
                  <c:v>302.24200000000002</c:v>
                </c:pt>
                <c:pt idx="20">
                  <c:v>302.54700000000003</c:v>
                </c:pt>
                <c:pt idx="21">
                  <c:v>302.88099999999997</c:v>
                </c:pt>
                <c:pt idx="22">
                  <c:v>303.22699999999998</c:v>
                </c:pt>
                <c:pt idx="23">
                  <c:v>303.57799999999997</c:v>
                </c:pt>
                <c:pt idx="24">
                  <c:v>303.92899999999997</c:v>
                </c:pt>
                <c:pt idx="25">
                  <c:v>304.31700000000001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C9-4C24-9357-CAFB1F488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434528"/>
        <c:axId val="814934032"/>
      </c:scatterChart>
      <c:valAx>
        <c:axId val="84443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Qliq,</a:t>
                </a:r>
                <a:r>
                  <a:rPr lang="en-US" baseline="0"/>
                  <a:t> </a:t>
                </a:r>
                <a:r>
                  <a:rPr lang="ru-RU" baseline="0"/>
                  <a:t>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934032"/>
        <c:crosses val="autoZero"/>
        <c:crossBetween val="midCat"/>
      </c:valAx>
      <c:valAx>
        <c:axId val="8149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Pbhp,</a:t>
                </a:r>
                <a:r>
                  <a:rPr lang="en-US" baseline="0"/>
                  <a:t>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4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ESP!$P$40</c:f>
              <c:strCache>
                <c:ptCount val="1"/>
                <c:pt idx="0">
                  <c:v>Head,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ESP!$O$41:$O$52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180</c:v>
                </c:pt>
                <c:pt idx="11">
                  <c:v>200</c:v>
                </c:pt>
              </c:numCache>
            </c:numRef>
          </c:xVal>
          <c:yVal>
            <c:numRef>
              <c:f>ESP!$P$41:$P$52</c:f>
              <c:numCache>
                <c:formatCode>General</c:formatCode>
                <c:ptCount val="12"/>
                <c:pt idx="0">
                  <c:v>1568.18931521581</c:v>
                </c:pt>
                <c:pt idx="1">
                  <c:v>1565.8805192950178</c:v>
                </c:pt>
                <c:pt idx="2">
                  <c:v>1552.4181045234823</c:v>
                </c:pt>
                <c:pt idx="3">
                  <c:v>1493.2884422046752</c:v>
                </c:pt>
                <c:pt idx="4">
                  <c:v>1358.1074523974874</c:v>
                </c:pt>
                <c:pt idx="5">
                  <c:v>1079.5571518059878</c:v>
                </c:pt>
                <c:pt idx="6">
                  <c:v>761.36597362298869</c:v>
                </c:pt>
                <c:pt idx="7">
                  <c:v>433.79593475082089</c:v>
                </c:pt>
                <c:pt idx="8">
                  <c:v>104.37766627246546</c:v>
                </c:pt>
                <c:pt idx="9">
                  <c:v>-217.07579755517256</c:v>
                </c:pt>
                <c:pt idx="10">
                  <c:v>-536.04111276188598</c:v>
                </c:pt>
                <c:pt idx="11">
                  <c:v>-855.00642796859938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0-44FB-A317-87FAF9B7A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30768"/>
        <c:axId val="853140752"/>
      </c:scatterChart>
      <c:scatterChart>
        <c:scatterStyle val="smoothMarker"/>
        <c:varyColors val="0"/>
        <c:ser>
          <c:idx val="1"/>
          <c:order val="1"/>
          <c:tx>
            <c:strRef>
              <c:f>ESP!$Q$40</c:f>
              <c:strCache>
                <c:ptCount val="1"/>
                <c:pt idx="0">
                  <c:v>Power,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ESP!$O$41:$O$52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180</c:v>
                </c:pt>
                <c:pt idx="11">
                  <c:v>200</c:v>
                </c:pt>
              </c:numCache>
            </c:numRef>
          </c:xVal>
          <c:yVal>
            <c:numRef>
              <c:f>ESP!$Q$41:$Q$52</c:f>
              <c:numCache>
                <c:formatCode>General</c:formatCode>
                <c:ptCount val="12"/>
                <c:pt idx="0">
                  <c:v>51.033970811029306</c:v>
                </c:pt>
                <c:pt idx="1">
                  <c:v>22.333333333333332</c:v>
                </c:pt>
                <c:pt idx="2">
                  <c:v>22.833333333333336</c:v>
                </c:pt>
                <c:pt idx="3">
                  <c:v>23.545267489711936</c:v>
                </c:pt>
                <c:pt idx="4">
                  <c:v>24</c:v>
                </c:pt>
                <c:pt idx="5">
                  <c:v>24.75</c:v>
                </c:pt>
                <c:pt idx="6">
                  <c:v>26.290373365764669</c:v>
                </c:pt>
                <c:pt idx="7">
                  <c:v>28.195313382269905</c:v>
                </c:pt>
                <c:pt idx="8">
                  <c:v>30.388888888888893</c:v>
                </c:pt>
                <c:pt idx="9">
                  <c:v>32.904761904761905</c:v>
                </c:pt>
                <c:pt idx="10">
                  <c:v>35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20-44FB-A317-87FAF9B7A0AB}"/>
            </c:ext>
          </c:extLst>
        </c:ser>
        <c:ser>
          <c:idx val="2"/>
          <c:order val="2"/>
          <c:tx>
            <c:strRef>
              <c:f>ESP!$R$40</c:f>
              <c:strCache>
                <c:ptCount val="1"/>
                <c:pt idx="0">
                  <c:v>effeq, 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ESP!$O$41:$O$52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180</c:v>
                </c:pt>
                <c:pt idx="11">
                  <c:v>200</c:v>
                </c:pt>
              </c:numCache>
            </c:numRef>
          </c:xVal>
          <c:yVal>
            <c:numRef>
              <c:f>ESP!$R$41:$R$52</c:f>
              <c:numCache>
                <c:formatCode>General</c:formatCode>
                <c:ptCount val="12"/>
                <c:pt idx="0">
                  <c:v>0.41715670125477033</c:v>
                </c:pt>
                <c:pt idx="1">
                  <c:v>8.1111111111111107</c:v>
                </c:pt>
                <c:pt idx="2">
                  <c:v>16.111111111111111</c:v>
                </c:pt>
                <c:pt idx="3">
                  <c:v>31.793650793650791</c:v>
                </c:pt>
                <c:pt idx="4">
                  <c:v>47</c:v>
                </c:pt>
                <c:pt idx="5">
                  <c:v>55.000000000000007</c:v>
                </c:pt>
                <c:pt idx="6">
                  <c:v>54.274689289501602</c:v>
                </c:pt>
                <c:pt idx="7">
                  <c:v>46.808529616724734</c:v>
                </c:pt>
                <c:pt idx="8">
                  <c:v>34.044444444444444</c:v>
                </c:pt>
                <c:pt idx="9">
                  <c:v>16.438095238095237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0-44FB-A317-87FAF9B7A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493488"/>
        <c:axId val="851511376"/>
      </c:scatterChart>
      <c:valAx>
        <c:axId val="85023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Подача,</a:t>
                </a:r>
                <a:r>
                  <a:rPr lang="ru-RU" baseline="0"/>
                  <a:t> 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3140752"/>
        <c:crosses val="autoZero"/>
        <c:crossBetween val="midCat"/>
      </c:valAx>
      <c:valAx>
        <c:axId val="8531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230768"/>
        <c:crosses val="autoZero"/>
        <c:crossBetween val="midCat"/>
      </c:valAx>
      <c:valAx>
        <c:axId val="851511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%%</a:t>
                </a:r>
                <a:br>
                  <a:rPr lang="ru-RU"/>
                </a:b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1493488"/>
        <c:crosses val="max"/>
        <c:crossBetween val="midCat"/>
      </c:valAx>
      <c:valAx>
        <c:axId val="851493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151137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657106205281051"/>
          <c:y val="6.0155213981674061E-2"/>
          <c:w val="0.32005600191948236"/>
          <c:h val="0.22693209575417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589358</xdr:colOff>
      <xdr:row>0</xdr:row>
      <xdr:rowOff>59531</xdr:rowOff>
    </xdr:from>
    <xdr:to>
      <xdr:col>17</xdr:col>
      <xdr:colOff>38694</xdr:colOff>
      <xdr:row>10</xdr:row>
      <xdr:rowOff>178595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6E9803B-269B-4764-9752-4D6798F5A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43961</xdr:colOff>
      <xdr:row>51</xdr:row>
      <xdr:rowOff>153866</xdr:rowOff>
    </xdr:from>
    <xdr:to>
      <xdr:col>4</xdr:col>
      <xdr:colOff>1069731</xdr:colOff>
      <xdr:row>74</xdr:row>
      <xdr:rowOff>153866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51848D3-DF98-42C5-9D30-D35FD3172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238124</xdr:colOff>
      <xdr:row>69</xdr:row>
      <xdr:rowOff>38099</xdr:rowOff>
    </xdr:from>
    <xdr:to>
      <xdr:col>27</xdr:col>
      <xdr:colOff>57149</xdr:colOff>
      <xdr:row>100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F6B3AF9-DB0A-4D52-8346-676BFA521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589358</xdr:colOff>
      <xdr:row>0</xdr:row>
      <xdr:rowOff>59531</xdr:rowOff>
    </xdr:from>
    <xdr:to>
      <xdr:col>17</xdr:col>
      <xdr:colOff>38694</xdr:colOff>
      <xdr:row>10</xdr:row>
      <xdr:rowOff>178595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718AA8-4859-46D7-B9B6-B5BFE1B4E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43961</xdr:colOff>
      <xdr:row>69</xdr:row>
      <xdr:rowOff>153866</xdr:rowOff>
    </xdr:from>
    <xdr:to>
      <xdr:col>4</xdr:col>
      <xdr:colOff>1069731</xdr:colOff>
      <xdr:row>92</xdr:row>
      <xdr:rowOff>153866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94B8190-50F5-42E3-B8DA-5067A2383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97</xdr:row>
      <xdr:rowOff>190499</xdr:rowOff>
    </xdr:from>
    <xdr:to>
      <xdr:col>14</xdr:col>
      <xdr:colOff>130968</xdr:colOff>
      <xdr:row>118</xdr:row>
      <xdr:rowOff>172640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4925DA6-4DBA-4D00-B4FE-40EFE56D2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150812</xdr:colOff>
      <xdr:row>40</xdr:row>
      <xdr:rowOff>29368</xdr:rowOff>
    </xdr:from>
    <xdr:to>
      <xdr:col>19</xdr:col>
      <xdr:colOff>523874</xdr:colOff>
      <xdr:row>55</xdr:row>
      <xdr:rowOff>111125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693CC88-3D0B-4111-BA68-69A2AE53E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agistr_course/UniflocVBA_7_v50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choke"/>
      <definedName name="encode_ESP_pump"/>
      <definedName name="encode_ipr"/>
      <definedName name="encode_pipe"/>
      <definedName name="encode_pipe_construction"/>
      <definedName name="encode_PVT"/>
      <definedName name="encode_t_model"/>
      <definedName name="ESP_calc_stages_num"/>
      <definedName name="ESP_eff_fr"/>
      <definedName name="ESP_head_m"/>
      <definedName name="ESP_id_by_rate"/>
      <definedName name="ESP_p_atma"/>
      <definedName name="ESP_power_W"/>
      <definedName name="IPR_pi_sm3dayatm"/>
      <definedName name="IPR_pwf_atma"/>
      <definedName name="MF_choke_p_atma"/>
      <definedName name="MF_pipe_p_atm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537B-8446-4E38-B6C0-C3C31A43DF0D}">
  <dimension ref="B2:R107"/>
  <sheetViews>
    <sheetView tabSelected="1" topLeftCell="A31" zoomScaleNormal="100" workbookViewId="0">
      <selection activeCell="H34" sqref="H34"/>
    </sheetView>
  </sheetViews>
  <sheetFormatPr defaultRowHeight="15" x14ac:dyDescent="0.25"/>
  <cols>
    <col min="2" max="2" width="12" bestFit="1" customWidth="1"/>
    <col min="5" max="5" width="17.85546875" bestFit="1" customWidth="1"/>
  </cols>
  <sheetData>
    <row r="2" spans="2:14" x14ac:dyDescent="0.25">
      <c r="B2" t="s">
        <v>3</v>
      </c>
      <c r="E2" t="s">
        <v>20</v>
      </c>
      <c r="M2" t="s">
        <v>40</v>
      </c>
      <c r="N2" t="s">
        <v>41</v>
      </c>
    </row>
    <row r="3" spans="2:14" x14ac:dyDescent="0.25">
      <c r="B3" s="2" t="s">
        <v>4</v>
      </c>
      <c r="C3" s="1">
        <v>0.6</v>
      </c>
      <c r="E3" s="2" t="s">
        <v>14</v>
      </c>
      <c r="F3" s="1">
        <v>250</v>
      </c>
      <c r="M3">
        <v>1</v>
      </c>
      <c r="N3">
        <f>[1]!IPR_pwf_atma(IPR_json,M3)</f>
        <v>248.60417073783535</v>
      </c>
    </row>
    <row r="4" spans="2:14" x14ac:dyDescent="0.25">
      <c r="B4" s="2" t="s">
        <v>5</v>
      </c>
      <c r="C4" s="1">
        <v>0.96</v>
      </c>
      <c r="E4" s="2" t="s">
        <v>15</v>
      </c>
      <c r="F4" s="1">
        <v>120</v>
      </c>
      <c r="M4">
        <v>10</v>
      </c>
      <c r="N4">
        <f>[1]!IPR_pwf_atma(IPR_json,M4)</f>
        <v>236.04170737835346</v>
      </c>
    </row>
    <row r="5" spans="2:14" x14ac:dyDescent="0.25">
      <c r="B5" s="2" t="s">
        <v>6</v>
      </c>
      <c r="C5" s="1">
        <v>1.01</v>
      </c>
      <c r="E5" s="2" t="s">
        <v>16</v>
      </c>
      <c r="F5" s="1">
        <v>75</v>
      </c>
      <c r="M5">
        <v>19</v>
      </c>
      <c r="N5">
        <f>[1]!IPR_pwf_atma(IPR_json,M5)</f>
        <v>223.47924401887161</v>
      </c>
    </row>
    <row r="6" spans="2:14" x14ac:dyDescent="0.25">
      <c r="B6" s="2" t="s">
        <v>7</v>
      </c>
      <c r="C6" s="1">
        <v>120</v>
      </c>
      <c r="E6" s="2" t="s">
        <v>17</v>
      </c>
      <c r="F6" s="4" t="str">
        <f>PVT_json</f>
        <v>{"gamma_gas":0.6,"gamma_oil":0.96,"gamma_wat":1.01,"rsb_m3m3":120,"pb_atma":120,"t_res_C":80,"bob_m3m3":1.2,"muob_cP":0.6,"PVT_corr_set":0}</v>
      </c>
      <c r="M6">
        <v>28</v>
      </c>
      <c r="N6">
        <f>[1]!IPR_pwf_atma(IPR_json,M6)</f>
        <v>210.91678065938973</v>
      </c>
    </row>
    <row r="7" spans="2:14" x14ac:dyDescent="0.25">
      <c r="B7" s="2" t="s">
        <v>8</v>
      </c>
      <c r="C7" s="1">
        <v>120</v>
      </c>
      <c r="E7" s="2" t="s">
        <v>18</v>
      </c>
      <c r="F7" s="4">
        <f>[1]!IPR_pi_sm3dayatm(F8, F4, F5)</f>
        <v>0.71641791044776115</v>
      </c>
      <c r="M7">
        <v>37</v>
      </c>
      <c r="N7">
        <f>[1]!IPR_pwf_atma(IPR_json,M7)</f>
        <v>198.35431729990788</v>
      </c>
    </row>
    <row r="8" spans="2:14" x14ac:dyDescent="0.25">
      <c r="B8" s="2" t="s">
        <v>9</v>
      </c>
      <c r="C8" s="1">
        <v>80</v>
      </c>
      <c r="E8" s="2" t="s">
        <v>19</v>
      </c>
      <c r="F8" s="3" t="str">
        <f>[1]!encode_ipr(F3, F4, F5,,F6)</f>
        <v>{"model":"Vogel","p_res_atma":250,"t_res_C":80,"pi_sm3dayatm":0.71642,"feed":{"gamma_gas":0.6,"gamma_oil":0.96,"gamma_wat":1.01,"rsb_m3m3":120,"pb_atma":120,"t_res_C":80,"bob_m3m3":1.2,"muob_cP":0.6,"PVT_corr_set":0,"q_liq_sm3day":100,"fw_perc":0,"rp_m3m3":120}}</v>
      </c>
      <c r="M8">
        <v>46</v>
      </c>
      <c r="N8">
        <f>[1]!IPR_pwf_atma(IPR_json,M8)</f>
        <v>185.79185394042599</v>
      </c>
    </row>
    <row r="9" spans="2:14" x14ac:dyDescent="0.25">
      <c r="B9" s="2" t="s">
        <v>10</v>
      </c>
      <c r="C9" s="1">
        <v>1.2</v>
      </c>
      <c r="M9">
        <v>55</v>
      </c>
      <c r="N9">
        <f>[1]!IPR_pwf_atma(IPR_json,M9)</f>
        <v>173.22939058094414</v>
      </c>
    </row>
    <row r="10" spans="2:14" x14ac:dyDescent="0.25">
      <c r="B10" s="2" t="s">
        <v>11</v>
      </c>
      <c r="C10" s="1">
        <v>0.6</v>
      </c>
      <c r="M10">
        <v>64</v>
      </c>
      <c r="N10">
        <f>[1]!IPR_pwf_atma(IPR_json,M10)</f>
        <v>160.66692722146226</v>
      </c>
    </row>
    <row r="11" spans="2:14" x14ac:dyDescent="0.25">
      <c r="B11" s="2" t="s">
        <v>12</v>
      </c>
      <c r="C11" s="1">
        <v>0</v>
      </c>
      <c r="M11">
        <v>73</v>
      </c>
      <c r="N11">
        <f>[1]!IPR_pwf_atma(IPR_json,M11)</f>
        <v>148.10446386198041</v>
      </c>
    </row>
    <row r="12" spans="2:14" x14ac:dyDescent="0.25">
      <c r="B12" s="2" t="s">
        <v>13</v>
      </c>
      <c r="C12" s="3" t="str">
        <f>[1]!encode_PVT(C3,C4,C5,C6,C7,C8,C9,C10,C11)</f>
        <v>{"gamma_gas":0.6,"gamma_oil":0.96,"gamma_wat":1.01,"rsb_m3m3":120,"pb_atma":120,"t_res_C":80,"bob_m3m3":1.2,"muob_cP":0.6,"PVT_corr_set":0}</v>
      </c>
      <c r="M12">
        <v>82</v>
      </c>
      <c r="N12">
        <f>[1]!IPR_pwf_atma(IPR_json,M12)</f>
        <v>135.54200050249852</v>
      </c>
    </row>
    <row r="13" spans="2:14" x14ac:dyDescent="0.25">
      <c r="M13">
        <v>91</v>
      </c>
      <c r="N13">
        <f>[1]!IPR_pwf_atma(IPR_json,M13)</f>
        <v>122.97953714301666</v>
      </c>
    </row>
    <row r="14" spans="2:14" x14ac:dyDescent="0.25">
      <c r="B14" s="2" t="s">
        <v>21</v>
      </c>
      <c r="M14">
        <v>100</v>
      </c>
      <c r="N14">
        <f>[1]!IPR_pwf_atma(IPR_json,M14)</f>
        <v>110.05042951367417</v>
      </c>
    </row>
    <row r="15" spans="2:14" x14ac:dyDescent="0.25">
      <c r="B15" s="2" t="s">
        <v>22</v>
      </c>
      <c r="C15" s="3" t="str">
        <f>[1]!encode_pipe_construction(B18:C21,D18:E21)</f>
        <v>{"h_list_m":{"hmes_m":[0,1000,2000,2500],"hvert_m":[0,1000,1900,2300]},"diam_list_mm":{"hmes_m":[0,500,2100,2500],"diam_int_mm":[62,62,125,125]}}</v>
      </c>
      <c r="D15" s="3"/>
      <c r="E15" s="3"/>
      <c r="G15" s="2" t="s">
        <v>22</v>
      </c>
      <c r="H15" s="4" t="str">
        <f>pipe_construction_1</f>
        <v>{"h_list_m":{"hmes_m":[0,1000,2000,2500],"hvert_m":[0,1000,1900,2300]},"diam_list_mm":{"hmes_m":[0,500,2100,2500],"diam_int_mm":[62,62,125,125]}}</v>
      </c>
      <c r="J15" s="2" t="s">
        <v>39</v>
      </c>
      <c r="K15" s="3" t="str">
        <f>[1]!encode_t_model(1,J18:K21)</f>
        <v>{"t_model":1,"t_list_C":{"hvert_m":[0,1000,2000,2500],"t_C":[10,35,80,90]}}</v>
      </c>
      <c r="M15">
        <v>109</v>
      </c>
      <c r="N15">
        <f>[1]!IPR_pwf_atma(IPR_json,M15)</f>
        <v>95.660493467606983</v>
      </c>
    </row>
    <row r="16" spans="2:14" x14ac:dyDescent="0.25">
      <c r="B16" s="2" t="s">
        <v>32</v>
      </c>
      <c r="C16" s="2"/>
      <c r="D16" s="2" t="s">
        <v>33</v>
      </c>
      <c r="E16" s="2"/>
      <c r="G16" s="2" t="s">
        <v>23</v>
      </c>
      <c r="H16" s="4" t="str">
        <f>t_model</f>
        <v>{"t_model":1,"t_list_C":{"hvert_m":[0,1000,2000,2500],"t_C":[10,35,80,90]}}</v>
      </c>
      <c r="J16" s="2" t="s">
        <v>37</v>
      </c>
      <c r="K16" s="2"/>
      <c r="M16">
        <v>118</v>
      </c>
      <c r="N16">
        <f>[1]!IPR_pwf_atma(IPR_json,M16)</f>
        <v>79.095056764073334</v>
      </c>
    </row>
    <row r="17" spans="2:14" x14ac:dyDescent="0.25">
      <c r="B17" s="2" t="s">
        <v>34</v>
      </c>
      <c r="C17" s="2" t="s">
        <v>35</v>
      </c>
      <c r="D17" s="2" t="s">
        <v>34</v>
      </c>
      <c r="E17" s="2" t="s">
        <v>36</v>
      </c>
      <c r="G17" s="2" t="s">
        <v>24</v>
      </c>
      <c r="H17" s="1">
        <v>0</v>
      </c>
      <c r="J17" s="2" t="s">
        <v>35</v>
      </c>
      <c r="K17" s="2" t="s">
        <v>38</v>
      </c>
      <c r="M17">
        <v>127</v>
      </c>
      <c r="N17">
        <f>[1]!IPR_pwf_atma(IPR_json,M17)</f>
        <v>58.905443645066349</v>
      </c>
    </row>
    <row r="18" spans="2:14" x14ac:dyDescent="0.25">
      <c r="B18" s="1">
        <v>0</v>
      </c>
      <c r="C18" s="1">
        <v>0</v>
      </c>
      <c r="D18" s="5">
        <v>0</v>
      </c>
      <c r="E18" s="5">
        <v>62</v>
      </c>
      <c r="G18" s="2" t="s">
        <v>25</v>
      </c>
      <c r="H18" s="1">
        <v>0</v>
      </c>
      <c r="J18" s="1">
        <v>0</v>
      </c>
      <c r="K18" s="1">
        <v>10</v>
      </c>
      <c r="M18">
        <v>136</v>
      </c>
      <c r="N18">
        <f>[1]!IPR_pwf_atma(IPR_json,M18)</f>
        <v>30.498895517517482</v>
      </c>
    </row>
    <row r="19" spans="2:14" x14ac:dyDescent="0.25">
      <c r="B19" s="1">
        <v>1000</v>
      </c>
      <c r="C19" s="1">
        <v>1000</v>
      </c>
      <c r="D19" s="5">
        <v>500</v>
      </c>
      <c r="E19" s="5">
        <v>62</v>
      </c>
      <c r="G19" s="2" t="s">
        <v>26</v>
      </c>
      <c r="H19" s="1">
        <v>1</v>
      </c>
      <c r="J19" s="1">
        <v>1000</v>
      </c>
      <c r="K19" s="1">
        <v>35</v>
      </c>
    </row>
    <row r="20" spans="2:14" x14ac:dyDescent="0.25">
      <c r="B20" s="1">
        <v>2000</v>
      </c>
      <c r="C20" s="1">
        <v>1900</v>
      </c>
      <c r="D20" s="5">
        <v>2100</v>
      </c>
      <c r="E20" s="5">
        <v>125</v>
      </c>
      <c r="G20" s="2" t="s">
        <v>27</v>
      </c>
      <c r="H20" s="1">
        <v>1</v>
      </c>
      <c r="J20" s="1">
        <v>2000</v>
      </c>
      <c r="K20" s="1">
        <v>80</v>
      </c>
    </row>
    <row r="21" spans="2:14" x14ac:dyDescent="0.25">
      <c r="B21" s="1">
        <v>2500</v>
      </c>
      <c r="C21" s="1">
        <v>2300</v>
      </c>
      <c r="D21" s="5"/>
      <c r="E21" s="5"/>
      <c r="G21" s="2" t="s">
        <v>28</v>
      </c>
      <c r="H21" s="1"/>
      <c r="J21" s="1">
        <v>2500</v>
      </c>
      <c r="K21" s="1">
        <v>90</v>
      </c>
    </row>
    <row r="22" spans="2:14" x14ac:dyDescent="0.25">
      <c r="G22" s="2" t="s">
        <v>29</v>
      </c>
      <c r="H22" s="1"/>
    </row>
    <row r="23" spans="2:14" x14ac:dyDescent="0.25">
      <c r="G23" s="2" t="s">
        <v>30</v>
      </c>
      <c r="H23" s="1"/>
    </row>
    <row r="24" spans="2:14" x14ac:dyDescent="0.25">
      <c r="G24" s="2" t="s">
        <v>31</v>
      </c>
      <c r="H24" s="3" t="str">
        <f>[1]!encode_pipe(H15,H16,H17,H18,H19,H20,H21,H22,H23)</f>
        <v>{"construction":{"h_list_m":{"hmes_m":[0,1000,2000,2500],"hvert_m":[0,1000,1900,2300]},"diam_list_mm":{"hmes_m":[0,500,2100,2500],"diam_int_mm":[62,62,125,125]}},"t_model":{"t_model":1,"t_list_C":{"hvert_m":[0,1000,2000,2500],"t_C":[10,35,80,90]}},"flow_correlation":0,"flow_along_coord":false,"calibr_grav":1,"calibr_fric":1,"h_start_m":0,"h_end_m":0,"znlf":false}</v>
      </c>
    </row>
    <row r="27" spans="2:14" x14ac:dyDescent="0.25">
      <c r="B27" t="s">
        <v>42</v>
      </c>
    </row>
    <row r="28" spans="2:14" x14ac:dyDescent="0.25">
      <c r="B28" s="2" t="s">
        <v>43</v>
      </c>
      <c r="C28" s="1">
        <v>10</v>
      </c>
    </row>
    <row r="29" spans="2:14" x14ac:dyDescent="0.25">
      <c r="B29" s="2" t="s">
        <v>44</v>
      </c>
      <c r="C29" s="1">
        <v>70</v>
      </c>
    </row>
    <row r="30" spans="2:14" x14ac:dyDescent="0.25">
      <c r="B30" s="2" t="s">
        <v>45</v>
      </c>
      <c r="C30" s="1">
        <v>1</v>
      </c>
    </row>
    <row r="31" spans="2:14" x14ac:dyDescent="0.25">
      <c r="B31" s="2" t="s">
        <v>46</v>
      </c>
      <c r="C31" s="1">
        <v>0.82</v>
      </c>
    </row>
    <row r="32" spans="2:14" x14ac:dyDescent="0.25">
      <c r="B32" s="2" t="s">
        <v>47</v>
      </c>
      <c r="C32" s="3" t="str">
        <f>[1]!encode_choke(C28, C29, C30, C31)</f>
        <v>{"d_choke_mm":10,"d_pipe_mm":70,"calibr":1,"CDischarge":0.82}</v>
      </c>
    </row>
    <row r="35" spans="2:18" x14ac:dyDescent="0.25">
      <c r="B35" s="2" t="s">
        <v>48</v>
      </c>
    </row>
    <row r="38" spans="2:18" x14ac:dyDescent="0.25">
      <c r="B38" s="7" t="s">
        <v>49</v>
      </c>
      <c r="C38" s="7">
        <v>16</v>
      </c>
      <c r="D38">
        <f>Q43-C38</f>
        <v>5.6721859813535502E-6</v>
      </c>
    </row>
    <row r="39" spans="2:18" x14ac:dyDescent="0.25">
      <c r="B39" s="7" t="s">
        <v>50</v>
      </c>
      <c r="C39" s="8">
        <v>26.172681121027804</v>
      </c>
      <c r="D39" t="s">
        <v>64</v>
      </c>
    </row>
    <row r="41" spans="2:18" x14ac:dyDescent="0.25">
      <c r="B41" t="s">
        <v>51</v>
      </c>
      <c r="F41" t="s">
        <v>53</v>
      </c>
      <c r="P41" t="s">
        <v>62</v>
      </c>
    </row>
    <row r="43" spans="2:18" x14ac:dyDescent="0.25">
      <c r="B43" t="s">
        <v>41</v>
      </c>
      <c r="C43">
        <f>[1]!IPR_pwf_atma(IPR_json,C39)</f>
        <v>213.46740582196503</v>
      </c>
      <c r="D43" t="s">
        <v>52</v>
      </c>
      <c r="F43" s="2" t="s">
        <v>54</v>
      </c>
      <c r="G43" s="1">
        <f>C43</f>
        <v>213.46740582196503</v>
      </c>
      <c r="P43" t="s">
        <v>63</v>
      </c>
      <c r="Q43">
        <f>[1]!MF_choke_p_atma(choke_json,PVT_json,H56,I56,1,,C39)</f>
        <v>16.000005672185981</v>
      </c>
      <c r="R43" t="s">
        <v>52</v>
      </c>
    </row>
    <row r="44" spans="2:18" x14ac:dyDescent="0.25">
      <c r="F44" s="2" t="s">
        <v>55</v>
      </c>
      <c r="G44" s="1">
        <f>C8</f>
        <v>80</v>
      </c>
    </row>
    <row r="45" spans="2:18" x14ac:dyDescent="0.25">
      <c r="F45" s="2" t="s">
        <v>56</v>
      </c>
      <c r="G45" s="4" t="str">
        <f>pipe_object_1</f>
        <v>{"construction":{"h_list_m":{"hmes_m":[0,1000,2000,2500],"hvert_m":[0,1000,1900,2300]},"diam_list_mm":{"hmes_m":[0,500,2100,2500],"diam_int_mm":[62,62,125,125]}},"t_model":{"t_model":1,"t_list_C":{"hvert_m":[0,1000,2000,2500],"t_C":[10,35,80,90]}},"flow_correlation":0,"flow_along_coord":false,"calibr_grav":1,"calibr_fric":1,"h_start_m":0,"h_end_m":0,"znlf":false}</v>
      </c>
    </row>
    <row r="46" spans="2:18" x14ac:dyDescent="0.25">
      <c r="F46" s="2" t="s">
        <v>1</v>
      </c>
      <c r="G46" s="4" t="str">
        <f>PVT_json</f>
        <v>{"gamma_gas":0.6,"gamma_oil":0.96,"gamma_wat":1.01,"rsb_m3m3":120,"pb_atma":120,"t_res_C":80,"bob_m3m3":1.2,"muob_cP":0.6,"PVT_corr_set":0}</v>
      </c>
    </row>
    <row r="47" spans="2:18" x14ac:dyDescent="0.25">
      <c r="F47" s="2" t="s">
        <v>57</v>
      </c>
      <c r="G47" s="1">
        <v>0</v>
      </c>
    </row>
    <row r="48" spans="2:18" x14ac:dyDescent="0.25">
      <c r="F48" s="2" t="s">
        <v>2</v>
      </c>
      <c r="G48" s="1" t="s">
        <v>58</v>
      </c>
    </row>
    <row r="49" spans="6:13" x14ac:dyDescent="0.25">
      <c r="F49" s="2" t="s">
        <v>0</v>
      </c>
      <c r="G49" s="1">
        <f>C39</f>
        <v>26.172681121027804</v>
      </c>
    </row>
    <row r="50" spans="6:13" x14ac:dyDescent="0.25">
      <c r="F50" s="2" t="s">
        <v>59</v>
      </c>
      <c r="G50" s="1"/>
    </row>
    <row r="51" spans="6:13" x14ac:dyDescent="0.25">
      <c r="F51" s="2" t="s">
        <v>60</v>
      </c>
      <c r="G51" s="1"/>
    </row>
    <row r="52" spans="6:13" x14ac:dyDescent="0.25">
      <c r="F52" s="2" t="s">
        <v>61</v>
      </c>
      <c r="G52" s="1"/>
    </row>
    <row r="53" spans="6:13" x14ac:dyDescent="0.25">
      <c r="F53" s="6">
        <f t="array" ref="F53:M75">[1]!MF_pipe_p_atma(G43, G44, G45, G46, G47, G48, G49, G50, G51, G52)</f>
        <v>16.809000000000001</v>
      </c>
      <c r="G53" s="6">
        <v>16.809000000000001</v>
      </c>
      <c r="H53" s="6">
        <v>10</v>
      </c>
      <c r="I53" s="6">
        <v>213.46700000000001</v>
      </c>
      <c r="J53" s="6">
        <v>86</v>
      </c>
      <c r="K53" s="6">
        <v>1</v>
      </c>
      <c r="L53" s="6">
        <v>1</v>
      </c>
      <c r="M53" s="6" t="str">
        <v>["set show_log=1 in param to show calc log"]</v>
      </c>
    </row>
    <row r="54" spans="6:13" x14ac:dyDescent="0.25">
      <c r="F54" s="6" t="str">
        <v>p_result_atma</v>
      </c>
      <c r="G54" s="6" t="str">
        <v>p_1, atma</v>
      </c>
      <c r="H54" s="6" t="str">
        <v>t_1, C</v>
      </c>
      <c r="I54" s="6" t="str">
        <v>p_2, atma</v>
      </c>
      <c r="J54" s="6" t="str">
        <v>t_2, C</v>
      </c>
      <c r="K54" s="6" t="str">
        <v>calibr_grav</v>
      </c>
      <c r="L54" s="6" t="str">
        <v>calibr_fric</v>
      </c>
      <c r="M54" s="6" t="str">
        <v>log</v>
      </c>
    </row>
    <row r="55" spans="6:13" x14ac:dyDescent="0.25">
      <c r="F55" s="6" t="str">
        <v>h,m</v>
      </c>
      <c r="G55" s="6" t="str">
        <v>hvert,m</v>
      </c>
      <c r="H55" s="6" t="str">
        <v>p,atma</v>
      </c>
      <c r="I55" s="6" t="str">
        <v>t,C</v>
      </c>
      <c r="J55" s="6" t="str">
        <v>t_amb, C</v>
      </c>
      <c r="K55" s="6" t="str">
        <v>Hl, %</v>
      </c>
      <c r="L55" s="6" t="str">
        <v>fpat</v>
      </c>
      <c r="M55" s="6" t="str">
        <v>diam, mm</v>
      </c>
    </row>
    <row r="56" spans="6:13" x14ac:dyDescent="0.25">
      <c r="F56" s="6">
        <v>0</v>
      </c>
      <c r="G56" s="6">
        <v>0</v>
      </c>
      <c r="H56" s="6">
        <v>16.809226715384181</v>
      </c>
      <c r="I56" s="6">
        <v>10</v>
      </c>
      <c r="J56" s="6">
        <v>10</v>
      </c>
      <c r="K56" s="6">
        <v>49.345623200297915</v>
      </c>
      <c r="L56" s="6">
        <v>3</v>
      </c>
      <c r="M56" s="6">
        <v>62</v>
      </c>
    </row>
    <row r="57" spans="6:13" x14ac:dyDescent="0.25">
      <c r="F57" s="6">
        <v>138.88888888888889</v>
      </c>
      <c r="G57" s="6">
        <v>138.88888888888889</v>
      </c>
      <c r="H57" s="6">
        <v>29.426598552738032</v>
      </c>
      <c r="I57" s="6">
        <v>13.472222222222221</v>
      </c>
      <c r="J57" s="6">
        <v>13.472222222222221</v>
      </c>
      <c r="K57" s="6">
        <v>69.989479586395248</v>
      </c>
      <c r="L57" s="6">
        <v>3</v>
      </c>
      <c r="M57" s="6">
        <v>62</v>
      </c>
    </row>
    <row r="58" spans="6:13" x14ac:dyDescent="0.25">
      <c r="F58" s="6">
        <v>277.77777777777777</v>
      </c>
      <c r="G58" s="6">
        <v>277.77777777777777</v>
      </c>
      <c r="H58" s="6">
        <v>39.953262871944347</v>
      </c>
      <c r="I58" s="6">
        <v>16.944444444444443</v>
      </c>
      <c r="J58" s="6">
        <v>16.944444444444443</v>
      </c>
      <c r="K58" s="6">
        <v>83.222620327083035</v>
      </c>
      <c r="L58" s="6">
        <v>3</v>
      </c>
      <c r="M58" s="6">
        <v>62</v>
      </c>
    </row>
    <row r="59" spans="6:13" x14ac:dyDescent="0.25">
      <c r="F59" s="6">
        <v>416.66666666666663</v>
      </c>
      <c r="G59" s="6">
        <v>416.66666666666663</v>
      </c>
      <c r="H59" s="6">
        <v>51.350645225157258</v>
      </c>
      <c r="I59" s="6">
        <v>20.416666666666664</v>
      </c>
      <c r="J59" s="6">
        <v>20.416666666666664</v>
      </c>
      <c r="K59" s="6">
        <v>91.324821635096427</v>
      </c>
      <c r="L59" s="6">
        <v>3</v>
      </c>
      <c r="M59" s="6">
        <v>62</v>
      </c>
    </row>
    <row r="60" spans="6:13" x14ac:dyDescent="0.25">
      <c r="F60" s="6">
        <v>555.55555555555554</v>
      </c>
      <c r="G60" s="6">
        <v>555.55555555555554</v>
      </c>
      <c r="H60" s="6">
        <v>63.079724896299894</v>
      </c>
      <c r="I60" s="6">
        <v>23.888888888888889</v>
      </c>
      <c r="J60" s="6">
        <v>23.888888888888889</v>
      </c>
      <c r="K60" s="6">
        <v>93.760315534518412</v>
      </c>
      <c r="L60" s="6">
        <v>3</v>
      </c>
      <c r="M60" s="6">
        <v>62</v>
      </c>
    </row>
    <row r="61" spans="6:13" x14ac:dyDescent="0.25">
      <c r="F61" s="6">
        <v>694.44444444444446</v>
      </c>
      <c r="G61" s="6">
        <v>694.44444444444446</v>
      </c>
      <c r="H61" s="6">
        <v>74.918850727853453</v>
      </c>
      <c r="I61" s="6">
        <v>27.361111111111111</v>
      </c>
      <c r="J61" s="6">
        <v>27.361111111111111</v>
      </c>
      <c r="K61" s="6">
        <v>95.490792273798377</v>
      </c>
      <c r="L61" s="6">
        <v>3</v>
      </c>
      <c r="M61" s="6">
        <v>62</v>
      </c>
    </row>
    <row r="62" spans="6:13" x14ac:dyDescent="0.25">
      <c r="F62" s="6">
        <v>833.33333333333326</v>
      </c>
      <c r="G62" s="6">
        <v>833.33333333333326</v>
      </c>
      <c r="H62" s="6">
        <v>86.805057492848405</v>
      </c>
      <c r="I62" s="6">
        <v>30.833333333333332</v>
      </c>
      <c r="J62" s="6">
        <v>30.833333333333332</v>
      </c>
      <c r="K62" s="6">
        <v>96.828527316504733</v>
      </c>
      <c r="L62" s="6">
        <v>3</v>
      </c>
      <c r="M62" s="6">
        <v>62</v>
      </c>
    </row>
    <row r="63" spans="6:13" x14ac:dyDescent="0.25">
      <c r="F63" s="6">
        <v>972.22222222222217</v>
      </c>
      <c r="G63" s="6">
        <v>972.22222222222217</v>
      </c>
      <c r="H63" s="6">
        <v>98.768361460795902</v>
      </c>
      <c r="I63" s="6">
        <v>34.305555555555557</v>
      </c>
      <c r="J63" s="6">
        <v>34.305555555555557</v>
      </c>
      <c r="K63" s="6">
        <v>99.416278889667396</v>
      </c>
      <c r="L63" s="6">
        <v>3</v>
      </c>
      <c r="M63" s="6">
        <v>62</v>
      </c>
    </row>
    <row r="64" spans="6:13" x14ac:dyDescent="0.25">
      <c r="F64" s="6">
        <v>1111.1111111111111</v>
      </c>
      <c r="G64" s="6">
        <v>1100</v>
      </c>
      <c r="H64" s="6">
        <v>109.86145551576602</v>
      </c>
      <c r="I64" s="6">
        <v>39.5</v>
      </c>
      <c r="J64" s="6">
        <v>39.5</v>
      </c>
      <c r="K64" s="6">
        <v>100</v>
      </c>
      <c r="L64" s="6">
        <v>3</v>
      </c>
      <c r="M64" s="6">
        <v>62</v>
      </c>
    </row>
    <row r="65" spans="2:13" x14ac:dyDescent="0.25">
      <c r="F65" s="6">
        <v>1250</v>
      </c>
      <c r="G65" s="6">
        <v>1225</v>
      </c>
      <c r="H65" s="6">
        <v>120.73080898204296</v>
      </c>
      <c r="I65" s="6">
        <v>45.125</v>
      </c>
      <c r="J65" s="6">
        <v>45.125</v>
      </c>
      <c r="K65" s="6">
        <v>100</v>
      </c>
      <c r="L65" s="6">
        <v>3</v>
      </c>
      <c r="M65" s="6">
        <v>62</v>
      </c>
    </row>
    <row r="66" spans="2:13" x14ac:dyDescent="0.25">
      <c r="F66" s="6">
        <v>1388.8888888888889</v>
      </c>
      <c r="G66" s="6">
        <v>1350</v>
      </c>
      <c r="H66" s="6">
        <v>131.58460475048435</v>
      </c>
      <c r="I66" s="6">
        <v>50.75</v>
      </c>
      <c r="J66" s="6">
        <v>50.75</v>
      </c>
      <c r="K66" s="6">
        <v>100</v>
      </c>
      <c r="L66" s="6">
        <v>3</v>
      </c>
      <c r="M66" s="6">
        <v>62</v>
      </c>
    </row>
    <row r="67" spans="2:13" x14ac:dyDescent="0.25">
      <c r="F67" s="6">
        <v>1527.7777777777778</v>
      </c>
      <c r="G67" s="6">
        <v>1475</v>
      </c>
      <c r="H67" s="6">
        <v>142.42175605996965</v>
      </c>
      <c r="I67" s="6">
        <v>56.375</v>
      </c>
      <c r="J67" s="6">
        <v>56.375</v>
      </c>
      <c r="K67" s="6">
        <v>100</v>
      </c>
      <c r="L67" s="6">
        <v>3</v>
      </c>
      <c r="M67" s="6">
        <v>62</v>
      </c>
    </row>
    <row r="68" spans="2:13" x14ac:dyDescent="0.25">
      <c r="F68" s="6">
        <v>1666.6666666666665</v>
      </c>
      <c r="G68" s="6">
        <v>1599.9999999999998</v>
      </c>
      <c r="H68" s="6">
        <v>153.24109326700719</v>
      </c>
      <c r="I68" s="6">
        <v>61.999999999999993</v>
      </c>
      <c r="J68" s="6">
        <v>61.999999999999993</v>
      </c>
      <c r="K68" s="6">
        <v>100</v>
      </c>
      <c r="L68" s="6">
        <v>3</v>
      </c>
      <c r="M68" s="6">
        <v>62</v>
      </c>
    </row>
    <row r="69" spans="2:13" x14ac:dyDescent="0.25">
      <c r="F69" s="6">
        <v>1805.5555555555554</v>
      </c>
      <c r="G69" s="6">
        <v>1725</v>
      </c>
      <c r="H69" s="6">
        <v>164.04166876759405</v>
      </c>
      <c r="I69" s="6">
        <v>67.625</v>
      </c>
      <c r="J69" s="6">
        <v>67.625</v>
      </c>
      <c r="K69" s="6">
        <v>100</v>
      </c>
      <c r="L69" s="6">
        <v>3</v>
      </c>
      <c r="M69" s="6">
        <v>62</v>
      </c>
    </row>
    <row r="70" spans="2:13" x14ac:dyDescent="0.25">
      <c r="F70" s="6">
        <v>1944.4444444444443</v>
      </c>
      <c r="G70" s="6">
        <v>1850</v>
      </c>
      <c r="H70" s="6">
        <v>174.82241080276353</v>
      </c>
      <c r="I70" s="6">
        <v>73.249999999999986</v>
      </c>
      <c r="J70" s="6">
        <v>73.249999999999986</v>
      </c>
      <c r="K70" s="6">
        <v>100</v>
      </c>
      <c r="L70" s="6">
        <v>3</v>
      </c>
      <c r="M70" s="6">
        <v>62</v>
      </c>
    </row>
    <row r="71" spans="2:13" x14ac:dyDescent="0.25">
      <c r="F71" s="6">
        <v>2083.3333333333335</v>
      </c>
      <c r="G71" s="6">
        <v>1966.6666666666667</v>
      </c>
      <c r="H71" s="6">
        <v>184.82404764679799</v>
      </c>
      <c r="I71" s="6">
        <v>78.5</v>
      </c>
      <c r="J71" s="6">
        <v>78.5</v>
      </c>
      <c r="K71" s="6">
        <v>100</v>
      </c>
      <c r="L71" s="6">
        <v>3</v>
      </c>
      <c r="M71" s="6">
        <v>62</v>
      </c>
    </row>
    <row r="72" spans="2:13" x14ac:dyDescent="0.25">
      <c r="F72" s="6">
        <v>2100</v>
      </c>
      <c r="G72" s="6">
        <v>1980</v>
      </c>
      <c r="H72" s="6">
        <v>185.97098830500533</v>
      </c>
      <c r="I72" s="6">
        <v>79.099999999999994</v>
      </c>
      <c r="J72" s="6">
        <v>79.099999999999994</v>
      </c>
      <c r="K72" s="6">
        <v>100</v>
      </c>
      <c r="L72" s="6">
        <v>0</v>
      </c>
      <c r="M72" s="6">
        <v>125</v>
      </c>
    </row>
    <row r="73" spans="2:13" x14ac:dyDescent="0.25">
      <c r="F73" s="6">
        <v>2222.2222222222222</v>
      </c>
      <c r="G73" s="6">
        <v>2077.7777777777778</v>
      </c>
      <c r="H73" s="6">
        <v>194.3733318529018</v>
      </c>
      <c r="I73" s="6">
        <v>81.555555555555557</v>
      </c>
      <c r="J73" s="6">
        <v>81.555555555555557</v>
      </c>
      <c r="K73" s="6">
        <v>100</v>
      </c>
      <c r="L73" s="6">
        <v>0</v>
      </c>
      <c r="M73" s="6">
        <v>125</v>
      </c>
    </row>
    <row r="74" spans="2:13" x14ac:dyDescent="0.25">
      <c r="F74" s="6">
        <v>2361.1111111111109</v>
      </c>
      <c r="G74" s="6">
        <v>2188.8888888888887</v>
      </c>
      <c r="H74" s="6">
        <v>203.92084323384708</v>
      </c>
      <c r="I74" s="6">
        <v>83.777777777777771</v>
      </c>
      <c r="J74" s="6">
        <v>83.777777777777771</v>
      </c>
      <c r="K74" s="6">
        <v>100</v>
      </c>
      <c r="L74" s="6">
        <v>0</v>
      </c>
      <c r="M74" s="6">
        <v>125</v>
      </c>
    </row>
    <row r="75" spans="2:13" x14ac:dyDescent="0.25">
      <c r="F75" s="6">
        <v>2500</v>
      </c>
      <c r="G75" s="6">
        <v>2300</v>
      </c>
      <c r="H75" s="6">
        <v>213.46740582196503</v>
      </c>
      <c r="I75" s="6">
        <v>86</v>
      </c>
      <c r="J75" s="6">
        <v>86</v>
      </c>
      <c r="K75" s="6">
        <v>100</v>
      </c>
      <c r="L75" s="6">
        <v>0</v>
      </c>
      <c r="M75" s="6">
        <v>125</v>
      </c>
    </row>
    <row r="79" spans="2:13" x14ac:dyDescent="0.25">
      <c r="B79" t="s">
        <v>65</v>
      </c>
    </row>
    <row r="81" spans="3:4" x14ac:dyDescent="0.25">
      <c r="C81" t="s">
        <v>50</v>
      </c>
      <c r="D81" t="s">
        <v>41</v>
      </c>
    </row>
    <row r="82" spans="3:4" x14ac:dyDescent="0.25">
      <c r="C82">
        <v>1</v>
      </c>
      <c r="D82">
        <f>[1]!MF_pipe_p_atma($H$56,$I$56,pipe_object_1,PVT_json,1,,C82)</f>
        <v>219.249</v>
      </c>
    </row>
    <row r="83" spans="3:4" x14ac:dyDescent="0.25">
      <c r="C83">
        <v>10</v>
      </c>
      <c r="D83">
        <f>[1]!MF_pipe_p_atma($H$56,$I$56,pipe_object_1,PVT_json,1,,C83)</f>
        <v>218.23</v>
      </c>
    </row>
    <row r="84" spans="3:4" x14ac:dyDescent="0.25">
      <c r="C84">
        <v>19</v>
      </c>
      <c r="D84">
        <f>[1]!MF_pipe_p_atma($H$56,$I$56,pipe_object_1,PVT_json,1,,C84)</f>
        <v>216.24700000000001</v>
      </c>
    </row>
    <row r="85" spans="3:4" x14ac:dyDescent="0.25">
      <c r="C85">
        <v>28</v>
      </c>
      <c r="D85">
        <f>[1]!MF_pipe_p_atma($H$56,$I$56,pipe_object_1,PVT_json,1,,C85)</f>
        <v>212.66</v>
      </c>
    </row>
    <row r="86" spans="3:4" x14ac:dyDescent="0.25">
      <c r="C86">
        <v>37</v>
      </c>
      <c r="D86">
        <f>[1]!MF_pipe_p_atma($H$56,$I$56,pipe_object_1,PVT_json,1,,C86)</f>
        <v>207.292</v>
      </c>
    </row>
    <row r="87" spans="3:4" x14ac:dyDescent="0.25">
      <c r="C87">
        <v>46</v>
      </c>
      <c r="D87">
        <f>[1]!MF_pipe_p_atma($H$56,$I$56,pipe_object_1,PVT_json,1,,C87)</f>
        <v>203.62299999999999</v>
      </c>
    </row>
    <row r="88" spans="3:4" x14ac:dyDescent="0.25">
      <c r="C88">
        <v>55</v>
      </c>
      <c r="D88">
        <f>[1]!MF_pipe_p_atma($H$56,$I$56,pipe_object_1,PVT_json,1,,C88)</f>
        <v>201.61500000000001</v>
      </c>
    </row>
    <row r="89" spans="3:4" x14ac:dyDescent="0.25">
      <c r="C89">
        <v>64</v>
      </c>
      <c r="D89">
        <f>[1]!MF_pipe_p_atma($H$56,$I$56,pipe_object_1,PVT_json,1,,C89)</f>
        <v>203.66200000000001</v>
      </c>
    </row>
    <row r="90" spans="3:4" x14ac:dyDescent="0.25">
      <c r="C90">
        <v>73</v>
      </c>
      <c r="D90">
        <f>[1]!MF_pipe_p_atma($H$56,$I$56,pipe_object_1,PVT_json,1,,C90)</f>
        <v>205.60900000000001</v>
      </c>
    </row>
    <row r="91" spans="3:4" x14ac:dyDescent="0.25">
      <c r="C91">
        <v>82</v>
      </c>
      <c r="D91">
        <f>[1]!MF_pipe_p_atma($H$56,$I$56,pipe_object_1,PVT_json,1,,C91)</f>
        <v>207.464</v>
      </c>
    </row>
    <row r="92" spans="3:4" x14ac:dyDescent="0.25">
      <c r="C92">
        <v>91</v>
      </c>
      <c r="D92">
        <f>[1]!MF_pipe_p_atma($H$56,$I$56,pipe_object_1,PVT_json,1,,C92)</f>
        <v>209.23400000000001</v>
      </c>
    </row>
    <row r="93" spans="3:4" x14ac:dyDescent="0.25">
      <c r="C93">
        <v>100</v>
      </c>
      <c r="D93">
        <f>[1]!MF_pipe_p_atma($H$56,$I$56,pipe_object_1,PVT_json,1,,C93)</f>
        <v>210.946</v>
      </c>
    </row>
    <row r="94" spans="3:4" x14ac:dyDescent="0.25">
      <c r="C94">
        <v>109</v>
      </c>
      <c r="D94">
        <f>[1]!MF_pipe_p_atma($H$56,$I$56,pipe_object_1,PVT_json,1,,C94)</f>
        <v>212.58699999999999</v>
      </c>
    </row>
    <row r="95" spans="3:4" x14ac:dyDescent="0.25">
      <c r="C95">
        <v>118</v>
      </c>
      <c r="D95">
        <f>[1]!MF_pipe_p_atma($H$56,$I$56,pipe_object_1,PVT_json,1,,C95)</f>
        <v>214.166</v>
      </c>
    </row>
    <row r="96" spans="3:4" x14ac:dyDescent="0.25">
      <c r="C96">
        <v>127</v>
      </c>
      <c r="D96">
        <f>[1]!MF_pipe_p_atma($H$56,$I$56,pipe_object_1,PVT_json,1,,C96)</f>
        <v>215.691</v>
      </c>
    </row>
    <row r="97" spans="3:4" x14ac:dyDescent="0.25">
      <c r="C97">
        <v>136</v>
      </c>
      <c r="D97">
        <f>[1]!MF_pipe_p_atma($H$56,$I$56,pipe_object_1,PVT_json,1,,C97)</f>
        <v>217.239</v>
      </c>
    </row>
    <row r="98" spans="3:4" x14ac:dyDescent="0.25">
      <c r="C98">
        <v>145</v>
      </c>
      <c r="D98">
        <f>[1]!MF_pipe_p_atma($H$56,$I$56,pipe_object_1,PVT_json,1,,C98)</f>
        <v>218.82300000000001</v>
      </c>
    </row>
    <row r="99" spans="3:4" x14ac:dyDescent="0.25">
      <c r="C99">
        <v>154</v>
      </c>
      <c r="D99">
        <f>[1]!MF_pipe_p_atma($H$56,$I$56,pipe_object_1,PVT_json,1,,C99)</f>
        <v>220.33500000000001</v>
      </c>
    </row>
    <row r="100" spans="3:4" x14ac:dyDescent="0.25">
      <c r="C100">
        <v>163</v>
      </c>
      <c r="D100">
        <f>[1]!MF_pipe_p_atma($H$56,$I$56,pipe_object_1,PVT_json,1,,C100)</f>
        <v>221.93799999999999</v>
      </c>
    </row>
    <row r="101" spans="3:4" x14ac:dyDescent="0.25">
      <c r="C101">
        <v>172</v>
      </c>
      <c r="D101">
        <f>[1]!MF_pipe_p_atma($H$56,$I$56,pipe_object_1,PVT_json,1,,C101)</f>
        <v>223.452</v>
      </c>
    </row>
    <row r="102" spans="3:4" x14ac:dyDescent="0.25">
      <c r="C102">
        <v>181</v>
      </c>
      <c r="D102">
        <f>[1]!MF_pipe_p_atma($H$56,$I$56,pipe_object_1,PVT_json,1,,C102)</f>
        <v>224.87799999999999</v>
      </c>
    </row>
    <row r="103" spans="3:4" x14ac:dyDescent="0.25">
      <c r="C103">
        <v>190</v>
      </c>
      <c r="D103">
        <f>[1]!MF_pipe_p_atma($H$56,$I$56,pipe_object_1,PVT_json,1,,C103)</f>
        <v>226.298</v>
      </c>
    </row>
    <row r="104" spans="3:4" x14ac:dyDescent="0.25">
      <c r="C104">
        <v>199</v>
      </c>
      <c r="D104">
        <f>[1]!MF_pipe_p_atma($H$56,$I$56,pipe_object_1,PVT_json,1,,C104)</f>
        <v>227.696</v>
      </c>
    </row>
    <row r="105" spans="3:4" x14ac:dyDescent="0.25">
      <c r="C105">
        <v>208</v>
      </c>
      <c r="D105">
        <f>[1]!MF_pipe_p_atma($H$56,$I$56,pipe_object_1,PVT_json,1,,C105)</f>
        <v>228.98500000000001</v>
      </c>
    </row>
    <row r="106" spans="3:4" x14ac:dyDescent="0.25">
      <c r="C106">
        <v>217</v>
      </c>
      <c r="D106">
        <f>[1]!MF_pipe_p_atma($H$56,$I$56,pipe_object_1,PVT_json,1,,C106)</f>
        <v>230.31399999999999</v>
      </c>
    </row>
    <row r="107" spans="3:4" x14ac:dyDescent="0.25">
      <c r="C107">
        <v>226</v>
      </c>
      <c r="D107">
        <f>[1]!MF_pipe_p_atma($H$56,$I$56,pipe_object_1,PVT_json,1,,C107)</f>
        <v>231.61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4D0B-9AAA-4E73-B0C0-C6EFACB2D306}">
  <dimension ref="B2:AH125"/>
  <sheetViews>
    <sheetView topLeftCell="A22" zoomScale="120" zoomScaleNormal="120" workbookViewId="0">
      <selection activeCell="P62" sqref="P62"/>
    </sheetView>
  </sheetViews>
  <sheetFormatPr defaultRowHeight="15" x14ac:dyDescent="0.25"/>
  <cols>
    <col min="2" max="2" width="12" bestFit="1" customWidth="1"/>
    <col min="5" max="5" width="17.85546875" bestFit="1" customWidth="1"/>
    <col min="10" max="10" width="26.28515625" bestFit="1" customWidth="1"/>
    <col min="15" max="15" width="13.42578125" bestFit="1" customWidth="1"/>
  </cols>
  <sheetData>
    <row r="2" spans="2:14" x14ac:dyDescent="0.25">
      <c r="B2" t="s">
        <v>3</v>
      </c>
      <c r="E2" t="s">
        <v>20</v>
      </c>
      <c r="M2" t="s">
        <v>40</v>
      </c>
      <c r="N2" t="s">
        <v>41</v>
      </c>
    </row>
    <row r="3" spans="2:14" x14ac:dyDescent="0.25">
      <c r="B3" s="2" t="s">
        <v>4</v>
      </c>
      <c r="C3" s="1">
        <v>0.6</v>
      </c>
      <c r="E3" s="2" t="s">
        <v>14</v>
      </c>
      <c r="F3" s="1">
        <v>250</v>
      </c>
      <c r="M3">
        <v>1</v>
      </c>
      <c r="N3">
        <f>[1]!IPR_pwf_atma(IPR_json,M3)</f>
        <v>248.60417073783535</v>
      </c>
    </row>
    <row r="4" spans="2:14" x14ac:dyDescent="0.25">
      <c r="B4" s="2" t="s">
        <v>5</v>
      </c>
      <c r="C4" s="1">
        <v>0.96</v>
      </c>
      <c r="E4" s="2" t="s">
        <v>15</v>
      </c>
      <c r="F4" s="1">
        <v>120</v>
      </c>
      <c r="M4">
        <v>10</v>
      </c>
      <c r="N4">
        <f>[1]!IPR_pwf_atma(IPR_json,M4)</f>
        <v>236.04170737835346</v>
      </c>
    </row>
    <row r="5" spans="2:14" x14ac:dyDescent="0.25">
      <c r="B5" s="2" t="s">
        <v>6</v>
      </c>
      <c r="C5" s="1">
        <v>1.01</v>
      </c>
      <c r="E5" s="2" t="s">
        <v>16</v>
      </c>
      <c r="F5" s="1">
        <v>75</v>
      </c>
      <c r="M5">
        <v>19</v>
      </c>
      <c r="N5">
        <f>[1]!IPR_pwf_atma(IPR_json,M5)</f>
        <v>223.47924401887161</v>
      </c>
    </row>
    <row r="6" spans="2:14" x14ac:dyDescent="0.25">
      <c r="B6" s="2" t="s">
        <v>7</v>
      </c>
      <c r="C6" s="1">
        <v>120</v>
      </c>
      <c r="E6" s="2" t="s">
        <v>17</v>
      </c>
      <c r="F6" s="4" t="str">
        <f>PVT_json</f>
        <v>{"gamma_gas":0.6,"gamma_oil":0.96,"gamma_wat":1.01,"rsb_m3m3":120,"pb_atma":120,"t_res_C":80,"bob_m3m3":1.2,"muob_cP":0.6,"PVT_corr_set":0}</v>
      </c>
      <c r="M6">
        <v>28</v>
      </c>
      <c r="N6">
        <f>[1]!IPR_pwf_atma(IPR_json,M6)</f>
        <v>210.91678065938973</v>
      </c>
    </row>
    <row r="7" spans="2:14" x14ac:dyDescent="0.25">
      <c r="B7" s="2" t="s">
        <v>8</v>
      </c>
      <c r="C7" s="1">
        <v>120</v>
      </c>
      <c r="E7" s="2" t="s">
        <v>18</v>
      </c>
      <c r="F7" s="4">
        <f>[1]!IPR_pi_sm3dayatm(F8, F4, F5)</f>
        <v>0.71641791044776115</v>
      </c>
      <c r="M7">
        <v>37</v>
      </c>
      <c r="N7">
        <f>[1]!IPR_pwf_atma(IPR_json,M7)</f>
        <v>198.35431729990788</v>
      </c>
    </row>
    <row r="8" spans="2:14" x14ac:dyDescent="0.25">
      <c r="B8" s="2" t="s">
        <v>9</v>
      </c>
      <c r="C8" s="1">
        <v>80</v>
      </c>
      <c r="E8" s="2" t="s">
        <v>19</v>
      </c>
      <c r="F8" s="3" t="str">
        <f>[1]!encode_ipr(F3, F4, F5,,F6)</f>
        <v>{"model":"Vogel","p_res_atma":250,"t_res_C":80,"pi_sm3dayatm":0.71642,"feed":{"gamma_gas":0.6,"gamma_oil":0.96,"gamma_wat":1.01,"rsb_m3m3":120,"pb_atma":120,"t_res_C":80,"bob_m3m3":1.2,"muob_cP":0.6,"PVT_corr_set":0,"q_liq_sm3day":100,"fw_perc":0,"rp_m3m3":120}}</v>
      </c>
      <c r="M8">
        <v>46</v>
      </c>
      <c r="N8">
        <f>[1]!IPR_pwf_atma(IPR_json,M8)</f>
        <v>185.79185394042599</v>
      </c>
    </row>
    <row r="9" spans="2:14" x14ac:dyDescent="0.25">
      <c r="B9" s="2" t="s">
        <v>10</v>
      </c>
      <c r="C9" s="1">
        <v>1.2</v>
      </c>
      <c r="M9">
        <v>55</v>
      </c>
      <c r="N9">
        <f>[1]!IPR_pwf_atma(IPR_json,M9)</f>
        <v>173.22939058094414</v>
      </c>
    </row>
    <row r="10" spans="2:14" x14ac:dyDescent="0.25">
      <c r="B10" s="2" t="s">
        <v>11</v>
      </c>
      <c r="C10" s="1">
        <v>0.6</v>
      </c>
      <c r="M10">
        <v>64</v>
      </c>
      <c r="N10">
        <f>[1]!IPR_pwf_atma(IPR_json,M10)</f>
        <v>160.66692722146226</v>
      </c>
    </row>
    <row r="11" spans="2:14" x14ac:dyDescent="0.25">
      <c r="B11" s="2" t="s">
        <v>12</v>
      </c>
      <c r="C11" s="1">
        <v>0</v>
      </c>
      <c r="M11">
        <v>73</v>
      </c>
      <c r="N11">
        <f>[1]!IPR_pwf_atma(IPR_json,M11)</f>
        <v>148.10446386198041</v>
      </c>
    </row>
    <row r="12" spans="2:14" x14ac:dyDescent="0.25">
      <c r="B12" s="2" t="s">
        <v>13</v>
      </c>
      <c r="C12" s="3" t="str">
        <f>[1]!encode_PVT(C3,C4,C5,C6,C7,C8,C9,C10,C11)</f>
        <v>{"gamma_gas":0.6,"gamma_oil":0.96,"gamma_wat":1.01,"rsb_m3m3":120,"pb_atma":120,"t_res_C":80,"bob_m3m3":1.2,"muob_cP":0.6,"PVT_corr_set":0}</v>
      </c>
      <c r="M12">
        <v>82</v>
      </c>
      <c r="N12">
        <f>[1]!IPR_pwf_atma(IPR_json,M12)</f>
        <v>135.54200050249852</v>
      </c>
    </row>
    <row r="13" spans="2:14" x14ac:dyDescent="0.25">
      <c r="M13">
        <v>91</v>
      </c>
      <c r="N13">
        <f>[1]!IPR_pwf_atma(IPR_json,M13)</f>
        <v>122.97953714301666</v>
      </c>
    </row>
    <row r="14" spans="2:14" x14ac:dyDescent="0.25">
      <c r="B14" s="2" t="s">
        <v>21</v>
      </c>
      <c r="M14">
        <v>100</v>
      </c>
      <c r="N14">
        <f>[1]!IPR_pwf_atma(IPR_json,M14)</f>
        <v>110.05042951367417</v>
      </c>
    </row>
    <row r="15" spans="2:14" x14ac:dyDescent="0.25">
      <c r="B15" s="2" t="s">
        <v>22</v>
      </c>
      <c r="C15" s="3" t="str">
        <f>[1]!encode_pipe_construction(B18:C21,D18:E21)</f>
        <v>{"h_list_m":{"hmes_m":[0,1000,2000,2500],"hvert_m":[0,1000,1900,2300]},"diam_list_mm":{"hmes_m":[0,500,2100,2500],"diam_int_mm":[62,62,125,125]}}</v>
      </c>
      <c r="D15" s="3"/>
      <c r="E15" s="3"/>
      <c r="G15" s="2" t="s">
        <v>22</v>
      </c>
      <c r="H15" s="4" t="str">
        <f>pipe_construction_1</f>
        <v>{"h_list_m":{"hmes_m":[0,1000,2000,2500],"hvert_m":[0,1000,1900,2300]},"diam_list_mm":{"hmes_m":[0,500,2100,2500],"diam_int_mm":[62,62,125,125]}}</v>
      </c>
      <c r="J15" s="2" t="s">
        <v>39</v>
      </c>
      <c r="K15" s="3" t="str">
        <f>[1]!encode_t_model(1,J18:K21)</f>
        <v>{"t_model":1,"t_list_C":{"hvert_m":[0,1000,2000,2500],"t_C":[10,35,80,90]}}</v>
      </c>
      <c r="M15">
        <v>109</v>
      </c>
      <c r="N15">
        <f>[1]!IPR_pwf_atma(IPR_json,M15)</f>
        <v>95.660493467606983</v>
      </c>
    </row>
    <row r="16" spans="2:14" x14ac:dyDescent="0.25">
      <c r="B16" s="2" t="s">
        <v>32</v>
      </c>
      <c r="C16" s="2"/>
      <c r="D16" s="2" t="s">
        <v>33</v>
      </c>
      <c r="E16" s="2"/>
      <c r="G16" s="2" t="s">
        <v>23</v>
      </c>
      <c r="H16" s="4" t="str">
        <f>t_model</f>
        <v>{"t_model":1,"t_list_C":{"hvert_m":[0,1000,2000,2500],"t_C":[10,35,80,90]}}</v>
      </c>
      <c r="J16" s="2" t="s">
        <v>37</v>
      </c>
      <c r="K16" s="2"/>
      <c r="M16">
        <v>118</v>
      </c>
      <c r="N16">
        <f>[1]!IPR_pwf_atma(IPR_json,M16)</f>
        <v>79.095056764073334</v>
      </c>
    </row>
    <row r="17" spans="2:14" x14ac:dyDescent="0.25">
      <c r="B17" s="2" t="s">
        <v>34</v>
      </c>
      <c r="C17" s="2" t="s">
        <v>35</v>
      </c>
      <c r="D17" s="2" t="s">
        <v>34</v>
      </c>
      <c r="E17" s="2" t="s">
        <v>36</v>
      </c>
      <c r="G17" s="2" t="s">
        <v>24</v>
      </c>
      <c r="H17" s="1">
        <v>0</v>
      </c>
      <c r="J17" s="2" t="s">
        <v>35</v>
      </c>
      <c r="K17" s="2" t="s">
        <v>38</v>
      </c>
      <c r="M17">
        <v>127</v>
      </c>
      <c r="N17">
        <f>[1]!IPR_pwf_atma(IPR_json,M17)</f>
        <v>58.905443645066349</v>
      </c>
    </row>
    <row r="18" spans="2:14" x14ac:dyDescent="0.25">
      <c r="B18" s="1">
        <v>0</v>
      </c>
      <c r="C18" s="1">
        <v>0</v>
      </c>
      <c r="D18" s="5">
        <v>0</v>
      </c>
      <c r="E18" s="5">
        <v>62</v>
      </c>
      <c r="G18" s="2" t="s">
        <v>25</v>
      </c>
      <c r="H18" s="1">
        <v>0</v>
      </c>
      <c r="J18" s="1">
        <v>0</v>
      </c>
      <c r="K18" s="1">
        <v>10</v>
      </c>
      <c r="M18">
        <v>136</v>
      </c>
      <c r="N18">
        <f>[1]!IPR_pwf_atma(IPR_json,M18)</f>
        <v>30.498895517517482</v>
      </c>
    </row>
    <row r="19" spans="2:14" x14ac:dyDescent="0.25">
      <c r="B19" s="1">
        <v>1000</v>
      </c>
      <c r="C19" s="1">
        <v>1000</v>
      </c>
      <c r="D19" s="5">
        <v>500</v>
      </c>
      <c r="E19" s="5">
        <v>62</v>
      </c>
      <c r="G19" s="2" t="s">
        <v>26</v>
      </c>
      <c r="H19" s="1">
        <v>1</v>
      </c>
      <c r="J19" s="1">
        <v>1000</v>
      </c>
      <c r="K19" s="1">
        <v>35</v>
      </c>
    </row>
    <row r="20" spans="2:14" x14ac:dyDescent="0.25">
      <c r="B20" s="1">
        <v>2000</v>
      </c>
      <c r="C20" s="1">
        <v>1900</v>
      </c>
      <c r="D20" s="5">
        <v>2100</v>
      </c>
      <c r="E20" s="5">
        <v>125</v>
      </c>
      <c r="G20" s="2" t="s">
        <v>27</v>
      </c>
      <c r="H20" s="1">
        <v>1</v>
      </c>
      <c r="J20" s="1">
        <v>2000</v>
      </c>
      <c r="K20" s="1">
        <v>80</v>
      </c>
    </row>
    <row r="21" spans="2:14" x14ac:dyDescent="0.25">
      <c r="B21" s="1">
        <v>2500</v>
      </c>
      <c r="C21" s="1">
        <v>2300</v>
      </c>
      <c r="D21" s="5"/>
      <c r="E21" s="5"/>
      <c r="G21" s="2" t="s">
        <v>28</v>
      </c>
      <c r="H21" s="1"/>
      <c r="J21" s="1">
        <v>2500</v>
      </c>
      <c r="K21" s="1">
        <v>90</v>
      </c>
    </row>
    <row r="22" spans="2:14" x14ac:dyDescent="0.25">
      <c r="G22" s="2" t="s">
        <v>29</v>
      </c>
      <c r="H22" s="1"/>
    </row>
    <row r="23" spans="2:14" x14ac:dyDescent="0.25">
      <c r="G23" s="2" t="s">
        <v>30</v>
      </c>
      <c r="H23" s="1"/>
    </row>
    <row r="24" spans="2:14" x14ac:dyDescent="0.25">
      <c r="G24" s="2" t="s">
        <v>31</v>
      </c>
      <c r="H24" s="3" t="str">
        <f>[1]!encode_pipe(H15,H16,H17,H18,H19,H20,H21,H22,H23)</f>
        <v>{"construction":{"h_list_m":{"hmes_m":[0,1000,2000,2500],"hvert_m":[0,1000,1900,2300]},"diam_list_mm":{"hmes_m":[0,500,2100,2500],"diam_int_mm":[62,62,125,125]}},"t_model":{"t_model":1,"t_list_C":{"hvert_m":[0,1000,2000,2500],"t_C":[10,35,80,90]}},"flow_correlation":0,"flow_along_coord":false,"calibr_grav":1,"calibr_fric":1,"h_start_m":0,"h_end_m":0,"znlf":false}</v>
      </c>
    </row>
    <row r="27" spans="2:14" x14ac:dyDescent="0.25">
      <c r="B27" t="s">
        <v>66</v>
      </c>
      <c r="E27" t="s">
        <v>67</v>
      </c>
    </row>
    <row r="28" spans="2:14" x14ac:dyDescent="0.25">
      <c r="B28" s="2" t="s">
        <v>22</v>
      </c>
      <c r="C28" s="4" t="str">
        <f>[1]!encode_pipe_construction(B18:C20,D18:E19)</f>
        <v>{"h_list_m":{"hmes_m":[0,1000,2000],"hvert_m":[0,1000,1900]},"diam_list_mm":{"hmes_m":[0,500,2000],"diam_int_mm":[62,62,62]}}</v>
      </c>
      <c r="E28" s="2" t="s">
        <v>22</v>
      </c>
      <c r="F28" s="4" t="str">
        <f>[1]!encode_pipe_construction(B20:C21,D20:E20)</f>
        <v>{"h_list_m":{"hmes_m":[2000,2500],"hvert_m":[1900,2300]},"diam_list_mm":{"hmes_m":[2100,2500],"diam_int_mm":[125,125]}}</v>
      </c>
    </row>
    <row r="29" spans="2:14" x14ac:dyDescent="0.25">
      <c r="B29" s="2" t="s">
        <v>23</v>
      </c>
      <c r="C29" s="4" t="str">
        <f>t_model</f>
        <v>{"t_model":1,"t_list_C":{"hvert_m":[0,1000,2000,2500],"t_C":[10,35,80,90]}}</v>
      </c>
      <c r="E29" s="2" t="s">
        <v>23</v>
      </c>
      <c r="F29" s="4" t="str">
        <f>t_model</f>
        <v>{"t_model":1,"t_list_C":{"hvert_m":[0,1000,2000,2500],"t_C":[10,35,80,90]}}</v>
      </c>
    </row>
    <row r="30" spans="2:14" x14ac:dyDescent="0.25">
      <c r="B30" s="2" t="s">
        <v>24</v>
      </c>
      <c r="C30" s="1">
        <v>0</v>
      </c>
      <c r="E30" s="2" t="s">
        <v>24</v>
      </c>
      <c r="F30" s="1">
        <v>0</v>
      </c>
    </row>
    <row r="31" spans="2:14" x14ac:dyDescent="0.25">
      <c r="B31" s="2" t="s">
        <v>25</v>
      </c>
      <c r="C31" s="1">
        <v>0</v>
      </c>
      <c r="E31" s="2" t="s">
        <v>25</v>
      </c>
      <c r="F31" s="1">
        <v>0</v>
      </c>
    </row>
    <row r="32" spans="2:14" x14ac:dyDescent="0.25">
      <c r="B32" s="2" t="s">
        <v>26</v>
      </c>
      <c r="C32" s="1">
        <v>1</v>
      </c>
      <c r="E32" s="2" t="s">
        <v>26</v>
      </c>
      <c r="F32" s="1">
        <v>1</v>
      </c>
    </row>
    <row r="33" spans="2:21" x14ac:dyDescent="0.25">
      <c r="B33" s="2" t="s">
        <v>27</v>
      </c>
      <c r="C33" s="1">
        <v>1</v>
      </c>
      <c r="E33" s="2" t="s">
        <v>27</v>
      </c>
      <c r="F33" s="1">
        <v>1</v>
      </c>
    </row>
    <row r="34" spans="2:21" x14ac:dyDescent="0.25">
      <c r="B34" s="2" t="s">
        <v>28</v>
      </c>
      <c r="C34" s="1"/>
      <c r="E34" s="2" t="s">
        <v>28</v>
      </c>
      <c r="F34" s="1"/>
    </row>
    <row r="35" spans="2:21" x14ac:dyDescent="0.25">
      <c r="B35" s="2" t="s">
        <v>29</v>
      </c>
      <c r="C35" s="1"/>
      <c r="E35" s="2" t="s">
        <v>29</v>
      </c>
      <c r="F35" s="1"/>
    </row>
    <row r="36" spans="2:21" x14ac:dyDescent="0.25">
      <c r="B36" s="2" t="s">
        <v>30</v>
      </c>
      <c r="C36" s="1"/>
      <c r="E36" s="2" t="s">
        <v>30</v>
      </c>
      <c r="F36" s="1"/>
    </row>
    <row r="37" spans="2:21" x14ac:dyDescent="0.25">
      <c r="B37" s="2" t="s">
        <v>31</v>
      </c>
      <c r="C37" s="3" t="str">
        <f>[1]!encode_pipe(C28,C29,C30,C31,C32,C33,C34,C35,C36)</f>
        <v>{"construction":{"h_list_m":{"hmes_m":[0,1000,2000],"hvert_m":[0,1000,1900]},"diam_list_mm":{"hmes_m":[0,500,2000],"diam_int_mm":[62,62,62]}},"t_model":{"t_model":1,"t_list_C":{"hvert_m":[0,1000,2000,2500],"t_C":[10,35,80,90]}},"flow_correlation":0,"flow_along_coord":false,"calibr_grav":1,"calibr_fric":1,"h_start_m":0,"h_end_m":0,"znlf":false}</v>
      </c>
      <c r="E37" s="2" t="s">
        <v>31</v>
      </c>
      <c r="F37" s="3" t="str">
        <f>[1]!encode_pipe(F28,F29,F30,F31,F32,F33,F34,F35,F36)</f>
        <v>{"construction":{"h_list_m":{"hmes_m":[2000,2500],"hvert_m":[1900,2300]},"diam_list_mm":{"hmes_m":[2100,2500],"diam_int_mm":[125,125]}},"t_model":{"t_model":1,"t_list_C":{"hvert_m":[0,1000,2000,2500],"t_C":[10,35,80,90]}},"flow_correlation":0,"flow_along_coord":false,"calibr_grav":1,"calibr_fric":1,"h_start_m":0,"h_end_m":0,"znlf":false}</v>
      </c>
    </row>
    <row r="40" spans="2:21" x14ac:dyDescent="0.25">
      <c r="O40" t="s">
        <v>81</v>
      </c>
      <c r="P40" t="s">
        <v>82</v>
      </c>
      <c r="Q40" t="s">
        <v>83</v>
      </c>
      <c r="R40" t="s">
        <v>84</v>
      </c>
      <c r="T40" t="s">
        <v>85</v>
      </c>
      <c r="U40">
        <v>500</v>
      </c>
    </row>
    <row r="41" spans="2:21" x14ac:dyDescent="0.25">
      <c r="O41">
        <v>1</v>
      </c>
      <c r="P41">
        <f>[1]!ESP_head_m(O41,esp_json_1,,$U$40)</f>
        <v>1568.18931521581</v>
      </c>
      <c r="Q41">
        <f>[1]!ESP_power_W(O41,esp_json_1,,U40)/1000</f>
        <v>51.033970811029306</v>
      </c>
      <c r="R41">
        <f>[1]!ESP_eff_fr(O41,esp_json_1,,U40)*100</f>
        <v>0.41715670125477033</v>
      </c>
    </row>
    <row r="42" spans="2:21" x14ac:dyDescent="0.25">
      <c r="O42">
        <v>10</v>
      </c>
      <c r="P42">
        <f>[1]!ESP_head_m(O42,esp_json_1,,$U$40)</f>
        <v>1565.8805192950178</v>
      </c>
      <c r="Q42">
        <f>[1]!ESP_power_W(O42,esp_json_1,,U41)/1000</f>
        <v>22.333333333333332</v>
      </c>
      <c r="R42">
        <f>[1]!ESP_eff_fr(O42,esp_json_1,,U41)*100</f>
        <v>8.1111111111111107</v>
      </c>
    </row>
    <row r="43" spans="2:21" x14ac:dyDescent="0.25">
      <c r="O43">
        <v>20</v>
      </c>
      <c r="P43">
        <f>[1]!ESP_head_m(O43,esp_json_1,,$U$40)</f>
        <v>1552.4181045234823</v>
      </c>
      <c r="Q43">
        <f>[1]!ESP_power_W(O43,esp_json_1,,U42)/1000</f>
        <v>22.833333333333336</v>
      </c>
      <c r="R43">
        <f>[1]!ESP_eff_fr(O43,esp_json_1,,U42)*100</f>
        <v>16.111111111111111</v>
      </c>
    </row>
    <row r="44" spans="2:21" x14ac:dyDescent="0.25">
      <c r="O44">
        <v>40</v>
      </c>
      <c r="P44">
        <f>[1]!ESP_head_m(O44,esp_json_1,,$U$40)</f>
        <v>1493.2884422046752</v>
      </c>
      <c r="Q44">
        <f>[1]!ESP_power_W(O44,esp_json_1,,U43)/1000</f>
        <v>23.545267489711936</v>
      </c>
      <c r="R44">
        <f>[1]!ESP_eff_fr(O44,esp_json_1,,U43)*100</f>
        <v>31.793650793650791</v>
      </c>
    </row>
    <row r="45" spans="2:21" x14ac:dyDescent="0.25">
      <c r="B45" t="s">
        <v>42</v>
      </c>
      <c r="J45" t="s">
        <v>68</v>
      </c>
      <c r="O45">
        <v>60</v>
      </c>
      <c r="P45">
        <f>[1]!ESP_head_m(O45,esp_json_1,,$U$40)</f>
        <v>1358.1074523974874</v>
      </c>
      <c r="Q45">
        <f>[1]!ESP_power_W(O45,esp_json_1,,U44)/1000</f>
        <v>24</v>
      </c>
      <c r="R45">
        <f>[1]!ESP_eff_fr(O45,esp_json_1,,U44)*100</f>
        <v>47</v>
      </c>
    </row>
    <row r="46" spans="2:21" x14ac:dyDescent="0.25">
      <c r="B46" s="2" t="s">
        <v>43</v>
      </c>
      <c r="C46" s="1">
        <v>10</v>
      </c>
      <c r="O46">
        <v>80</v>
      </c>
      <c r="P46">
        <f>[1]!ESP_head_m(O46,esp_json_1,,$U$40)</f>
        <v>1079.5571518059878</v>
      </c>
      <c r="Q46">
        <f>[1]!ESP_power_W(O46,esp_json_1,,U45)/1000</f>
        <v>24.75</v>
      </c>
      <c r="R46">
        <f>[1]!ESP_eff_fr(O46,esp_json_1,,U45)*100</f>
        <v>55.000000000000007</v>
      </c>
    </row>
    <row r="47" spans="2:21" x14ac:dyDescent="0.25">
      <c r="B47" s="2" t="s">
        <v>44</v>
      </c>
      <c r="C47" s="1">
        <v>70</v>
      </c>
      <c r="J47" s="2" t="s">
        <v>69</v>
      </c>
      <c r="K47" s="1">
        <v>80</v>
      </c>
      <c r="O47">
        <v>100</v>
      </c>
      <c r="P47">
        <f>[1]!ESP_head_m(O47,esp_json_1,,$U$40)</f>
        <v>761.36597362298869</v>
      </c>
      <c r="Q47">
        <f>[1]!ESP_power_W(O47,esp_json_1,,U46)/1000</f>
        <v>26.290373365764669</v>
      </c>
      <c r="R47">
        <f>[1]!ESP_eff_fr(O47,esp_json_1,,U46)*100</f>
        <v>54.274689289501602</v>
      </c>
    </row>
    <row r="48" spans="2:21" x14ac:dyDescent="0.25">
      <c r="B48" s="2" t="s">
        <v>45</v>
      </c>
      <c r="C48" s="1">
        <v>1</v>
      </c>
      <c r="J48" s="2" t="s">
        <v>70</v>
      </c>
      <c r="K48" s="1">
        <v>1500</v>
      </c>
      <c r="O48">
        <v>120</v>
      </c>
      <c r="P48">
        <f>[1]!ESP_head_m(O48,esp_json_1,,$U$40)</f>
        <v>433.79593475082089</v>
      </c>
      <c r="Q48">
        <f>[1]!ESP_power_W(O48,esp_json_1,,U47)/1000</f>
        <v>28.195313382269905</v>
      </c>
      <c r="R48">
        <f>[1]!ESP_eff_fr(O48,esp_json_1,,U47)*100</f>
        <v>46.808529616724734</v>
      </c>
    </row>
    <row r="49" spans="2:34" x14ac:dyDescent="0.25">
      <c r="B49" s="2" t="s">
        <v>46</v>
      </c>
      <c r="C49" s="1">
        <v>0.82</v>
      </c>
      <c r="J49" s="2" t="s">
        <v>71</v>
      </c>
      <c r="K49" s="1">
        <v>50</v>
      </c>
      <c r="O49">
        <v>140</v>
      </c>
      <c r="P49">
        <f>[1]!ESP_head_m(O49,esp_json_1,,$U$40)</f>
        <v>104.37766627246546</v>
      </c>
      <c r="Q49">
        <f>[1]!ESP_power_W(O49,esp_json_1,,U48)/1000</f>
        <v>30.388888888888893</v>
      </c>
      <c r="R49">
        <f>[1]!ESP_eff_fr(O49,esp_json_1,,U48)*100</f>
        <v>34.044444444444444</v>
      </c>
    </row>
    <row r="50" spans="2:34" x14ac:dyDescent="0.25">
      <c r="B50" s="2" t="s">
        <v>47</v>
      </c>
      <c r="C50" s="3" t="str">
        <f>[1]!encode_choke(C46, C47, C48, C49)</f>
        <v>{"d_choke_mm":10,"d_pipe_mm":70,"calibr":1,"CDischarge":0.82}</v>
      </c>
      <c r="J50" s="2" t="s">
        <v>72</v>
      </c>
      <c r="K50" s="4">
        <f>[1]!ESP_id_by_rate(K47, K49)</f>
        <v>1006</v>
      </c>
      <c r="O50">
        <v>160</v>
      </c>
      <c r="P50">
        <f>[1]!ESP_head_m(O50,esp_json_1,,$U$40)</f>
        <v>-217.07579755517256</v>
      </c>
      <c r="Q50">
        <f>[1]!ESP_power_W(O50,esp_json_1,,U49)/1000</f>
        <v>32.904761904761905</v>
      </c>
      <c r="R50">
        <f>[1]!ESP_eff_fr(O50,esp_json_1,,U49)*100</f>
        <v>16.438095238095237</v>
      </c>
    </row>
    <row r="51" spans="2:34" x14ac:dyDescent="0.25">
      <c r="J51" s="2" t="s">
        <v>73</v>
      </c>
      <c r="K51" s="4">
        <f>[1]!ESP_calc_stages_num(K50,K48,K49,K47)</f>
        <v>250</v>
      </c>
      <c r="O51">
        <v>180</v>
      </c>
      <c r="P51">
        <f>[1]!ESP_head_m(O51,esp_json_1,,$U$40)</f>
        <v>-536.04111276188598</v>
      </c>
      <c r="Q51">
        <f>[1]!ESP_power_W(O51,esp_json_1,,U50)/1000</f>
        <v>35</v>
      </c>
      <c r="R51">
        <f>[1]!ESP_eff_fr(O51,esp_json_1,,U50)*100</f>
        <v>0</v>
      </c>
    </row>
    <row r="52" spans="2:34" x14ac:dyDescent="0.25">
      <c r="J52" s="2" t="s">
        <v>74</v>
      </c>
      <c r="K52" s="1">
        <v>1</v>
      </c>
      <c r="O52">
        <v>200</v>
      </c>
      <c r="P52">
        <f>[1]!ESP_head_m(O52,esp_json_1,,$U$40)</f>
        <v>-855.00642796859938</v>
      </c>
      <c r="Q52">
        <f>[1]!ESP_power_W(O52,esp_json_1,,U51)/1000</f>
        <v>35</v>
      </c>
      <c r="R52">
        <f>[1]!ESP_eff_fr(O52,esp_json_1,,U51)*100</f>
        <v>0</v>
      </c>
    </row>
    <row r="53" spans="2:34" x14ac:dyDescent="0.25">
      <c r="B53" s="2" t="s">
        <v>48</v>
      </c>
      <c r="J53" s="2" t="s">
        <v>75</v>
      </c>
      <c r="K53" s="1">
        <v>1</v>
      </c>
    </row>
    <row r="54" spans="2:34" x14ac:dyDescent="0.25">
      <c r="J54" s="2" t="s">
        <v>76</v>
      </c>
      <c r="K54" s="1">
        <v>1</v>
      </c>
    </row>
    <row r="55" spans="2:34" x14ac:dyDescent="0.25">
      <c r="J55" s="2" t="s">
        <v>77</v>
      </c>
      <c r="K55" s="1">
        <v>1</v>
      </c>
    </row>
    <row r="56" spans="2:34" x14ac:dyDescent="0.25">
      <c r="B56" s="7" t="s">
        <v>49</v>
      </c>
      <c r="C56" s="7">
        <v>16</v>
      </c>
      <c r="D56" s="10">
        <f>U75-C56</f>
        <v>4.4876716422947993E-6</v>
      </c>
      <c r="J56" s="2" t="s">
        <v>78</v>
      </c>
      <c r="K56" s="1">
        <v>0</v>
      </c>
    </row>
    <row r="57" spans="2:34" x14ac:dyDescent="0.25">
      <c r="B57" s="7" t="s">
        <v>50</v>
      </c>
      <c r="C57" s="8">
        <v>85.665151843050424</v>
      </c>
      <c r="D57" t="s">
        <v>64</v>
      </c>
      <c r="J57" s="2" t="s">
        <v>79</v>
      </c>
      <c r="K57" s="1">
        <v>1</v>
      </c>
    </row>
    <row r="58" spans="2:34" x14ac:dyDescent="0.25">
      <c r="J58" s="2" t="s">
        <v>80</v>
      </c>
      <c r="K58" s="3" t="str">
        <f>[1]!encode_ESP_pump(, , K49, K50, K51, K52, K53, K54, K55, K56, K57)</f>
        <v>{"q_nom_sm3day":80,"head_nom_m":1500,"freq_nom_Hz":50,"name":"ESP-80-1500","ESP_ID":1006,"num_stages":250,"gas_correct_model":1,"gas_correct_stage_by_stage":0,"calibr_head":1,"calibr_power":1,"calibr_rate":1,"dnum_stages_integrate":1}</v>
      </c>
    </row>
    <row r="59" spans="2:34" x14ac:dyDescent="0.25">
      <c r="B59" t="s">
        <v>51</v>
      </c>
      <c r="F59" t="s">
        <v>86</v>
      </c>
      <c r="AF59" t="s">
        <v>62</v>
      </c>
    </row>
    <row r="60" spans="2:34" x14ac:dyDescent="0.25">
      <c r="O60" t="s">
        <v>87</v>
      </c>
      <c r="S60" t="s">
        <v>89</v>
      </c>
    </row>
    <row r="61" spans="2:34" x14ac:dyDescent="0.25">
      <c r="B61" t="s">
        <v>41</v>
      </c>
      <c r="C61">
        <f>[1]!IPR_pwf_atma(IPR_json,C57)</f>
        <v>130.42607430969204</v>
      </c>
      <c r="D61" t="s">
        <v>52</v>
      </c>
      <c r="F61" s="2" t="s">
        <v>54</v>
      </c>
      <c r="G61" s="1">
        <f>C61</f>
        <v>130.42607430969204</v>
      </c>
      <c r="AF61" t="s">
        <v>63</v>
      </c>
      <c r="AG61">
        <f>[1]!MF_choke_p_atma(choke_json,PVT_json,H74,I74,1,,C57)</f>
        <v>95.02377140401768</v>
      </c>
      <c r="AH61" t="s">
        <v>52</v>
      </c>
    </row>
    <row r="62" spans="2:34" x14ac:dyDescent="0.25">
      <c r="F62" s="2" t="s">
        <v>55</v>
      </c>
      <c r="G62" s="1">
        <f>C8</f>
        <v>80</v>
      </c>
      <c r="O62" t="s">
        <v>88</v>
      </c>
      <c r="P62">
        <f>[1]!ESP_p_atma(H74,I74,,G64,esp_json_1,,,,,G67)</f>
        <v>173.37070378033127</v>
      </c>
      <c r="Q62" t="s">
        <v>52</v>
      </c>
      <c r="S62" s="2" t="s">
        <v>54</v>
      </c>
      <c r="T62" s="1">
        <f>P62</f>
        <v>173.37070378033127</v>
      </c>
    </row>
    <row r="63" spans="2:34" x14ac:dyDescent="0.25">
      <c r="F63" s="2" t="s">
        <v>56</v>
      </c>
      <c r="G63" s="4" t="str">
        <f>pipe_object_3</f>
        <v>{"construction":{"h_list_m":{"hmes_m":[2000,2500],"hvert_m":[1900,2300]},"diam_list_mm":{"hmes_m":[2100,2500],"diam_int_mm":[125,125]}},"t_model":{"t_model":1,"t_list_C":{"hvert_m":[0,1000,2000,2500],"t_C":[10,35,80,90]}},"flow_correlation":0,"flow_along_coord":false,"calibr_grav":1,"calibr_fric":1,"h_start_m":0,"h_end_m":0,"znlf":false}</v>
      </c>
      <c r="S63" s="2" t="s">
        <v>55</v>
      </c>
      <c r="T63" s="9">
        <f>I74</f>
        <v>75.5</v>
      </c>
    </row>
    <row r="64" spans="2:34" x14ac:dyDescent="0.25">
      <c r="F64" s="2" t="s">
        <v>1</v>
      </c>
      <c r="G64" s="4" t="str">
        <f>PVT_json</f>
        <v>{"gamma_gas":0.6,"gamma_oil":0.96,"gamma_wat":1.01,"rsb_m3m3":120,"pb_atma":120,"t_res_C":80,"bob_m3m3":1.2,"muob_cP":0.6,"PVT_corr_set":0}</v>
      </c>
      <c r="S64" s="2" t="s">
        <v>56</v>
      </c>
      <c r="T64" s="4" t="str">
        <f>pipe_object_2</f>
        <v>{"construction":{"h_list_m":{"hmes_m":[0,1000,2000],"hvert_m":[0,1000,1900]},"diam_list_mm":{"hmes_m":[0,500,2000],"diam_int_mm":[62,62,62]}},"t_model":{"t_model":1,"t_list_C":{"hvert_m":[0,1000,2000,2500],"t_C":[10,35,80,90]}},"flow_correlation":0,"flow_along_coord":false,"calibr_grav":1,"calibr_fric":1,"h_start_m":0,"h_end_m":0,"znlf":false}</v>
      </c>
    </row>
    <row r="65" spans="6:26" x14ac:dyDescent="0.25">
      <c r="F65" s="2" t="s">
        <v>57</v>
      </c>
      <c r="G65" s="1">
        <v>0</v>
      </c>
      <c r="S65" s="2" t="s">
        <v>1</v>
      </c>
      <c r="T65" s="4" t="str">
        <f>PVT_json</f>
        <v>{"gamma_gas":0.6,"gamma_oil":0.96,"gamma_wat":1.01,"rsb_m3m3":120,"pb_atma":120,"t_res_C":80,"bob_m3m3":1.2,"muob_cP":0.6,"PVT_corr_set":0}</v>
      </c>
    </row>
    <row r="66" spans="6:26" x14ac:dyDescent="0.25">
      <c r="F66" s="2" t="s">
        <v>2</v>
      </c>
      <c r="G66" s="1" t="s">
        <v>58</v>
      </c>
      <c r="S66" s="2" t="s">
        <v>57</v>
      </c>
      <c r="T66" s="1">
        <v>0</v>
      </c>
    </row>
    <row r="67" spans="6:26" x14ac:dyDescent="0.25">
      <c r="F67" s="2" t="s">
        <v>0</v>
      </c>
      <c r="G67" s="1">
        <f>C57</f>
        <v>85.665151843050424</v>
      </c>
      <c r="S67" s="2" t="s">
        <v>2</v>
      </c>
      <c r="T67" s="1" t="s">
        <v>58</v>
      </c>
    </row>
    <row r="68" spans="6:26" x14ac:dyDescent="0.25">
      <c r="F68" s="2" t="s">
        <v>59</v>
      </c>
      <c r="G68" s="1"/>
      <c r="S68" s="2" t="s">
        <v>0</v>
      </c>
      <c r="T68" s="1">
        <f>C57</f>
        <v>85.665151843050424</v>
      </c>
    </row>
    <row r="69" spans="6:26" x14ac:dyDescent="0.25">
      <c r="F69" s="2" t="s">
        <v>60</v>
      </c>
      <c r="G69" s="1"/>
      <c r="S69" s="2" t="s">
        <v>59</v>
      </c>
      <c r="T69" s="1"/>
    </row>
    <row r="70" spans="6:26" x14ac:dyDescent="0.25">
      <c r="F70" s="2" t="s">
        <v>61</v>
      </c>
      <c r="G70" s="1"/>
      <c r="S70" s="2" t="s">
        <v>60</v>
      </c>
      <c r="T70" s="1"/>
    </row>
    <row r="71" spans="6:26" x14ac:dyDescent="0.25">
      <c r="F71" s="6">
        <f t="array" ref="F71:M93">[1]!MF_pipe_p_atma(G61, G62, G63, G64, G65, G66, G67, G68, G69, G70)</f>
        <v>96.546999999999997</v>
      </c>
      <c r="G71" s="6">
        <v>96.546999999999997</v>
      </c>
      <c r="H71" s="6">
        <v>75.5</v>
      </c>
      <c r="I71" s="6">
        <v>130.42599999999999</v>
      </c>
      <c r="J71" s="6">
        <v>86</v>
      </c>
      <c r="K71" s="6">
        <v>1</v>
      </c>
      <c r="L71" s="6">
        <v>1</v>
      </c>
      <c r="M71" s="6" t="str">
        <v>["set show_log=1 in param to show calc log"]</v>
      </c>
      <c r="S71" s="2" t="s">
        <v>61</v>
      </c>
      <c r="T71" s="1"/>
    </row>
    <row r="72" spans="6:26" x14ac:dyDescent="0.25">
      <c r="F72" s="6" t="str">
        <v>p_result_atma</v>
      </c>
      <c r="G72" s="6" t="str">
        <v>p_1, atma</v>
      </c>
      <c r="H72" s="6" t="str">
        <v>t_1, C</v>
      </c>
      <c r="I72" s="6" t="str">
        <v>p_2, atma</v>
      </c>
      <c r="J72" s="6" t="str">
        <v>t_2, C</v>
      </c>
      <c r="K72" s="6" t="str">
        <v>calibr_grav</v>
      </c>
      <c r="L72" s="6" t="str">
        <v>calibr_fric</v>
      </c>
      <c r="M72" s="6" t="str">
        <v>log</v>
      </c>
      <c r="S72" s="6">
        <f t="array" ref="S72:Z94">[1]!MF_pipe_p_atma(T62, T63, T64, T65, T66, T67, T68, T69, T70, T71)</f>
        <v>16</v>
      </c>
      <c r="T72" s="6">
        <v>16</v>
      </c>
      <c r="U72" s="6">
        <v>10</v>
      </c>
      <c r="V72" s="6">
        <v>173.37100000000001</v>
      </c>
      <c r="W72" s="6">
        <v>75.5</v>
      </c>
      <c r="X72" s="6">
        <v>1</v>
      </c>
      <c r="Y72" s="6">
        <v>1</v>
      </c>
      <c r="Z72" s="6" t="str">
        <v>["set show_log=1 in param to show calc log"]</v>
      </c>
    </row>
    <row r="73" spans="6:26" x14ac:dyDescent="0.25">
      <c r="F73" s="6" t="str">
        <v>h,m</v>
      </c>
      <c r="G73" s="6" t="str">
        <v>hvert,m</v>
      </c>
      <c r="H73" s="6" t="str">
        <v>p,atma</v>
      </c>
      <c r="I73" s="6" t="str">
        <v>t,C</v>
      </c>
      <c r="J73" s="6" t="str">
        <v>t_amb, C</v>
      </c>
      <c r="K73" s="6" t="str">
        <v>Hl, %</v>
      </c>
      <c r="L73" s="6" t="str">
        <v>fpat</v>
      </c>
      <c r="M73" s="6" t="str">
        <v>diam, mm</v>
      </c>
      <c r="S73" s="6" t="str">
        <v>p_result_atma</v>
      </c>
      <c r="T73" s="6" t="str">
        <v>p_1, atma</v>
      </c>
      <c r="U73" s="6" t="str">
        <v>t_1, C</v>
      </c>
      <c r="V73" s="6" t="str">
        <v>p_2, atma</v>
      </c>
      <c r="W73" s="6" t="str">
        <v>t_2, C</v>
      </c>
      <c r="X73" s="6" t="str">
        <v>calibr_grav</v>
      </c>
      <c r="Y73" s="6" t="str">
        <v>calibr_fric</v>
      </c>
      <c r="Z73" s="6" t="str">
        <v>log</v>
      </c>
    </row>
    <row r="74" spans="6:26" x14ac:dyDescent="0.25">
      <c r="F74" s="6">
        <v>2000</v>
      </c>
      <c r="G74" s="6">
        <v>1900</v>
      </c>
      <c r="H74" s="6">
        <v>96.547425189761555</v>
      </c>
      <c r="I74" s="6">
        <v>75.5</v>
      </c>
      <c r="J74" s="6">
        <v>75.5</v>
      </c>
      <c r="K74" s="6">
        <v>99.233221452019691</v>
      </c>
      <c r="L74" s="6">
        <v>3</v>
      </c>
      <c r="M74" s="6">
        <v>125</v>
      </c>
      <c r="S74" s="6" t="str">
        <v>h,m</v>
      </c>
      <c r="T74" s="6" t="str">
        <v>hvert,m</v>
      </c>
      <c r="U74" s="6" t="str">
        <v>p,atma</v>
      </c>
      <c r="V74" s="6" t="str">
        <v>t,C</v>
      </c>
      <c r="W74" s="6" t="str">
        <v>t_amb, C</v>
      </c>
      <c r="X74" s="6" t="str">
        <v>Hl, %</v>
      </c>
      <c r="Y74" s="6" t="str">
        <v>fpat</v>
      </c>
      <c r="Z74" s="6" t="str">
        <v>diam, mm</v>
      </c>
    </row>
    <row r="75" spans="6:26" x14ac:dyDescent="0.25">
      <c r="F75" s="6">
        <v>2026.3157894736842</v>
      </c>
      <c r="G75" s="6">
        <v>1921.0526315789473</v>
      </c>
      <c r="H75" s="6">
        <v>98.34434798868503</v>
      </c>
      <c r="I75" s="6">
        <v>76.44736842105263</v>
      </c>
      <c r="J75" s="6">
        <v>76.44736842105263</v>
      </c>
      <c r="K75" s="6">
        <v>99.255804068225316</v>
      </c>
      <c r="L75" s="6">
        <v>3</v>
      </c>
      <c r="M75" s="6">
        <v>125</v>
      </c>
      <c r="S75" s="6">
        <v>0</v>
      </c>
      <c r="T75" s="6">
        <v>0</v>
      </c>
      <c r="U75" s="6">
        <v>16.000004487671642</v>
      </c>
      <c r="V75" s="6">
        <v>10</v>
      </c>
      <c r="W75" s="6">
        <v>10</v>
      </c>
      <c r="X75" s="6">
        <v>31.826960077948481</v>
      </c>
      <c r="Y75" s="6">
        <v>1</v>
      </c>
      <c r="Z75" s="6">
        <v>62</v>
      </c>
    </row>
    <row r="76" spans="6:26" x14ac:dyDescent="0.25">
      <c r="F76" s="6">
        <v>2052.6315789473683</v>
      </c>
      <c r="G76" s="6">
        <v>1942.1052631578946</v>
      </c>
      <c r="H76" s="6">
        <v>100.14081774149668</v>
      </c>
      <c r="I76" s="6">
        <v>77.39473684210526</v>
      </c>
      <c r="J76" s="6">
        <v>77.39473684210526</v>
      </c>
      <c r="K76" s="6">
        <v>99.276894257651335</v>
      </c>
      <c r="L76" s="6">
        <v>3</v>
      </c>
      <c r="M76" s="6">
        <v>125</v>
      </c>
      <c r="S76" s="6">
        <v>105.26315789473684</v>
      </c>
      <c r="T76" s="6">
        <v>105.26315789473684</v>
      </c>
      <c r="U76" s="6">
        <v>34.268272693362306</v>
      </c>
      <c r="V76" s="6">
        <v>12.631578947368421</v>
      </c>
      <c r="W76" s="6">
        <v>12.631578947368421</v>
      </c>
      <c r="X76" s="6">
        <v>49.104236805395288</v>
      </c>
      <c r="Y76" s="6">
        <v>1</v>
      </c>
      <c r="Z76" s="6">
        <v>62</v>
      </c>
    </row>
    <row r="77" spans="6:26" x14ac:dyDescent="0.25">
      <c r="F77" s="6">
        <v>2078.9473684210525</v>
      </c>
      <c r="G77" s="6">
        <v>1963.1578947368421</v>
      </c>
      <c r="H77" s="6">
        <v>101.93321007930199</v>
      </c>
      <c r="I77" s="6">
        <v>78.34210526315789</v>
      </c>
      <c r="J77" s="6">
        <v>78.34210526315789</v>
      </c>
      <c r="K77" s="6">
        <v>99.296351069981839</v>
      </c>
      <c r="L77" s="6">
        <v>3</v>
      </c>
      <c r="M77" s="6">
        <v>125</v>
      </c>
      <c r="S77" s="6">
        <v>210.52631578947367</v>
      </c>
      <c r="T77" s="6">
        <v>210.52631578947367</v>
      </c>
      <c r="U77" s="6">
        <v>41.808698278532432</v>
      </c>
      <c r="V77" s="6">
        <v>15.263157894736842</v>
      </c>
      <c r="W77" s="6">
        <v>15.263157894736842</v>
      </c>
      <c r="X77" s="6">
        <v>55.2062790244686</v>
      </c>
      <c r="Y77" s="6">
        <v>1</v>
      </c>
      <c r="Z77" s="6">
        <v>62</v>
      </c>
    </row>
    <row r="78" spans="6:26" x14ac:dyDescent="0.25">
      <c r="F78" s="6">
        <v>2105.2631578947367</v>
      </c>
      <c r="G78" s="6">
        <v>1984.2105263157894</v>
      </c>
      <c r="H78" s="6">
        <v>103.7247073920436</v>
      </c>
      <c r="I78" s="6">
        <v>79.23684210526315</v>
      </c>
      <c r="J78" s="6">
        <v>79.23684210526315</v>
      </c>
      <c r="K78" s="6">
        <v>99.31444476057797</v>
      </c>
      <c r="L78" s="6">
        <v>3</v>
      </c>
      <c r="M78" s="6">
        <v>125</v>
      </c>
      <c r="S78" s="6">
        <v>315.78947368421052</v>
      </c>
      <c r="T78" s="6">
        <v>315.78947368421052</v>
      </c>
      <c r="U78" s="6">
        <v>48.319977628713204</v>
      </c>
      <c r="V78" s="6">
        <v>17.894736842105264</v>
      </c>
      <c r="W78" s="6">
        <v>17.894736842105264</v>
      </c>
      <c r="X78" s="6">
        <v>59.968394639066027</v>
      </c>
      <c r="Y78" s="6">
        <v>1</v>
      </c>
      <c r="Z78" s="6">
        <v>62</v>
      </c>
    </row>
    <row r="79" spans="6:26" x14ac:dyDescent="0.25">
      <c r="F79" s="6">
        <v>2131.5789473684213</v>
      </c>
      <c r="G79" s="6">
        <v>2005.2631578947371</v>
      </c>
      <c r="H79" s="6">
        <v>105.51262460453039</v>
      </c>
      <c r="I79" s="6">
        <v>79.921052631578959</v>
      </c>
      <c r="J79" s="6">
        <v>79.921052631578959</v>
      </c>
      <c r="K79" s="6">
        <v>99.331973636704092</v>
      </c>
      <c r="L79" s="6">
        <v>3</v>
      </c>
      <c r="M79" s="6">
        <v>125</v>
      </c>
      <c r="S79" s="6">
        <v>421.05263157894734</v>
      </c>
      <c r="T79" s="6">
        <v>421.05263157894734</v>
      </c>
      <c r="U79" s="6">
        <v>54.780050547738995</v>
      </c>
      <c r="V79" s="6">
        <v>20.526315789473685</v>
      </c>
      <c r="W79" s="6">
        <v>20.526315789473685</v>
      </c>
      <c r="X79" s="6">
        <v>64.223093596080773</v>
      </c>
      <c r="Y79" s="6">
        <v>1</v>
      </c>
      <c r="Z79" s="6">
        <v>62</v>
      </c>
    </row>
    <row r="80" spans="6:26" x14ac:dyDescent="0.25">
      <c r="F80" s="6">
        <v>2157.8947368421054</v>
      </c>
      <c r="G80" s="6">
        <v>2026.3157894736844</v>
      </c>
      <c r="H80" s="6">
        <v>107.29935524602573</v>
      </c>
      <c r="I80" s="6">
        <v>80.526315789473699</v>
      </c>
      <c r="J80" s="6">
        <v>80.526315789473699</v>
      </c>
      <c r="K80" s="6">
        <v>99.350111885929053</v>
      </c>
      <c r="L80" s="6">
        <v>3</v>
      </c>
      <c r="M80" s="6">
        <v>125</v>
      </c>
      <c r="S80" s="6">
        <v>526.31578947368416</v>
      </c>
      <c r="T80" s="6">
        <v>526.31578947368416</v>
      </c>
      <c r="U80" s="6">
        <v>61.426578321084584</v>
      </c>
      <c r="V80" s="6">
        <v>23.157894736842103</v>
      </c>
      <c r="W80" s="6">
        <v>23.157894736842103</v>
      </c>
      <c r="X80" s="6">
        <v>68.283319828928541</v>
      </c>
      <c r="Y80" s="6">
        <v>1</v>
      </c>
      <c r="Z80" s="6">
        <v>62</v>
      </c>
    </row>
    <row r="81" spans="6:26" x14ac:dyDescent="0.25">
      <c r="F81" s="6">
        <v>2184.2105263157896</v>
      </c>
      <c r="G81" s="6">
        <v>2047.3684210526317</v>
      </c>
      <c r="H81" s="6">
        <v>109.0833172218744</v>
      </c>
      <c r="I81" s="6">
        <v>80.947368421052644</v>
      </c>
      <c r="J81" s="6">
        <v>80.947368421052644</v>
      </c>
      <c r="K81" s="6">
        <v>99.366782654140479</v>
      </c>
      <c r="L81" s="6">
        <v>3</v>
      </c>
      <c r="M81" s="6">
        <v>125</v>
      </c>
      <c r="S81" s="6">
        <v>631.57894736842104</v>
      </c>
      <c r="T81" s="6">
        <v>631.57894736842104</v>
      </c>
      <c r="U81" s="6">
        <v>68.336003548742909</v>
      </c>
      <c r="V81" s="6">
        <v>25.789473684210527</v>
      </c>
      <c r="W81" s="6">
        <v>25.789473684210527</v>
      </c>
      <c r="X81" s="6">
        <v>72.129868286422209</v>
      </c>
      <c r="Y81" s="6">
        <v>1</v>
      </c>
      <c r="Z81" s="6">
        <v>62</v>
      </c>
    </row>
    <row r="82" spans="6:26" x14ac:dyDescent="0.25">
      <c r="F82" s="6">
        <v>2210.5263157894738</v>
      </c>
      <c r="G82" s="6">
        <v>2068.4210526315792</v>
      </c>
      <c r="H82" s="6">
        <v>110.86595614865134</v>
      </c>
      <c r="I82" s="6">
        <v>81.368421052631589</v>
      </c>
      <c r="J82" s="6">
        <v>81.368421052631589</v>
      </c>
      <c r="K82" s="6">
        <v>99.385884952528556</v>
      </c>
      <c r="L82" s="6">
        <v>3</v>
      </c>
      <c r="M82" s="6">
        <v>125</v>
      </c>
      <c r="S82" s="6">
        <v>736.8421052631578</v>
      </c>
      <c r="T82" s="6">
        <v>736.8421052631578</v>
      </c>
      <c r="U82" s="6">
        <v>75.546683512232775</v>
      </c>
      <c r="V82" s="6">
        <v>28.421052631578945</v>
      </c>
      <c r="W82" s="6">
        <v>28.421052631578945</v>
      </c>
      <c r="X82" s="6">
        <v>75.774828447851291</v>
      </c>
      <c r="Y82" s="6">
        <v>1</v>
      </c>
      <c r="Z82" s="6">
        <v>62</v>
      </c>
    </row>
    <row r="83" spans="6:26" x14ac:dyDescent="0.25">
      <c r="F83" s="6">
        <v>2236.8421052631579</v>
      </c>
      <c r="G83" s="6">
        <v>2089.4736842105262</v>
      </c>
      <c r="H83" s="6">
        <v>112.64661050182066</v>
      </c>
      <c r="I83" s="6">
        <v>81.789473684210535</v>
      </c>
      <c r="J83" s="6">
        <v>81.789473684210535</v>
      </c>
      <c r="K83" s="6">
        <v>99.463317271456276</v>
      </c>
      <c r="L83" s="6">
        <v>3</v>
      </c>
      <c r="M83" s="6">
        <v>125</v>
      </c>
      <c r="S83" s="6">
        <v>842.10526315789468</v>
      </c>
      <c r="T83" s="6">
        <v>842.10526315789468</v>
      </c>
      <c r="U83" s="6">
        <v>83.086881232973028</v>
      </c>
      <c r="V83" s="6">
        <v>31.052631578947366</v>
      </c>
      <c r="W83" s="6">
        <v>31.052631578947366</v>
      </c>
      <c r="X83" s="6">
        <v>81.63141989289791</v>
      </c>
      <c r="Y83" s="6">
        <v>1</v>
      </c>
      <c r="Z83" s="6">
        <v>62</v>
      </c>
    </row>
    <row r="84" spans="6:26" x14ac:dyDescent="0.25">
      <c r="F84" s="6">
        <v>2263.1578947368421</v>
      </c>
      <c r="G84" s="6">
        <v>2110.5263157894738</v>
      </c>
      <c r="H84" s="6">
        <v>114.42651461075505</v>
      </c>
      <c r="I84" s="6">
        <v>82.21052631578948</v>
      </c>
      <c r="J84" s="6">
        <v>82.21052631578948</v>
      </c>
      <c r="K84" s="6">
        <v>99.56170214024543</v>
      </c>
      <c r="L84" s="6">
        <v>3</v>
      </c>
      <c r="M84" s="6">
        <v>125</v>
      </c>
      <c r="S84" s="6">
        <v>947.36842105263156</v>
      </c>
      <c r="T84" s="6">
        <v>947.36842105263156</v>
      </c>
      <c r="U84" s="6">
        <v>91.188216982100215</v>
      </c>
      <c r="V84" s="6">
        <v>33.684210526315788</v>
      </c>
      <c r="W84" s="6">
        <v>33.684210526315788</v>
      </c>
      <c r="X84" s="6">
        <v>89.447194261526235</v>
      </c>
      <c r="Y84" s="6">
        <v>1</v>
      </c>
      <c r="Z84" s="6">
        <v>62</v>
      </c>
    </row>
    <row r="85" spans="6:26" x14ac:dyDescent="0.25">
      <c r="F85" s="6">
        <v>2289.4736842105262</v>
      </c>
      <c r="G85" s="6">
        <v>2131.5789473684208</v>
      </c>
      <c r="H85" s="6">
        <v>116.20566847545452</v>
      </c>
      <c r="I85" s="6">
        <v>82.631578947368411</v>
      </c>
      <c r="J85" s="6">
        <v>82.631578947368411</v>
      </c>
      <c r="K85" s="6">
        <v>99.659305740195506</v>
      </c>
      <c r="L85" s="6">
        <v>3</v>
      </c>
      <c r="M85" s="6">
        <v>125</v>
      </c>
      <c r="S85" s="6">
        <v>1052.6315789473683</v>
      </c>
      <c r="T85" s="6">
        <v>1047.3684210526314</v>
      </c>
      <c r="U85" s="6">
        <v>99.400825066849521</v>
      </c>
      <c r="V85" s="6">
        <v>37.131578947368418</v>
      </c>
      <c r="W85" s="6">
        <v>37.131578947368418</v>
      </c>
      <c r="X85" s="6">
        <v>96.777396600699944</v>
      </c>
      <c r="Y85" s="6">
        <v>1</v>
      </c>
      <c r="Z85" s="6">
        <v>62</v>
      </c>
    </row>
    <row r="86" spans="6:26" x14ac:dyDescent="0.25">
      <c r="F86" s="6">
        <v>2315.7894736842104</v>
      </c>
      <c r="G86" s="6">
        <v>2152.6315789473683</v>
      </c>
      <c r="H86" s="6">
        <v>117.98397171169243</v>
      </c>
      <c r="I86" s="6">
        <v>83.05263157894737</v>
      </c>
      <c r="J86" s="6">
        <v>83.05263157894737</v>
      </c>
      <c r="K86" s="6">
        <v>99.756050358085346</v>
      </c>
      <c r="L86" s="6">
        <v>3</v>
      </c>
      <c r="M86" s="6">
        <v>125</v>
      </c>
      <c r="S86" s="6">
        <v>1157.8947368421052</v>
      </c>
      <c r="T86" s="6">
        <v>1142.1052631578946</v>
      </c>
      <c r="U86" s="6">
        <v>107.61101806033216</v>
      </c>
      <c r="V86" s="6">
        <v>41.39473684210526</v>
      </c>
      <c r="W86" s="6">
        <v>41.39473684210526</v>
      </c>
      <c r="X86" s="6">
        <v>100</v>
      </c>
      <c r="Y86" s="6">
        <v>1</v>
      </c>
      <c r="Z86" s="6">
        <v>62</v>
      </c>
    </row>
    <row r="87" spans="6:26" x14ac:dyDescent="0.25">
      <c r="F87" s="6">
        <v>2342.1052631578946</v>
      </c>
      <c r="G87" s="6">
        <v>2173.6842105263158</v>
      </c>
      <c r="H87" s="6">
        <v>119.76170786228931</v>
      </c>
      <c r="I87" s="6">
        <v>83.473684210526301</v>
      </c>
      <c r="J87" s="6">
        <v>83.473684210526301</v>
      </c>
      <c r="K87" s="6">
        <v>99.852061928476246</v>
      </c>
      <c r="L87" s="6">
        <v>3</v>
      </c>
      <c r="M87" s="6">
        <v>125</v>
      </c>
      <c r="S87" s="6">
        <v>1263.1578947368421</v>
      </c>
      <c r="T87" s="6">
        <v>1236.8421052631579</v>
      </c>
      <c r="U87" s="6">
        <v>115.86535850604051</v>
      </c>
      <c r="V87" s="6">
        <v>45.657894736842103</v>
      </c>
      <c r="W87" s="6">
        <v>45.657894736842103</v>
      </c>
      <c r="X87" s="6">
        <v>100</v>
      </c>
      <c r="Y87" s="6">
        <v>1</v>
      </c>
      <c r="Z87" s="6">
        <v>62</v>
      </c>
    </row>
    <row r="88" spans="6:26" x14ac:dyDescent="0.25">
      <c r="F88" s="6">
        <v>2368.4210526315787</v>
      </c>
      <c r="G88" s="6">
        <v>2194.7368421052629</v>
      </c>
      <c r="H88" s="6">
        <v>121.53864232769899</v>
      </c>
      <c r="I88" s="6">
        <v>83.89473684210526</v>
      </c>
      <c r="J88" s="6">
        <v>83.89473684210526</v>
      </c>
      <c r="K88" s="6">
        <v>99.947312910927138</v>
      </c>
      <c r="L88" s="6">
        <v>3</v>
      </c>
      <c r="M88" s="6">
        <v>125</v>
      </c>
      <c r="S88" s="6">
        <v>1368.421052631579</v>
      </c>
      <c r="T88" s="6">
        <v>1331.578947368421</v>
      </c>
      <c r="U88" s="6">
        <v>124.11086753289027</v>
      </c>
      <c r="V88" s="6">
        <v>49.921052631578945</v>
      </c>
      <c r="W88" s="6">
        <v>49.921052631578945</v>
      </c>
      <c r="X88" s="6">
        <v>100</v>
      </c>
      <c r="Y88" s="6">
        <v>1</v>
      </c>
      <c r="Z88" s="6">
        <v>62</v>
      </c>
    </row>
    <row r="89" spans="6:26" x14ac:dyDescent="0.25">
      <c r="F89" s="6">
        <v>2394.7368421052633</v>
      </c>
      <c r="G89" s="6">
        <v>2215.7894736842109</v>
      </c>
      <c r="H89" s="6">
        <v>123.31523321374276</v>
      </c>
      <c r="I89" s="6">
        <v>84.31578947368422</v>
      </c>
      <c r="J89" s="6">
        <v>84.31578947368422</v>
      </c>
      <c r="K89" s="6">
        <v>100</v>
      </c>
      <c r="L89" s="6">
        <v>3</v>
      </c>
      <c r="M89" s="6">
        <v>125</v>
      </c>
      <c r="S89" s="6">
        <v>1473.6842105263156</v>
      </c>
      <c r="T89" s="6">
        <v>1426.3157894736842</v>
      </c>
      <c r="U89" s="6">
        <v>132.34696575135595</v>
      </c>
      <c r="V89" s="6">
        <v>54.18421052631578</v>
      </c>
      <c r="W89" s="6">
        <v>54.18421052631578</v>
      </c>
      <c r="X89" s="6">
        <v>100</v>
      </c>
      <c r="Y89" s="6">
        <v>1</v>
      </c>
      <c r="Z89" s="6">
        <v>62</v>
      </c>
    </row>
    <row r="90" spans="6:26" x14ac:dyDescent="0.25">
      <c r="F90" s="6">
        <v>2421.0526315789475</v>
      </c>
      <c r="G90" s="6">
        <v>2236.8421052631579</v>
      </c>
      <c r="H90" s="6">
        <v>125.09238442978999</v>
      </c>
      <c r="I90" s="6">
        <v>84.736842105263165</v>
      </c>
      <c r="J90" s="6">
        <v>84.736842105263165</v>
      </c>
      <c r="K90" s="6">
        <v>100</v>
      </c>
      <c r="L90" s="6">
        <v>3</v>
      </c>
      <c r="M90" s="6">
        <v>125</v>
      </c>
      <c r="S90" s="6">
        <v>1578.9473684210525</v>
      </c>
      <c r="T90" s="6">
        <v>1521.0526315789473</v>
      </c>
      <c r="U90" s="6">
        <v>140.57314795047685</v>
      </c>
      <c r="V90" s="6">
        <v>58.447368421052623</v>
      </c>
      <c r="W90" s="6">
        <v>58.447368421052623</v>
      </c>
      <c r="X90" s="6">
        <v>100</v>
      </c>
      <c r="Y90" s="6">
        <v>1</v>
      </c>
      <c r="Z90" s="6">
        <v>62</v>
      </c>
    </row>
    <row r="91" spans="6:26" x14ac:dyDescent="0.25">
      <c r="F91" s="6">
        <v>2447.3684210526317</v>
      </c>
      <c r="G91" s="6">
        <v>2257.8947368421054</v>
      </c>
      <c r="H91" s="6">
        <v>126.86967572833808</v>
      </c>
      <c r="I91" s="6">
        <v>85.15789473684211</v>
      </c>
      <c r="J91" s="6">
        <v>85.15789473684211</v>
      </c>
      <c r="K91" s="6">
        <v>100</v>
      </c>
      <c r="L91" s="6">
        <v>3</v>
      </c>
      <c r="M91" s="6">
        <v>125</v>
      </c>
      <c r="S91" s="6">
        <v>1684.2105263157894</v>
      </c>
      <c r="T91" s="6">
        <v>1615.7894736842104</v>
      </c>
      <c r="U91" s="6">
        <v>148.78897396710138</v>
      </c>
      <c r="V91" s="6">
        <v>62.710526315789465</v>
      </c>
      <c r="W91" s="6">
        <v>62.710526315789465</v>
      </c>
      <c r="X91" s="6">
        <v>100</v>
      </c>
      <c r="Y91" s="6">
        <v>1</v>
      </c>
      <c r="Z91" s="6">
        <v>62</v>
      </c>
    </row>
    <row r="92" spans="6:26" x14ac:dyDescent="0.25">
      <c r="F92" s="6">
        <v>2473.6842105263158</v>
      </c>
      <c r="G92" s="6">
        <v>2278.9473684210525</v>
      </c>
      <c r="H92" s="6">
        <v>128.64782722995565</v>
      </c>
      <c r="I92" s="6">
        <v>85.578947368421055</v>
      </c>
      <c r="J92" s="6">
        <v>85.578947368421055</v>
      </c>
      <c r="K92" s="6">
        <v>100</v>
      </c>
      <c r="L92" s="6">
        <v>3</v>
      </c>
      <c r="M92" s="6">
        <v>125</v>
      </c>
      <c r="S92" s="6">
        <v>1789.4736842105262</v>
      </c>
      <c r="T92" s="6">
        <v>1710.5263157894735</v>
      </c>
      <c r="U92" s="6">
        <v>156.99405956310937</v>
      </c>
      <c r="V92" s="6">
        <v>66.973684210526315</v>
      </c>
      <c r="W92" s="6">
        <v>66.973684210526315</v>
      </c>
      <c r="X92" s="6">
        <v>100</v>
      </c>
      <c r="Y92" s="6">
        <v>1</v>
      </c>
      <c r="Z92" s="6">
        <v>62</v>
      </c>
    </row>
    <row r="93" spans="6:26" x14ac:dyDescent="0.25">
      <c r="F93" s="6">
        <v>2500</v>
      </c>
      <c r="G93" s="6">
        <v>2300</v>
      </c>
      <c r="H93" s="6">
        <v>130.42607430969204</v>
      </c>
      <c r="I93" s="6">
        <v>86</v>
      </c>
      <c r="J93" s="6">
        <v>86</v>
      </c>
      <c r="K93" s="6">
        <v>100</v>
      </c>
      <c r="L93" s="6">
        <v>3</v>
      </c>
      <c r="M93" s="6">
        <v>125</v>
      </c>
      <c r="S93" s="6">
        <v>1894.7368421052631</v>
      </c>
      <c r="T93" s="6">
        <v>1805.2631578947369</v>
      </c>
      <c r="U93" s="6">
        <v>165.18806817702847</v>
      </c>
      <c r="V93" s="6">
        <v>71.23684210526315</v>
      </c>
      <c r="W93" s="6">
        <v>71.23684210526315</v>
      </c>
      <c r="X93" s="6">
        <v>100</v>
      </c>
      <c r="Y93" s="6">
        <v>1</v>
      </c>
      <c r="Z93" s="6">
        <v>62</v>
      </c>
    </row>
    <row r="94" spans="6:26" x14ac:dyDescent="0.25">
      <c r="S94" s="6">
        <v>2000</v>
      </c>
      <c r="T94" s="6">
        <v>1900</v>
      </c>
      <c r="U94" s="6">
        <v>173.37070378033127</v>
      </c>
      <c r="V94" s="6">
        <v>75.5</v>
      </c>
      <c r="W94" s="6">
        <v>75.5</v>
      </c>
      <c r="X94" s="6">
        <v>100</v>
      </c>
      <c r="Y94" s="6">
        <v>1</v>
      </c>
      <c r="Z94" s="6">
        <v>62</v>
      </c>
    </row>
    <row r="97" spans="2:4" x14ac:dyDescent="0.25">
      <c r="B97" t="s">
        <v>65</v>
      </c>
    </row>
    <row r="99" spans="2:4" x14ac:dyDescent="0.25">
      <c r="C99" t="s">
        <v>50</v>
      </c>
      <c r="D99" t="s">
        <v>41</v>
      </c>
    </row>
    <row r="100" spans="2:4" x14ac:dyDescent="0.25">
      <c r="C100">
        <v>1</v>
      </c>
      <c r="D100">
        <f>[1]!MF_pipe_p_atma($H$74,$I$74,pipe_object_1,PVT_json,1,,C100)</f>
        <v>298.45400000000001</v>
      </c>
    </row>
    <row r="101" spans="2:4" x14ac:dyDescent="0.25">
      <c r="C101">
        <v>10</v>
      </c>
      <c r="D101">
        <f>[1]!MF_pipe_p_atma($H$74,$I$74,pipe_object_1,PVT_json,1,,C101)</f>
        <v>298.55599999999998</v>
      </c>
    </row>
    <row r="102" spans="2:4" x14ac:dyDescent="0.25">
      <c r="C102">
        <v>19</v>
      </c>
      <c r="D102">
        <f>[1]!MF_pipe_p_atma($H$74,$I$74,pipe_object_1,PVT_json,1,,C102)</f>
        <v>298.666</v>
      </c>
    </row>
    <row r="103" spans="2:4" x14ac:dyDescent="0.25">
      <c r="C103">
        <v>28</v>
      </c>
      <c r="D103">
        <f>[1]!MF_pipe_p_atma($H$74,$I$74,pipe_object_1,PVT_json,1,,C103)</f>
        <v>298.786</v>
      </c>
    </row>
    <row r="104" spans="2:4" x14ac:dyDescent="0.25">
      <c r="C104">
        <v>37</v>
      </c>
      <c r="D104">
        <f>[1]!MF_pipe_p_atma($H$74,$I$74,pipe_object_1,PVT_json,1,,C104)</f>
        <v>298.91399999999999</v>
      </c>
    </row>
    <row r="105" spans="2:4" x14ac:dyDescent="0.25">
      <c r="C105">
        <v>46</v>
      </c>
      <c r="D105">
        <f>[1]!MF_pipe_p_atma($H$74,$I$74,pipe_object_1,PVT_json,1,,C105)</f>
        <v>299.05399999999997</v>
      </c>
    </row>
    <row r="106" spans="2:4" x14ac:dyDescent="0.25">
      <c r="C106">
        <v>55</v>
      </c>
      <c r="D106">
        <f>[1]!MF_pipe_p_atma($H$74,$I$74,pipe_object_1,PVT_json,1,,C106)</f>
        <v>299.20600000000002</v>
      </c>
    </row>
    <row r="107" spans="2:4" x14ac:dyDescent="0.25">
      <c r="C107">
        <v>64</v>
      </c>
      <c r="D107">
        <f>[1]!MF_pipe_p_atma($H$74,$I$74,pipe_object_1,PVT_json,1,,C107)</f>
        <v>299.36900000000003</v>
      </c>
    </row>
    <row r="108" spans="2:4" x14ac:dyDescent="0.25">
      <c r="C108">
        <v>73</v>
      </c>
      <c r="D108">
        <f>[1]!MF_pipe_p_atma($H$74,$I$74,pipe_object_1,PVT_json,1,,C108)</f>
        <v>299.54399999999998</v>
      </c>
    </row>
    <row r="109" spans="2:4" x14ac:dyDescent="0.25">
      <c r="C109">
        <v>82</v>
      </c>
      <c r="D109">
        <f>[1]!MF_pipe_p_atma($H$74,$I$74,pipe_object_1,PVT_json,1,,C109)</f>
        <v>299.73099999999999</v>
      </c>
    </row>
    <row r="110" spans="2:4" x14ac:dyDescent="0.25">
      <c r="C110">
        <v>91</v>
      </c>
      <c r="D110">
        <f>[1]!MF_pipe_p_atma($H$74,$I$74,pipe_object_1,PVT_json,1,,C110)</f>
        <v>299.92899999999997</v>
      </c>
    </row>
    <row r="111" spans="2:4" x14ac:dyDescent="0.25">
      <c r="C111">
        <v>100</v>
      </c>
      <c r="D111">
        <f>[1]!MF_pipe_p_atma($H$74,$I$74,pipe_object_1,PVT_json,1,,C111)</f>
        <v>300.13799999999998</v>
      </c>
    </row>
    <row r="112" spans="2:4" x14ac:dyDescent="0.25">
      <c r="C112">
        <v>109</v>
      </c>
      <c r="D112">
        <f>[1]!MF_pipe_p_atma($H$74,$I$74,pipe_object_1,PVT_json,1,,C112)</f>
        <v>300.35899999999998</v>
      </c>
    </row>
    <row r="113" spans="3:4" x14ac:dyDescent="0.25">
      <c r="C113">
        <v>118</v>
      </c>
      <c r="D113">
        <f>[1]!MF_pipe_p_atma($H$74,$I$74,pipe_object_1,PVT_json,1,,C113)</f>
        <v>300.596</v>
      </c>
    </row>
    <row r="114" spans="3:4" x14ac:dyDescent="0.25">
      <c r="C114">
        <v>127</v>
      </c>
      <c r="D114">
        <f>[1]!MF_pipe_p_atma($H$74,$I$74,pipe_object_1,PVT_json,1,,C114)</f>
        <v>300.83600000000001</v>
      </c>
    </row>
    <row r="115" spans="3:4" x14ac:dyDescent="0.25">
      <c r="C115">
        <v>136</v>
      </c>
      <c r="D115">
        <f>[1]!MF_pipe_p_atma($H$74,$I$74,pipe_object_1,PVT_json,1,,C115)</f>
        <v>301.09399999999999</v>
      </c>
    </row>
    <row r="116" spans="3:4" x14ac:dyDescent="0.25">
      <c r="C116">
        <v>145</v>
      </c>
      <c r="D116">
        <f>[1]!MF_pipe_p_atma($H$74,$I$74,pipe_object_1,PVT_json,1,,C116)</f>
        <v>301.36500000000001</v>
      </c>
    </row>
    <row r="117" spans="3:4" x14ac:dyDescent="0.25">
      <c r="C117">
        <v>154</v>
      </c>
      <c r="D117">
        <f>[1]!MF_pipe_p_atma($H$74,$I$74,pipe_object_1,PVT_json,1,,C117)</f>
        <v>301.64699999999999</v>
      </c>
    </row>
    <row r="118" spans="3:4" x14ac:dyDescent="0.25">
      <c r="C118">
        <v>163</v>
      </c>
      <c r="D118">
        <f>[1]!MF_pipe_p_atma($H$74,$I$74,pipe_object_1,PVT_json,1,,C118)</f>
        <v>301.93200000000002</v>
      </c>
    </row>
    <row r="119" spans="3:4" x14ac:dyDescent="0.25">
      <c r="C119">
        <v>172</v>
      </c>
      <c r="D119">
        <f>[1]!MF_pipe_p_atma($H$74,$I$74,pipe_object_1,PVT_json,1,,C119)</f>
        <v>302.24200000000002</v>
      </c>
    </row>
    <row r="120" spans="3:4" x14ac:dyDescent="0.25">
      <c r="C120">
        <v>181</v>
      </c>
      <c r="D120">
        <f>[1]!MF_pipe_p_atma($H$74,$I$74,pipe_object_1,PVT_json,1,,C120)</f>
        <v>302.54700000000003</v>
      </c>
    </row>
    <row r="121" spans="3:4" x14ac:dyDescent="0.25">
      <c r="C121">
        <v>190</v>
      </c>
      <c r="D121">
        <f>[1]!MF_pipe_p_atma($H$74,$I$74,pipe_object_1,PVT_json,1,,C121)</f>
        <v>302.88099999999997</v>
      </c>
    </row>
    <row r="122" spans="3:4" x14ac:dyDescent="0.25">
      <c r="C122">
        <v>199</v>
      </c>
      <c r="D122">
        <f>[1]!MF_pipe_p_atma($H$74,$I$74,pipe_object_1,PVT_json,1,,C122)</f>
        <v>303.22699999999998</v>
      </c>
    </row>
    <row r="123" spans="3:4" x14ac:dyDescent="0.25">
      <c r="C123">
        <v>208</v>
      </c>
      <c r="D123">
        <f>[1]!MF_pipe_p_atma($H$74,$I$74,pipe_object_1,PVT_json,1,,C123)</f>
        <v>303.57799999999997</v>
      </c>
    </row>
    <row r="124" spans="3:4" x14ac:dyDescent="0.25">
      <c r="C124">
        <v>217</v>
      </c>
      <c r="D124">
        <f>[1]!MF_pipe_p_atma($H$74,$I$74,pipe_object_1,PVT_json,1,,C124)</f>
        <v>303.92899999999997</v>
      </c>
    </row>
    <row r="125" spans="3:4" x14ac:dyDescent="0.25">
      <c r="C125">
        <v>226</v>
      </c>
      <c r="D125">
        <f>[1]!MF_pipe_p_atma($H$74,$I$74,pipe_object_1,PVT_json,1,,C125)</f>
        <v>304.31700000000001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19</vt:i4>
      </vt:variant>
    </vt:vector>
  </HeadingPairs>
  <TitlesOfParts>
    <vt:vector size="21" baseType="lpstr">
      <vt:lpstr>Фонтан</vt:lpstr>
      <vt:lpstr>ESP</vt:lpstr>
      <vt:lpstr>ESP!choke_json</vt:lpstr>
      <vt:lpstr>choke_json</vt:lpstr>
      <vt:lpstr>esp_json_1</vt:lpstr>
      <vt:lpstr>ESP!IPR_json</vt:lpstr>
      <vt:lpstr>IPR_json</vt:lpstr>
      <vt:lpstr>ESP!p_res_atma</vt:lpstr>
      <vt:lpstr>p_res_atma</vt:lpstr>
      <vt:lpstr>ESP!pipe_construction_1</vt:lpstr>
      <vt:lpstr>pipe_construction_1</vt:lpstr>
      <vt:lpstr>ESP!pipe_object_1</vt:lpstr>
      <vt:lpstr>pipe_object_1</vt:lpstr>
      <vt:lpstr>pipe_object_2</vt:lpstr>
      <vt:lpstr>pipe_object_3</vt:lpstr>
      <vt:lpstr>ESP!prod_index</vt:lpstr>
      <vt:lpstr>prod_index</vt:lpstr>
      <vt:lpstr>ESP!PVT_json</vt:lpstr>
      <vt:lpstr>PVT_json</vt:lpstr>
      <vt:lpstr>ESP!t_model</vt:lpstr>
      <vt:lpstr>t_model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Бажуков</dc:creator>
  <cp:lastModifiedBy>Сергей Бажуков</cp:lastModifiedBy>
  <dcterms:created xsi:type="dcterms:W3CDTF">2015-06-05T18:17:20Z</dcterms:created>
  <dcterms:modified xsi:type="dcterms:W3CDTF">2024-03-21T06:33:44Z</dcterms:modified>
</cp:coreProperties>
</file>