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agistr_course\Engineering Course\Engineering-Course\files\"/>
    </mc:Choice>
  </mc:AlternateContent>
  <xr:revisionPtr revIDLastSave="0" documentId="13_ncr:1_{766EE5B4-4EF8-47F3-9949-65930C1E8666}" xr6:coauthVersionLast="45" xr6:coauthVersionMax="45" xr10:uidLastSave="{00000000-0000-0000-0000-000000000000}"/>
  <bookViews>
    <workbookView xWindow="-120" yWindow="-120" windowWidth="29040" windowHeight="15840" xr2:uid="{1C4D3FCC-7A3A-4CD9-8326-063D6BA073F3}"/>
  </bookViews>
  <sheets>
    <sheet name="Лист1" sheetId="1" r:id="rId1"/>
  </sheets>
  <externalReferences>
    <externalReference r:id="rId2"/>
  </externalReferences>
  <definedNames>
    <definedName name="IPR_json">Лист1!$B$25</definedName>
    <definedName name="pipe_construction">Лист1!$B$31</definedName>
    <definedName name="pipe_object">Лист1!$G$40</definedName>
    <definedName name="prod_index">Лист1!$B$24</definedName>
    <definedName name="PVT_json">Лист1!$B$15</definedName>
    <definedName name="t_model">Лист1!$B$39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1" l="1"/>
  <c r="H133" i="1" l="1"/>
  <c r="F135" i="1"/>
  <c r="F137" i="1"/>
  <c r="G135" i="1"/>
  <c r="F120" i="1"/>
  <c r="F132" i="1"/>
  <c r="G122" i="1"/>
  <c r="G126" i="1"/>
  <c r="G132" i="1"/>
  <c r="H122" i="1"/>
  <c r="H130" i="1"/>
  <c r="F119" i="1"/>
  <c r="F121" i="1"/>
  <c r="F123" i="1"/>
  <c r="F125" i="1"/>
  <c r="F127" i="1"/>
  <c r="F129" i="1"/>
  <c r="F131" i="1"/>
  <c r="F133" i="1"/>
  <c r="G137" i="1"/>
  <c r="F122" i="1"/>
  <c r="F134" i="1"/>
  <c r="G124" i="1"/>
  <c r="G136" i="1"/>
  <c r="H126" i="1"/>
  <c r="H134" i="1"/>
  <c r="G119" i="1"/>
  <c r="G121" i="1"/>
  <c r="G123" i="1"/>
  <c r="G125" i="1"/>
  <c r="G127" i="1"/>
  <c r="G129" i="1"/>
  <c r="G131" i="1"/>
  <c r="G133" i="1"/>
  <c r="F126" i="1"/>
  <c r="F128" i="1"/>
  <c r="F136" i="1"/>
  <c r="G130" i="1"/>
  <c r="H120" i="1"/>
  <c r="H128" i="1"/>
  <c r="H119" i="1"/>
  <c r="H121" i="1"/>
  <c r="H123" i="1"/>
  <c r="H125" i="1"/>
  <c r="H127" i="1"/>
  <c r="H129" i="1"/>
  <c r="H131" i="1"/>
  <c r="H135" i="1"/>
  <c r="H137" i="1"/>
  <c r="F124" i="1"/>
  <c r="F130" i="1"/>
  <c r="G120" i="1"/>
  <c r="G128" i="1"/>
  <c r="G134" i="1"/>
  <c r="H124" i="1"/>
  <c r="H132" i="1"/>
  <c r="H136" i="1"/>
  <c r="G118" i="1"/>
  <c r="H118" i="1"/>
  <c r="F118" i="1"/>
  <c r="D96" i="1" l="1"/>
  <c r="D97" i="1" s="1"/>
  <c r="D98" i="1" s="1"/>
  <c r="D80" i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79" i="1"/>
  <c r="D78" i="1"/>
  <c r="B76" i="1"/>
  <c r="K55" i="1"/>
  <c r="K54" i="1"/>
  <c r="K53" i="1"/>
  <c r="K52" i="1"/>
  <c r="K51" i="1"/>
  <c r="I55" i="1"/>
  <c r="I54" i="1"/>
  <c r="I53" i="1"/>
  <c r="I52" i="1"/>
  <c r="I51" i="1"/>
  <c r="J79" i="1"/>
  <c r="J81" i="1"/>
  <c r="J83" i="1"/>
  <c r="J85" i="1"/>
  <c r="J87" i="1"/>
  <c r="J89" i="1"/>
  <c r="J91" i="1"/>
  <c r="J93" i="1"/>
  <c r="J95" i="1"/>
  <c r="J97" i="1"/>
  <c r="K91" i="1"/>
  <c r="K95" i="1"/>
  <c r="K98" i="1"/>
  <c r="L90" i="1"/>
  <c r="K79" i="1"/>
  <c r="K81" i="1"/>
  <c r="K83" i="1"/>
  <c r="K85" i="1"/>
  <c r="K87" i="1"/>
  <c r="K89" i="1"/>
  <c r="K93" i="1"/>
  <c r="K97" i="1"/>
  <c r="L80" i="1"/>
  <c r="L98" i="1"/>
  <c r="L79" i="1"/>
  <c r="L81" i="1"/>
  <c r="L83" i="1"/>
  <c r="L85" i="1"/>
  <c r="L87" i="1"/>
  <c r="L89" i="1"/>
  <c r="L91" i="1"/>
  <c r="L93" i="1"/>
  <c r="L95" i="1"/>
  <c r="L97" i="1"/>
  <c r="J98" i="1"/>
  <c r="L84" i="1"/>
  <c r="L96" i="1"/>
  <c r="L82" i="1"/>
  <c r="L92" i="1"/>
  <c r="J80" i="1"/>
  <c r="J82" i="1"/>
  <c r="J84" i="1"/>
  <c r="J86" i="1"/>
  <c r="J88" i="1"/>
  <c r="J90" i="1"/>
  <c r="J92" i="1"/>
  <c r="J94" i="1"/>
  <c r="J96" i="1"/>
  <c r="L88" i="1"/>
  <c r="L94" i="1"/>
  <c r="K80" i="1"/>
  <c r="K82" i="1"/>
  <c r="K84" i="1"/>
  <c r="K86" i="1"/>
  <c r="K88" i="1"/>
  <c r="K90" i="1"/>
  <c r="K92" i="1"/>
  <c r="K94" i="1"/>
  <c r="K96" i="1"/>
  <c r="L86" i="1"/>
  <c r="L78" i="1"/>
  <c r="K78" i="1"/>
  <c r="J78" i="1"/>
  <c r="F79" i="1"/>
  <c r="H81" i="1"/>
  <c r="G84" i="1"/>
  <c r="F87" i="1"/>
  <c r="H89" i="1"/>
  <c r="G92" i="1"/>
  <c r="F95" i="1"/>
  <c r="H97" i="1"/>
  <c r="G79" i="1"/>
  <c r="F82" i="1"/>
  <c r="H84" i="1"/>
  <c r="G87" i="1"/>
  <c r="F90" i="1"/>
  <c r="H92" i="1"/>
  <c r="G95" i="1"/>
  <c r="F98" i="1"/>
  <c r="H79" i="1"/>
  <c r="F85" i="1"/>
  <c r="H95" i="1"/>
  <c r="G85" i="1"/>
  <c r="G93" i="1"/>
  <c r="G82" i="1"/>
  <c r="G80" i="1"/>
  <c r="F83" i="1"/>
  <c r="H85" i="1"/>
  <c r="G88" i="1"/>
  <c r="F91" i="1"/>
  <c r="H93" i="1"/>
  <c r="G96" i="1"/>
  <c r="G83" i="1"/>
  <c r="H88" i="1"/>
  <c r="G91" i="1"/>
  <c r="H96" i="1"/>
  <c r="G94" i="1"/>
  <c r="G81" i="1"/>
  <c r="G89" i="1"/>
  <c r="G97" i="1"/>
  <c r="F93" i="1"/>
  <c r="F80" i="1"/>
  <c r="F96" i="1"/>
  <c r="H80" i="1"/>
  <c r="F86" i="1"/>
  <c r="F94" i="1"/>
  <c r="F97" i="1"/>
  <c r="H86" i="1"/>
  <c r="F92" i="1"/>
  <c r="G90" i="1"/>
  <c r="G98" i="1"/>
  <c r="F88" i="1"/>
  <c r="H98" i="1"/>
  <c r="F81" i="1"/>
  <c r="H83" i="1"/>
  <c r="G86" i="1"/>
  <c r="F89" i="1"/>
  <c r="H91" i="1"/>
  <c r="F84" i="1"/>
  <c r="H94" i="1"/>
  <c r="H87" i="1"/>
  <c r="H82" i="1"/>
  <c r="H90" i="1"/>
  <c r="H78" i="1"/>
  <c r="G78" i="1"/>
  <c r="F78" i="1"/>
  <c r="B63" i="1"/>
  <c r="B62" i="1"/>
  <c r="B61" i="1"/>
  <c r="B60" i="1"/>
  <c r="B39" i="1"/>
  <c r="B31" i="1"/>
  <c r="B15" i="1"/>
  <c r="C63" i="1"/>
  <c r="C62" i="1"/>
  <c r="C61" i="1"/>
  <c r="C60" i="1"/>
  <c r="C59" i="1"/>
  <c r="P78" i="1"/>
  <c r="P98" i="1"/>
  <c r="P90" i="1"/>
  <c r="P84" i="1"/>
  <c r="P94" i="1"/>
  <c r="P88" i="1"/>
  <c r="P80" i="1"/>
  <c r="P92" i="1"/>
  <c r="P86" i="1"/>
  <c r="P82" i="1"/>
  <c r="P97" i="1"/>
  <c r="P91" i="1"/>
  <c r="P89" i="1"/>
  <c r="P85" i="1"/>
  <c r="P83" i="1"/>
  <c r="P79" i="1"/>
  <c r="P93" i="1"/>
  <c r="P87" i="1"/>
  <c r="P81" i="1"/>
  <c r="P96" i="1"/>
  <c r="P95" i="1"/>
  <c r="O78" i="1"/>
  <c r="O98" i="1"/>
  <c r="O94" i="1"/>
  <c r="O92" i="1"/>
  <c r="O90" i="1"/>
  <c r="O88" i="1"/>
  <c r="O86" i="1"/>
  <c r="O84" i="1"/>
  <c r="O82" i="1"/>
  <c r="O80" i="1"/>
  <c r="O96" i="1"/>
  <c r="O97" i="1"/>
  <c r="O95" i="1"/>
  <c r="O93" i="1"/>
  <c r="O91" i="1"/>
  <c r="O89" i="1"/>
  <c r="O87" i="1"/>
  <c r="O85" i="1"/>
  <c r="O83" i="1"/>
  <c r="O81" i="1"/>
  <c r="O79" i="1"/>
  <c r="N78" i="1"/>
  <c r="N98" i="1"/>
  <c r="N94" i="1"/>
  <c r="N90" i="1"/>
  <c r="N88" i="1"/>
  <c r="N86" i="1"/>
  <c r="N84" i="1"/>
  <c r="N82" i="1"/>
  <c r="N80" i="1"/>
  <c r="N96" i="1"/>
  <c r="N92" i="1"/>
  <c r="N97" i="1"/>
  <c r="N93" i="1"/>
  <c r="N89" i="1"/>
  <c r="N85" i="1"/>
  <c r="N79" i="1"/>
  <c r="N95" i="1"/>
  <c r="N91" i="1"/>
  <c r="N87" i="1"/>
  <c r="N83" i="1"/>
  <c r="N81" i="1"/>
  <c r="B23" i="1" l="1"/>
  <c r="E23" i="1"/>
  <c r="D23" i="1"/>
  <c r="C23" i="1"/>
  <c r="I31" i="1"/>
  <c r="J31" i="1"/>
  <c r="G31" i="1"/>
  <c r="H31" i="1"/>
  <c r="J32" i="1"/>
  <c r="I32" i="1"/>
  <c r="G32" i="1"/>
  <c r="H32" i="1"/>
  <c r="B25" i="1"/>
  <c r="E25" i="1"/>
  <c r="E24" i="1" s="1"/>
  <c r="D25" i="1"/>
  <c r="D24" i="1" s="1"/>
  <c r="C25" i="1"/>
  <c r="C24" i="1" s="1"/>
  <c r="J40" i="1"/>
  <c r="I40" i="1"/>
  <c r="G40" i="1"/>
  <c r="H40" i="1"/>
  <c r="E78" i="1"/>
  <c r="E88" i="1"/>
  <c r="E95" i="1"/>
  <c r="E79" i="1"/>
  <c r="E86" i="1"/>
  <c r="E93" i="1"/>
  <c r="E85" i="1"/>
  <c r="E96" i="1"/>
  <c r="E80" i="1"/>
  <c r="E87" i="1"/>
  <c r="E94" i="1"/>
  <c r="E92" i="1"/>
  <c r="E84" i="1"/>
  <c r="E91" i="1"/>
  <c r="E83" i="1"/>
  <c r="E98" i="1"/>
  <c r="E90" i="1"/>
  <c r="E82" i="1"/>
  <c r="E89" i="1"/>
  <c r="E81" i="1"/>
  <c r="E97" i="1"/>
  <c r="B24" i="1"/>
  <c r="I78" i="1"/>
  <c r="M78" i="1" s="1"/>
  <c r="I88" i="1"/>
  <c r="M88" i="1" s="1"/>
  <c r="I95" i="1"/>
  <c r="M95" i="1" s="1"/>
  <c r="I79" i="1"/>
  <c r="M79" i="1" s="1"/>
  <c r="I86" i="1"/>
  <c r="M86" i="1"/>
  <c r="I93" i="1"/>
  <c r="M93" i="1" s="1"/>
  <c r="I85" i="1"/>
  <c r="M85" i="1" s="1"/>
  <c r="I96" i="1"/>
  <c r="M96" i="1" s="1"/>
  <c r="I80" i="1"/>
  <c r="M80" i="1" s="1"/>
  <c r="I87" i="1"/>
  <c r="M87" i="1" s="1"/>
  <c r="I94" i="1"/>
  <c r="M94" i="1" s="1"/>
  <c r="I92" i="1"/>
  <c r="M92" i="1" s="1"/>
  <c r="I84" i="1"/>
  <c r="M84" i="1" s="1"/>
  <c r="I91" i="1"/>
  <c r="M91" i="1" s="1"/>
  <c r="I83" i="1"/>
  <c r="M83" i="1" s="1"/>
  <c r="I98" i="1"/>
  <c r="M98" i="1" s="1"/>
  <c r="I90" i="1"/>
  <c r="M90" i="1" s="1"/>
  <c r="I82" i="1"/>
  <c r="M82" i="1" s="1"/>
  <c r="I89" i="1"/>
  <c r="M89" i="1" s="1"/>
  <c r="I81" i="1"/>
  <c r="M81" i="1" s="1"/>
  <c r="I97" i="1"/>
  <c r="M97" i="1" s="1"/>
  <c r="E119" i="1"/>
  <c r="I119" i="1"/>
  <c r="J119" i="1"/>
  <c r="E121" i="1"/>
  <c r="I121" i="1"/>
  <c r="J121" i="1"/>
  <c r="E123" i="1"/>
  <c r="I123" i="1"/>
  <c r="J123" i="1"/>
  <c r="E125" i="1"/>
  <c r="I125" i="1"/>
  <c r="J125" i="1"/>
  <c r="E127" i="1"/>
  <c r="I127" i="1"/>
  <c r="J127" i="1"/>
  <c r="E129" i="1"/>
  <c r="I129" i="1"/>
  <c r="J129" i="1"/>
  <c r="E131" i="1"/>
  <c r="I131" i="1"/>
  <c r="J131" i="1"/>
  <c r="E133" i="1"/>
  <c r="I133" i="1"/>
  <c r="J133" i="1"/>
  <c r="E135" i="1"/>
  <c r="I135" i="1"/>
  <c r="J135" i="1"/>
  <c r="E137" i="1"/>
  <c r="I137" i="1"/>
  <c r="J137" i="1"/>
  <c r="E126" i="1"/>
  <c r="I126" i="1"/>
  <c r="J126" i="1"/>
  <c r="E134" i="1"/>
  <c r="I134" i="1"/>
  <c r="J134" i="1"/>
  <c r="E130" i="1"/>
  <c r="I130" i="1"/>
  <c r="J130" i="1"/>
  <c r="E128" i="1"/>
  <c r="I128" i="1"/>
  <c r="J128" i="1"/>
  <c r="E120" i="1"/>
  <c r="I120" i="1"/>
  <c r="J120" i="1"/>
  <c r="E122" i="1"/>
  <c r="I122" i="1"/>
  <c r="J122" i="1"/>
  <c r="E124" i="1"/>
  <c r="I124" i="1"/>
  <c r="J124" i="1"/>
  <c r="E132" i="1"/>
  <c r="I132" i="1"/>
  <c r="J132" i="1"/>
  <c r="E136" i="1"/>
  <c r="I136" i="1"/>
  <c r="J136" i="1"/>
  <c r="E118" i="1"/>
  <c r="I118" i="1"/>
  <c r="J118" i="1"/>
  <c r="M118" i="1"/>
  <c r="L122" i="1"/>
  <c r="M119" i="1"/>
</calcChain>
</file>

<file path=xl/sharedStrings.xml><?xml version="1.0" encoding="utf-8"?>
<sst xmlns="http://schemas.openxmlformats.org/spreadsheetml/2006/main" count="105" uniqueCount="99">
  <si>
    <t>1. PVT</t>
  </si>
  <si>
    <t>2. Скважины</t>
  </si>
  <si>
    <t>2.1. IPR</t>
  </si>
  <si>
    <t>2.2. Конструкция</t>
  </si>
  <si>
    <t>3. Инфраструктура</t>
  </si>
  <si>
    <t>4. Пласт</t>
  </si>
  <si>
    <t>gamma_gas</t>
  </si>
  <si>
    <t>gamma_oil</t>
  </si>
  <si>
    <t>gamma_wat</t>
  </si>
  <si>
    <t>rsb_m3m3</t>
  </si>
  <si>
    <t>pb_atma</t>
  </si>
  <si>
    <t>t_res_C</t>
  </si>
  <si>
    <t>bob_m3m3</t>
  </si>
  <si>
    <t>muob_cP</t>
  </si>
  <si>
    <t>pvt_corr_set</t>
  </si>
  <si>
    <t>PVT</t>
  </si>
  <si>
    <t>2. IPR</t>
  </si>
  <si>
    <t>Скважина 1</t>
  </si>
  <si>
    <t>p_res_atma</t>
  </si>
  <si>
    <t>q_liq_test_sm3day</t>
  </si>
  <si>
    <t>p_wf_test_atma</t>
  </si>
  <si>
    <t>feed json</t>
  </si>
  <si>
    <t>PI</t>
  </si>
  <si>
    <t>IPR</t>
  </si>
  <si>
    <t>Скважина 2</t>
  </si>
  <si>
    <t>Скважина 3</t>
  </si>
  <si>
    <t>Скважина 4</t>
  </si>
  <si>
    <t>3. Конструкция Скважина</t>
  </si>
  <si>
    <t>construction</t>
  </si>
  <si>
    <t>t_model</t>
  </si>
  <si>
    <t>flow_correlation</t>
  </si>
  <si>
    <t>flow_along_coord</t>
  </si>
  <si>
    <t>calibr_grav</t>
  </si>
  <si>
    <t>calibr_fric</t>
  </si>
  <si>
    <t>h_start_m</t>
  </si>
  <si>
    <t>h_end_m</t>
  </si>
  <si>
    <t>znlf</t>
  </si>
  <si>
    <t>pipe</t>
  </si>
  <si>
    <t>trajectory</t>
  </si>
  <si>
    <t>diameter</t>
  </si>
  <si>
    <t>hmes, m</t>
  </si>
  <si>
    <t>hvert, m</t>
  </si>
  <si>
    <t>diam, mm</t>
  </si>
  <si>
    <t>Скв 1</t>
  </si>
  <si>
    <t>Скв 2</t>
  </si>
  <si>
    <t>Скв 3</t>
  </si>
  <si>
    <t>Скв 4</t>
  </si>
  <si>
    <t>ambient temperature</t>
  </si>
  <si>
    <t>t amb, C</t>
  </si>
  <si>
    <t>t model</t>
  </si>
  <si>
    <t>4. Инфраструктура</t>
  </si>
  <si>
    <t>Труба 1</t>
  </si>
  <si>
    <t>Труба 2</t>
  </si>
  <si>
    <t>Труба 3</t>
  </si>
  <si>
    <t>Труба 4</t>
  </si>
  <si>
    <t>Труба 5</t>
  </si>
  <si>
    <t>x0</t>
  </si>
  <si>
    <t>y0</t>
  </si>
  <si>
    <t>x1</t>
  </si>
  <si>
    <t>y1</t>
  </si>
  <si>
    <t>z0</t>
  </si>
  <si>
    <t>z1</t>
  </si>
  <si>
    <t>d</t>
  </si>
  <si>
    <t>L, м</t>
  </si>
  <si>
    <t>d,мм</t>
  </si>
  <si>
    <t>H, м</t>
  </si>
  <si>
    <t>труба 1</t>
  </si>
  <si>
    <t>труба 2</t>
  </si>
  <si>
    <t>труба 3</t>
  </si>
  <si>
    <t>труба 4</t>
  </si>
  <si>
    <t>труба 5</t>
  </si>
  <si>
    <t>5. Расчет</t>
  </si>
  <si>
    <t>Q</t>
  </si>
  <si>
    <t>Рпл</t>
  </si>
  <si>
    <t>N</t>
  </si>
  <si>
    <t>Рзаб, атм</t>
  </si>
  <si>
    <t>Qскв1, м3/сут</t>
  </si>
  <si>
    <t>Qскв2, м3/сут</t>
  </si>
  <si>
    <t>Qскв3, м3/сут</t>
  </si>
  <si>
    <t>Qскв4, м3/сут</t>
  </si>
  <si>
    <t>Руст 1</t>
  </si>
  <si>
    <t>Руст 2</t>
  </si>
  <si>
    <t>Руст 3</t>
  </si>
  <si>
    <t>Руст 4</t>
  </si>
  <si>
    <t>Р1 скв1</t>
  </si>
  <si>
    <t>Р1 скв2</t>
  </si>
  <si>
    <t>Р1 скв3</t>
  </si>
  <si>
    <t>Р1 скв4</t>
  </si>
  <si>
    <t>Рупн</t>
  </si>
  <si>
    <t>атм</t>
  </si>
  <si>
    <t>Р1</t>
  </si>
  <si>
    <t>Qскв 1</t>
  </si>
  <si>
    <t>Qскв 2</t>
  </si>
  <si>
    <t>Qскв 3</t>
  </si>
  <si>
    <t>Qскв 4</t>
  </si>
  <si>
    <t>Qсумм</t>
  </si>
  <si>
    <t>P1 УПН</t>
  </si>
  <si>
    <t>Qсистемы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</si>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</sst>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0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CFAA0"/>
        <bgColor indexed="64"/>
      </patternFill>
    </fill>
    <fill>
      <patternFill patternType="solid">
        <fgColor rgb="FFE6FA6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9" borderId="0" xfId="0" applyNumberFormat="1" applyFill="1"/>
    <xf numFmtId="0" fontId="0" fillId="10" borderId="0" xfId="0" applyFill="1"/>
    <xf numFmtId="164" fontId="0" fillId="11" borderId="0" xfId="0" applyNumberFormat="1" applyFill="1"/>
    <xf numFmtId="2" fontId="0" fillId="12" borderId="0" xfId="0" applyNumberFormat="1" applyFill="1"/>
    <xf numFmtId="0" fontId="0" fillId="13" borderId="0" xfId="0" applyFill="1"/>
    <xf numFmtId="0" fontId="0" fillId="11" borderId="0" xfId="0" applyFill="1"/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Лист1!$A$51</c:f>
              <c:strCache>
                <c:ptCount val="1"/>
                <c:pt idx="0">
                  <c:v>Труба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(Лист1!$B$51,Лист1!$E$51)</c:f>
              <c:numCache>
                <c:formatCode>General</c:formatCode>
                <c:ptCount val="2"/>
                <c:pt idx="0">
                  <c:v>1</c:v>
                </c:pt>
                <c:pt idx="1">
                  <c:v>1000</c:v>
                </c:pt>
              </c:numCache>
            </c:numRef>
          </c:xVal>
          <c:yVal>
            <c:numRef>
              <c:f>(Лист1!$C$51,Лист1!$F$51)</c:f>
              <c:numCache>
                <c:formatCode>General</c:formatCode>
                <c:ptCount val="2"/>
                <c:pt idx="0">
                  <c:v>1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3-435E-A717-B98F3DA9CFC6}"/>
            </c:ext>
          </c:extLst>
        </c:ser>
        <c:ser>
          <c:idx val="1"/>
          <c:order val="1"/>
          <c:tx>
            <c:strRef>
              <c:f>Лист1!$A$52</c:f>
              <c:strCache>
                <c:ptCount val="1"/>
                <c:pt idx="0">
                  <c:v>Труба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(Лист1!$B$52,Лист1!$E$52)</c:f>
              <c:numCache>
                <c:formatCode>General</c:formatCode>
                <c:ptCount val="2"/>
                <c:pt idx="0">
                  <c:v>2000</c:v>
                </c:pt>
                <c:pt idx="1">
                  <c:v>1000</c:v>
                </c:pt>
              </c:numCache>
            </c:numRef>
          </c:xVal>
          <c:yVal>
            <c:numRef>
              <c:f>(Лист1!$C$52,Лист1!$F$52)</c:f>
              <c:numCache>
                <c:formatCode>General</c:formatCode>
                <c:ptCount val="2"/>
                <c:pt idx="0">
                  <c:v>1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3-435E-A717-B98F3DA9CFC6}"/>
            </c:ext>
          </c:extLst>
        </c:ser>
        <c:ser>
          <c:idx val="2"/>
          <c:order val="2"/>
          <c:tx>
            <c:strRef>
              <c:f>Лист1!$A$53</c:f>
              <c:strCache>
                <c:ptCount val="1"/>
                <c:pt idx="0">
                  <c:v>Труба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(Лист1!$B$53,Лист1!$E$53)</c:f>
              <c:numCache>
                <c:formatCode>General</c:formatCode>
                <c:ptCount val="2"/>
                <c:pt idx="0">
                  <c:v>1</c:v>
                </c:pt>
                <c:pt idx="1">
                  <c:v>1000</c:v>
                </c:pt>
              </c:numCache>
            </c:numRef>
          </c:xVal>
          <c:yVal>
            <c:numRef>
              <c:f>(Лист1!$C$53,Лист1!$F$53)</c:f>
              <c:numCache>
                <c:formatCode>General</c:formatCode>
                <c:ptCount val="2"/>
                <c:pt idx="0">
                  <c:v>2000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3-435E-A717-B98F3DA9CFC6}"/>
            </c:ext>
          </c:extLst>
        </c:ser>
        <c:ser>
          <c:idx val="3"/>
          <c:order val="3"/>
          <c:tx>
            <c:strRef>
              <c:f>Лист1!$A$54</c:f>
              <c:strCache>
                <c:ptCount val="1"/>
                <c:pt idx="0">
                  <c:v>Труба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(Лист1!$B$54,Лист1!$E$54)</c:f>
              <c:numCache>
                <c:formatCode>General</c:formatCode>
                <c:ptCount val="2"/>
                <c:pt idx="0">
                  <c:v>2000</c:v>
                </c:pt>
                <c:pt idx="1">
                  <c:v>1000</c:v>
                </c:pt>
              </c:numCache>
            </c:numRef>
          </c:xVal>
          <c:yVal>
            <c:numRef>
              <c:f>(Лист1!$C$54,Лист1!$F$54)</c:f>
              <c:numCache>
                <c:formatCode>General</c:formatCode>
                <c:ptCount val="2"/>
                <c:pt idx="0">
                  <c:v>2000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93-435E-A717-B98F3DA9CFC6}"/>
            </c:ext>
          </c:extLst>
        </c:ser>
        <c:ser>
          <c:idx val="4"/>
          <c:order val="4"/>
          <c:tx>
            <c:strRef>
              <c:f>Лист1!$A$55</c:f>
              <c:strCache>
                <c:ptCount val="1"/>
                <c:pt idx="0">
                  <c:v>Труба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(Лист1!$B$55,Лист1!$E$55)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(Лист1!$C$55,Лист1!$F$55)</c:f>
              <c:numCache>
                <c:formatCode>General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93-435E-A717-B98F3DA9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36896"/>
        <c:axId val="279943648"/>
      </c:scatterChart>
      <c:valAx>
        <c:axId val="3938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943648"/>
        <c:crosses val="autoZero"/>
        <c:crossBetween val="midCat"/>
      </c:valAx>
      <c:valAx>
        <c:axId val="279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8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79654396325459331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Лист1!$E$77</c:f>
              <c:strCache>
                <c:ptCount val="1"/>
                <c:pt idx="0">
                  <c:v>Qскв1, м3/сут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Лист1!$E$78:$E$98</c:f>
              <c:numCache>
                <c:formatCode>General</c:formatCode>
                <c:ptCount val="21"/>
                <c:pt idx="0">
                  <c:v>0</c:v>
                </c:pt>
                <c:pt idx="1">
                  <c:v>4.5366554999999957</c:v>
                </c:pt>
                <c:pt idx="2">
                  <c:v>9.0733109999999915</c:v>
                </c:pt>
                <c:pt idx="3">
                  <c:v>13.609966499999988</c:v>
                </c:pt>
                <c:pt idx="4">
                  <c:v>18.146621999999983</c:v>
                </c:pt>
                <c:pt idx="5">
                  <c:v>22.683277499999978</c:v>
                </c:pt>
                <c:pt idx="6">
                  <c:v>27.219932999999976</c:v>
                </c:pt>
                <c:pt idx="7">
                  <c:v>31.756588499999971</c:v>
                </c:pt>
                <c:pt idx="8">
                  <c:v>36.293243999999966</c:v>
                </c:pt>
                <c:pt idx="9">
                  <c:v>40.829899499999961</c:v>
                </c:pt>
                <c:pt idx="10">
                  <c:v>45.341327999999962</c:v>
                </c:pt>
                <c:pt idx="11">
                  <c:v>49.545295429999967</c:v>
                </c:pt>
                <c:pt idx="12">
                  <c:v>53.363065519999971</c:v>
                </c:pt>
                <c:pt idx="13">
                  <c:v>56.794638269999972</c:v>
                </c:pt>
                <c:pt idx="14">
                  <c:v>59.84001367999997</c:v>
                </c:pt>
                <c:pt idx="15">
                  <c:v>62.49919174999998</c:v>
                </c:pt>
                <c:pt idx="16">
                  <c:v>64.772172479999981</c:v>
                </c:pt>
                <c:pt idx="17">
                  <c:v>66.658955869999986</c:v>
                </c:pt>
                <c:pt idx="18">
                  <c:v>68.159541919999995</c:v>
                </c:pt>
                <c:pt idx="19">
                  <c:v>69.273930629999981</c:v>
                </c:pt>
                <c:pt idx="20">
                  <c:v>70.002121999999986</c:v>
                </c:pt>
              </c:numCache>
            </c:numRef>
          </c:xVal>
          <c:yVal>
            <c:numRef>
              <c:f>Лист1!$D$78:$D$98</c:f>
              <c:numCache>
                <c:formatCode>0</c:formatCode>
                <c:ptCount val="21"/>
                <c:pt idx="0">
                  <c:v>250</c:v>
                </c:pt>
                <c:pt idx="1">
                  <c:v>237.55</c:v>
                </c:pt>
                <c:pt idx="2">
                  <c:v>225.10000000000002</c:v>
                </c:pt>
                <c:pt idx="3">
                  <c:v>212.65000000000003</c:v>
                </c:pt>
                <c:pt idx="4">
                  <c:v>200.20000000000005</c:v>
                </c:pt>
                <c:pt idx="5">
                  <c:v>187.75000000000006</c:v>
                </c:pt>
                <c:pt idx="6">
                  <c:v>175.30000000000007</c:v>
                </c:pt>
                <c:pt idx="7">
                  <c:v>162.85000000000008</c:v>
                </c:pt>
                <c:pt idx="8">
                  <c:v>150.40000000000009</c:v>
                </c:pt>
                <c:pt idx="9">
                  <c:v>137.9500000000001</c:v>
                </c:pt>
                <c:pt idx="10">
                  <c:v>125.5000000000001</c:v>
                </c:pt>
                <c:pt idx="11">
                  <c:v>113.0500000000001</c:v>
                </c:pt>
                <c:pt idx="12">
                  <c:v>100.60000000000009</c:v>
                </c:pt>
                <c:pt idx="13">
                  <c:v>88.150000000000091</c:v>
                </c:pt>
                <c:pt idx="14">
                  <c:v>75.700000000000088</c:v>
                </c:pt>
                <c:pt idx="15">
                  <c:v>63.250000000000085</c:v>
                </c:pt>
                <c:pt idx="16">
                  <c:v>50.800000000000082</c:v>
                </c:pt>
                <c:pt idx="17">
                  <c:v>38.35000000000008</c:v>
                </c:pt>
                <c:pt idx="18">
                  <c:v>25.90000000000008</c:v>
                </c:pt>
                <c:pt idx="19">
                  <c:v>13.450000000000081</c:v>
                </c:pt>
                <c:pt idx="20">
                  <c:v>1.0000000000000817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F-4DEC-89F0-82D3240EF0B6}"/>
            </c:ext>
          </c:extLst>
        </c:ser>
        <c:ser>
          <c:idx val="1"/>
          <c:order val="1"/>
          <c:tx>
            <c:strRef>
              <c:f>Лист1!$F$77</c:f>
              <c:strCache>
                <c:ptCount val="1"/>
                <c:pt idx="0">
                  <c:v>Qскв2, м3/сут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Лист1!$F$78:$F$98</c:f>
              <c:numCache>
                <c:formatCode>General</c:formatCode>
                <c:ptCount val="21"/>
                <c:pt idx="0">
                  <c:v>0</c:v>
                </c:pt>
                <c:pt idx="1">
                  <c:v>3.0244784999999972</c:v>
                </c:pt>
                <c:pt idx="2">
                  <c:v>6.0489569999999944</c:v>
                </c:pt>
                <c:pt idx="3">
                  <c:v>9.0734354999999915</c:v>
                </c:pt>
                <c:pt idx="4">
                  <c:v>12.097913999999989</c:v>
                </c:pt>
                <c:pt idx="5">
                  <c:v>15.122392499999986</c:v>
                </c:pt>
                <c:pt idx="6">
                  <c:v>18.146870999999983</c:v>
                </c:pt>
                <c:pt idx="7">
                  <c:v>21.17134949999998</c:v>
                </c:pt>
                <c:pt idx="8">
                  <c:v>24.195827999999977</c:v>
                </c:pt>
                <c:pt idx="9">
                  <c:v>27.220306499999975</c:v>
                </c:pt>
                <c:pt idx="10">
                  <c:v>30.227966769230743</c:v>
                </c:pt>
                <c:pt idx="11">
                  <c:v>33.030650179230754</c:v>
                </c:pt>
                <c:pt idx="12">
                  <c:v>35.575865163076905</c:v>
                </c:pt>
                <c:pt idx="13">
                  <c:v>37.863611720769214</c:v>
                </c:pt>
                <c:pt idx="14">
                  <c:v>39.89388985230768</c:v>
                </c:pt>
                <c:pt idx="15">
                  <c:v>41.666699557692297</c:v>
                </c:pt>
                <c:pt idx="16">
                  <c:v>43.182040836923072</c:v>
                </c:pt>
                <c:pt idx="17">
                  <c:v>44.43991368999999</c:v>
                </c:pt>
                <c:pt idx="18">
                  <c:v>45.440318116923073</c:v>
                </c:pt>
                <c:pt idx="19">
                  <c:v>46.183254117692307</c:v>
                </c:pt>
                <c:pt idx="20">
                  <c:v>46.668721692307692</c:v>
                </c:pt>
              </c:numCache>
            </c:numRef>
          </c:xVal>
          <c:yVal>
            <c:numRef>
              <c:f>Лист1!$D$78:$D$98</c:f>
              <c:numCache>
                <c:formatCode>0</c:formatCode>
                <c:ptCount val="21"/>
                <c:pt idx="0">
                  <c:v>250</c:v>
                </c:pt>
                <c:pt idx="1">
                  <c:v>237.55</c:v>
                </c:pt>
                <c:pt idx="2">
                  <c:v>225.10000000000002</c:v>
                </c:pt>
                <c:pt idx="3">
                  <c:v>212.65000000000003</c:v>
                </c:pt>
                <c:pt idx="4">
                  <c:v>200.20000000000005</c:v>
                </c:pt>
                <c:pt idx="5">
                  <c:v>187.75000000000006</c:v>
                </c:pt>
                <c:pt idx="6">
                  <c:v>175.30000000000007</c:v>
                </c:pt>
                <c:pt idx="7">
                  <c:v>162.85000000000008</c:v>
                </c:pt>
                <c:pt idx="8">
                  <c:v>150.40000000000009</c:v>
                </c:pt>
                <c:pt idx="9">
                  <c:v>137.9500000000001</c:v>
                </c:pt>
                <c:pt idx="10">
                  <c:v>125.5000000000001</c:v>
                </c:pt>
                <c:pt idx="11">
                  <c:v>113.0500000000001</c:v>
                </c:pt>
                <c:pt idx="12">
                  <c:v>100.60000000000009</c:v>
                </c:pt>
                <c:pt idx="13">
                  <c:v>88.150000000000091</c:v>
                </c:pt>
                <c:pt idx="14">
                  <c:v>75.700000000000088</c:v>
                </c:pt>
                <c:pt idx="15">
                  <c:v>63.250000000000085</c:v>
                </c:pt>
                <c:pt idx="16">
                  <c:v>50.800000000000082</c:v>
                </c:pt>
                <c:pt idx="17">
                  <c:v>38.35000000000008</c:v>
                </c:pt>
                <c:pt idx="18">
                  <c:v>25.90000000000008</c:v>
                </c:pt>
                <c:pt idx="19">
                  <c:v>13.450000000000081</c:v>
                </c:pt>
                <c:pt idx="20">
                  <c:v>1.0000000000000817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7F-4DEC-89F0-82D3240EF0B6}"/>
            </c:ext>
          </c:extLst>
        </c:ser>
        <c:ser>
          <c:idx val="2"/>
          <c:order val="2"/>
          <c:tx>
            <c:strRef>
              <c:f>Лист1!$G$77</c:f>
              <c:strCache>
                <c:ptCount val="1"/>
                <c:pt idx="0">
                  <c:v>Qскв3, м3/сут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Лист1!$G$78:$G$98</c:f>
              <c:numCache>
                <c:formatCode>General</c:formatCode>
                <c:ptCount val="21"/>
                <c:pt idx="0">
                  <c:v>0</c:v>
                </c:pt>
                <c:pt idx="1">
                  <c:v>6.0489569999999944</c:v>
                </c:pt>
                <c:pt idx="2">
                  <c:v>12.097913999999989</c:v>
                </c:pt>
                <c:pt idx="3">
                  <c:v>18.146870999999983</c:v>
                </c:pt>
                <c:pt idx="4">
                  <c:v>24.195827999999977</c:v>
                </c:pt>
                <c:pt idx="5">
                  <c:v>30.244784999999972</c:v>
                </c:pt>
                <c:pt idx="6">
                  <c:v>36.293741999999966</c:v>
                </c:pt>
                <c:pt idx="7">
                  <c:v>42.342698999999961</c:v>
                </c:pt>
                <c:pt idx="8">
                  <c:v>48.391655999999955</c:v>
                </c:pt>
                <c:pt idx="9">
                  <c:v>54.440612999999949</c:v>
                </c:pt>
                <c:pt idx="10">
                  <c:v>60.455933538461487</c:v>
                </c:pt>
                <c:pt idx="11">
                  <c:v>66.061300358461509</c:v>
                </c:pt>
                <c:pt idx="12">
                  <c:v>71.15173032615381</c:v>
                </c:pt>
                <c:pt idx="13">
                  <c:v>75.727223441538428</c:v>
                </c:pt>
                <c:pt idx="14">
                  <c:v>79.78777970461536</c:v>
                </c:pt>
                <c:pt idx="15">
                  <c:v>83.333399115384594</c:v>
                </c:pt>
                <c:pt idx="16">
                  <c:v>86.364081673846144</c:v>
                </c:pt>
                <c:pt idx="17">
                  <c:v>88.879827379999981</c:v>
                </c:pt>
                <c:pt idx="18">
                  <c:v>90.880636233846147</c:v>
                </c:pt>
                <c:pt idx="19">
                  <c:v>92.366508235384615</c:v>
                </c:pt>
                <c:pt idx="20">
                  <c:v>93.337443384615383</c:v>
                </c:pt>
              </c:numCache>
            </c:numRef>
          </c:xVal>
          <c:yVal>
            <c:numRef>
              <c:f>Лист1!$D$78:$D$98</c:f>
              <c:numCache>
                <c:formatCode>0</c:formatCode>
                <c:ptCount val="21"/>
                <c:pt idx="0">
                  <c:v>250</c:v>
                </c:pt>
                <c:pt idx="1">
                  <c:v>237.55</c:v>
                </c:pt>
                <c:pt idx="2">
                  <c:v>225.10000000000002</c:v>
                </c:pt>
                <c:pt idx="3">
                  <c:v>212.65000000000003</c:v>
                </c:pt>
                <c:pt idx="4">
                  <c:v>200.20000000000005</c:v>
                </c:pt>
                <c:pt idx="5">
                  <c:v>187.75000000000006</c:v>
                </c:pt>
                <c:pt idx="6">
                  <c:v>175.30000000000007</c:v>
                </c:pt>
                <c:pt idx="7">
                  <c:v>162.85000000000008</c:v>
                </c:pt>
                <c:pt idx="8">
                  <c:v>150.40000000000009</c:v>
                </c:pt>
                <c:pt idx="9">
                  <c:v>137.9500000000001</c:v>
                </c:pt>
                <c:pt idx="10">
                  <c:v>125.5000000000001</c:v>
                </c:pt>
                <c:pt idx="11">
                  <c:v>113.0500000000001</c:v>
                </c:pt>
                <c:pt idx="12">
                  <c:v>100.60000000000009</c:v>
                </c:pt>
                <c:pt idx="13">
                  <c:v>88.150000000000091</c:v>
                </c:pt>
                <c:pt idx="14">
                  <c:v>75.700000000000088</c:v>
                </c:pt>
                <c:pt idx="15">
                  <c:v>63.250000000000085</c:v>
                </c:pt>
                <c:pt idx="16">
                  <c:v>50.800000000000082</c:v>
                </c:pt>
                <c:pt idx="17">
                  <c:v>38.35000000000008</c:v>
                </c:pt>
                <c:pt idx="18">
                  <c:v>25.90000000000008</c:v>
                </c:pt>
                <c:pt idx="19">
                  <c:v>13.450000000000081</c:v>
                </c:pt>
                <c:pt idx="20">
                  <c:v>1.0000000000000817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7F-4DEC-89F0-82D3240EF0B6}"/>
            </c:ext>
          </c:extLst>
        </c:ser>
        <c:ser>
          <c:idx val="3"/>
          <c:order val="3"/>
          <c:tx>
            <c:strRef>
              <c:f>Лист1!$H$77</c:f>
              <c:strCache>
                <c:ptCount val="1"/>
                <c:pt idx="0">
                  <c:v>Qскв4, м3/сут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Лист1!$H$78:$H$98</c:f>
              <c:numCache>
                <c:formatCode>General</c:formatCode>
                <c:ptCount val="21"/>
                <c:pt idx="0">
                  <c:v>0</c:v>
                </c:pt>
                <c:pt idx="1">
                  <c:v>0.75608849999999928</c:v>
                </c:pt>
                <c:pt idx="2">
                  <c:v>1.5121769999999986</c:v>
                </c:pt>
                <c:pt idx="3">
                  <c:v>2.2682654999999978</c:v>
                </c:pt>
                <c:pt idx="4">
                  <c:v>3.0243539999999971</c:v>
                </c:pt>
                <c:pt idx="5">
                  <c:v>3.7804424999999964</c:v>
                </c:pt>
                <c:pt idx="6">
                  <c:v>4.5365309999999957</c:v>
                </c:pt>
                <c:pt idx="7">
                  <c:v>5.2926194999999954</c:v>
                </c:pt>
                <c:pt idx="8">
                  <c:v>6.0487079999999942</c:v>
                </c:pt>
                <c:pt idx="9">
                  <c:v>6.8047964999999939</c:v>
                </c:pt>
                <c:pt idx="10">
                  <c:v>7.55668061538461</c:v>
                </c:pt>
                <c:pt idx="11">
                  <c:v>8.2573226253846119</c:v>
                </c:pt>
                <c:pt idx="12">
                  <c:v>8.8936001784615346</c:v>
                </c:pt>
                <c:pt idx="13">
                  <c:v>9.4655132746153807</c:v>
                </c:pt>
                <c:pt idx="14">
                  <c:v>9.9730619138461503</c:v>
                </c:pt>
                <c:pt idx="15">
                  <c:v>10.416246096153845</c:v>
                </c:pt>
                <c:pt idx="16">
                  <c:v>10.79506582153846</c:v>
                </c:pt>
                <c:pt idx="17">
                  <c:v>11.109521089999999</c:v>
                </c:pt>
                <c:pt idx="18">
                  <c:v>11.359611901538461</c:v>
                </c:pt>
                <c:pt idx="19">
                  <c:v>11.545338256153846</c:v>
                </c:pt>
                <c:pt idx="20">
                  <c:v>11.666700153846154</c:v>
                </c:pt>
              </c:numCache>
            </c:numRef>
          </c:xVal>
          <c:yVal>
            <c:numRef>
              <c:f>Лист1!$D$78:$D$98</c:f>
              <c:numCache>
                <c:formatCode>0</c:formatCode>
                <c:ptCount val="21"/>
                <c:pt idx="0">
                  <c:v>250</c:v>
                </c:pt>
                <c:pt idx="1">
                  <c:v>237.55</c:v>
                </c:pt>
                <c:pt idx="2">
                  <c:v>225.10000000000002</c:v>
                </c:pt>
                <c:pt idx="3">
                  <c:v>212.65000000000003</c:v>
                </c:pt>
                <c:pt idx="4">
                  <c:v>200.20000000000005</c:v>
                </c:pt>
                <c:pt idx="5">
                  <c:v>187.75000000000006</c:v>
                </c:pt>
                <c:pt idx="6">
                  <c:v>175.30000000000007</c:v>
                </c:pt>
                <c:pt idx="7">
                  <c:v>162.85000000000008</c:v>
                </c:pt>
                <c:pt idx="8">
                  <c:v>150.40000000000009</c:v>
                </c:pt>
                <c:pt idx="9">
                  <c:v>137.9500000000001</c:v>
                </c:pt>
                <c:pt idx="10">
                  <c:v>125.5000000000001</c:v>
                </c:pt>
                <c:pt idx="11">
                  <c:v>113.0500000000001</c:v>
                </c:pt>
                <c:pt idx="12">
                  <c:v>100.60000000000009</c:v>
                </c:pt>
                <c:pt idx="13">
                  <c:v>88.150000000000091</c:v>
                </c:pt>
                <c:pt idx="14">
                  <c:v>75.700000000000088</c:v>
                </c:pt>
                <c:pt idx="15">
                  <c:v>63.250000000000085</c:v>
                </c:pt>
                <c:pt idx="16">
                  <c:v>50.800000000000082</c:v>
                </c:pt>
                <c:pt idx="17">
                  <c:v>38.35000000000008</c:v>
                </c:pt>
                <c:pt idx="18">
                  <c:v>25.90000000000008</c:v>
                </c:pt>
                <c:pt idx="19">
                  <c:v>13.450000000000081</c:v>
                </c:pt>
                <c:pt idx="20">
                  <c:v>1.0000000000000817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7F-4DEC-89F0-82D3240E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38304"/>
        <c:axId val="405468768"/>
      </c:scatterChart>
      <c:valAx>
        <c:axId val="3930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68768"/>
        <c:crosses val="autoZero"/>
        <c:crossBetween val="midCat"/>
      </c:valAx>
      <c:valAx>
        <c:axId val="4054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Рзаб,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0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758333333333335"/>
          <c:y val="0.10300816564596089"/>
          <c:w val="0.18231790246084514"/>
          <c:h val="0.29024322364264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79654396325459331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Лист1!$I$77</c:f>
              <c:strCache>
                <c:ptCount val="1"/>
                <c:pt idx="0">
                  <c:v>Руст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Лист1!$E$78:$E$98</c:f>
              <c:numCache>
                <c:formatCode>General</c:formatCode>
                <c:ptCount val="21"/>
                <c:pt idx="0">
                  <c:v>0</c:v>
                </c:pt>
                <c:pt idx="1">
                  <c:v>4.5366554999999957</c:v>
                </c:pt>
                <c:pt idx="2">
                  <c:v>9.0733109999999915</c:v>
                </c:pt>
                <c:pt idx="3">
                  <c:v>13.609966499999988</c:v>
                </c:pt>
                <c:pt idx="4">
                  <c:v>18.146621999999983</c:v>
                </c:pt>
                <c:pt idx="5">
                  <c:v>22.683277499999978</c:v>
                </c:pt>
                <c:pt idx="6">
                  <c:v>27.219932999999976</c:v>
                </c:pt>
                <c:pt idx="7">
                  <c:v>31.756588499999971</c:v>
                </c:pt>
                <c:pt idx="8">
                  <c:v>36.293243999999966</c:v>
                </c:pt>
                <c:pt idx="9">
                  <c:v>40.829899499999961</c:v>
                </c:pt>
                <c:pt idx="10">
                  <c:v>45.341327999999962</c:v>
                </c:pt>
                <c:pt idx="11">
                  <c:v>49.545295429999967</c:v>
                </c:pt>
                <c:pt idx="12">
                  <c:v>53.363065519999971</c:v>
                </c:pt>
                <c:pt idx="13">
                  <c:v>56.794638269999972</c:v>
                </c:pt>
                <c:pt idx="14">
                  <c:v>59.84001367999997</c:v>
                </c:pt>
                <c:pt idx="15">
                  <c:v>62.49919174999998</c:v>
                </c:pt>
                <c:pt idx="16">
                  <c:v>64.772172479999981</c:v>
                </c:pt>
                <c:pt idx="17">
                  <c:v>66.658955869999986</c:v>
                </c:pt>
                <c:pt idx="18">
                  <c:v>68.159541919999995</c:v>
                </c:pt>
                <c:pt idx="19">
                  <c:v>69.273930629999981</c:v>
                </c:pt>
                <c:pt idx="20">
                  <c:v>70.002121999999986</c:v>
                </c:pt>
              </c:numCache>
            </c:numRef>
          </c:xVal>
          <c:yVal>
            <c:numRef>
              <c:f>Лист1!$I$78:$I$98</c:f>
              <c:numCache>
                <c:formatCode>0.0</c:formatCode>
                <c:ptCount val="21"/>
                <c:pt idx="0">
                  <c:v>68.221000000000004</c:v>
                </c:pt>
                <c:pt idx="1">
                  <c:v>55.691000000000003</c:v>
                </c:pt>
                <c:pt idx="2">
                  <c:v>43.189</c:v>
                </c:pt>
                <c:pt idx="3">
                  <c:v>31.503</c:v>
                </c:pt>
                <c:pt idx="4">
                  <c:v>22.727</c:v>
                </c:pt>
                <c:pt idx="5">
                  <c:v>16.440000000000001</c:v>
                </c:pt>
                <c:pt idx="6">
                  <c:v>11.901</c:v>
                </c:pt>
                <c:pt idx="7">
                  <c:v>9.1679999999999993</c:v>
                </c:pt>
                <c:pt idx="8">
                  <c:v>6.9619999999999997</c:v>
                </c:pt>
                <c:pt idx="9">
                  <c:v>4.2640000000000002</c:v>
                </c:pt>
                <c:pt idx="10">
                  <c:v>2.1480000000000001</c:v>
                </c:pt>
                <c:pt idx="11">
                  <c:v>0.72299999999999998</c:v>
                </c:pt>
                <c:pt idx="12">
                  <c:v>0.755</c:v>
                </c:pt>
                <c:pt idx="13">
                  <c:v>0.375</c:v>
                </c:pt>
                <c:pt idx="14">
                  <c:v>0.64900000000000002</c:v>
                </c:pt>
                <c:pt idx="15">
                  <c:v>0.89600000000000002</c:v>
                </c:pt>
                <c:pt idx="16">
                  <c:v>0.86799999999999999</c:v>
                </c:pt>
                <c:pt idx="17">
                  <c:v>0.64600000000000002</c:v>
                </c:pt>
                <c:pt idx="18">
                  <c:v>0.88800000000000001</c:v>
                </c:pt>
                <c:pt idx="19">
                  <c:v>0.76600000000000001</c:v>
                </c:pt>
                <c:pt idx="20">
                  <c:v>0.876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F-4DEC-89F0-82D3240EF0B6}"/>
            </c:ext>
          </c:extLst>
        </c:ser>
        <c:ser>
          <c:idx val="1"/>
          <c:order val="1"/>
          <c:tx>
            <c:strRef>
              <c:f>Лист1!$J$77</c:f>
              <c:strCache>
                <c:ptCount val="1"/>
                <c:pt idx="0">
                  <c:v>Руст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Лист1!$F$78:$F$98</c:f>
              <c:numCache>
                <c:formatCode>General</c:formatCode>
                <c:ptCount val="21"/>
                <c:pt idx="0">
                  <c:v>0</c:v>
                </c:pt>
                <c:pt idx="1">
                  <c:v>3.0244784999999972</c:v>
                </c:pt>
                <c:pt idx="2">
                  <c:v>6.0489569999999944</c:v>
                </c:pt>
                <c:pt idx="3">
                  <c:v>9.0734354999999915</c:v>
                </c:pt>
                <c:pt idx="4">
                  <c:v>12.097913999999989</c:v>
                </c:pt>
                <c:pt idx="5">
                  <c:v>15.122392499999986</c:v>
                </c:pt>
                <c:pt idx="6">
                  <c:v>18.146870999999983</c:v>
                </c:pt>
                <c:pt idx="7">
                  <c:v>21.17134949999998</c:v>
                </c:pt>
                <c:pt idx="8">
                  <c:v>24.195827999999977</c:v>
                </c:pt>
                <c:pt idx="9">
                  <c:v>27.220306499999975</c:v>
                </c:pt>
                <c:pt idx="10">
                  <c:v>30.227966769230743</c:v>
                </c:pt>
                <c:pt idx="11">
                  <c:v>33.030650179230754</c:v>
                </c:pt>
                <c:pt idx="12">
                  <c:v>35.575865163076905</c:v>
                </c:pt>
                <c:pt idx="13">
                  <c:v>37.863611720769214</c:v>
                </c:pt>
                <c:pt idx="14">
                  <c:v>39.89388985230768</c:v>
                </c:pt>
                <c:pt idx="15">
                  <c:v>41.666699557692297</c:v>
                </c:pt>
                <c:pt idx="16">
                  <c:v>43.182040836923072</c:v>
                </c:pt>
                <c:pt idx="17">
                  <c:v>44.43991368999999</c:v>
                </c:pt>
                <c:pt idx="18">
                  <c:v>45.440318116923073</c:v>
                </c:pt>
                <c:pt idx="19">
                  <c:v>46.183254117692307</c:v>
                </c:pt>
                <c:pt idx="20">
                  <c:v>46.668721692307692</c:v>
                </c:pt>
              </c:numCache>
            </c:numRef>
          </c:xVal>
          <c:yVal>
            <c:numRef>
              <c:f>Лист1!$J$78:$J$98</c:f>
              <c:numCache>
                <c:formatCode>0.0</c:formatCode>
                <c:ptCount val="21"/>
                <c:pt idx="0">
                  <c:v>68.221000000000004</c:v>
                </c:pt>
                <c:pt idx="1">
                  <c:v>55.694000000000003</c:v>
                </c:pt>
                <c:pt idx="2">
                  <c:v>43.067</c:v>
                </c:pt>
                <c:pt idx="3">
                  <c:v>30.661999999999999</c:v>
                </c:pt>
                <c:pt idx="4">
                  <c:v>20.818999999999999</c:v>
                </c:pt>
                <c:pt idx="5">
                  <c:v>13.593</c:v>
                </c:pt>
                <c:pt idx="6">
                  <c:v>8.2959999999999994</c:v>
                </c:pt>
                <c:pt idx="7">
                  <c:v>4.7809999999999997</c:v>
                </c:pt>
                <c:pt idx="8">
                  <c:v>3.008</c:v>
                </c:pt>
                <c:pt idx="9">
                  <c:v>1.544</c:v>
                </c:pt>
                <c:pt idx="10">
                  <c:v>0.82099999999999995</c:v>
                </c:pt>
                <c:pt idx="11">
                  <c:v>0.88100000000000001</c:v>
                </c:pt>
                <c:pt idx="12">
                  <c:v>0.77900000000000003</c:v>
                </c:pt>
                <c:pt idx="13">
                  <c:v>0.89700000000000002</c:v>
                </c:pt>
                <c:pt idx="14">
                  <c:v>0.86399999999999999</c:v>
                </c:pt>
                <c:pt idx="15">
                  <c:v>0.88700000000000001</c:v>
                </c:pt>
                <c:pt idx="16">
                  <c:v>0.85799999999999998</c:v>
                </c:pt>
                <c:pt idx="17">
                  <c:v>0.88900000000000001</c:v>
                </c:pt>
                <c:pt idx="18">
                  <c:v>0.9</c:v>
                </c:pt>
                <c:pt idx="19">
                  <c:v>0.86899999999999999</c:v>
                </c:pt>
                <c:pt idx="20">
                  <c:v>0.88300000000000001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7F-4DEC-89F0-82D3240EF0B6}"/>
            </c:ext>
          </c:extLst>
        </c:ser>
        <c:ser>
          <c:idx val="2"/>
          <c:order val="2"/>
          <c:tx>
            <c:strRef>
              <c:f>Лист1!$K$77</c:f>
              <c:strCache>
                <c:ptCount val="1"/>
                <c:pt idx="0">
                  <c:v>Руст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Лист1!$G$78:$G$98</c:f>
              <c:numCache>
                <c:formatCode>General</c:formatCode>
                <c:ptCount val="21"/>
                <c:pt idx="0">
                  <c:v>0</c:v>
                </c:pt>
                <c:pt idx="1">
                  <c:v>6.0489569999999944</c:v>
                </c:pt>
                <c:pt idx="2">
                  <c:v>12.097913999999989</c:v>
                </c:pt>
                <c:pt idx="3">
                  <c:v>18.146870999999983</c:v>
                </c:pt>
                <c:pt idx="4">
                  <c:v>24.195827999999977</c:v>
                </c:pt>
                <c:pt idx="5">
                  <c:v>30.244784999999972</c:v>
                </c:pt>
                <c:pt idx="6">
                  <c:v>36.293741999999966</c:v>
                </c:pt>
                <c:pt idx="7">
                  <c:v>42.342698999999961</c:v>
                </c:pt>
                <c:pt idx="8">
                  <c:v>48.391655999999955</c:v>
                </c:pt>
                <c:pt idx="9">
                  <c:v>54.440612999999949</c:v>
                </c:pt>
                <c:pt idx="10">
                  <c:v>60.455933538461487</c:v>
                </c:pt>
                <c:pt idx="11">
                  <c:v>66.061300358461509</c:v>
                </c:pt>
                <c:pt idx="12">
                  <c:v>71.15173032615381</c:v>
                </c:pt>
                <c:pt idx="13">
                  <c:v>75.727223441538428</c:v>
                </c:pt>
                <c:pt idx="14">
                  <c:v>79.78777970461536</c:v>
                </c:pt>
                <c:pt idx="15">
                  <c:v>83.333399115384594</c:v>
                </c:pt>
                <c:pt idx="16">
                  <c:v>86.364081673846144</c:v>
                </c:pt>
                <c:pt idx="17">
                  <c:v>88.879827379999981</c:v>
                </c:pt>
                <c:pt idx="18">
                  <c:v>90.880636233846147</c:v>
                </c:pt>
                <c:pt idx="19">
                  <c:v>92.366508235384615</c:v>
                </c:pt>
                <c:pt idx="20">
                  <c:v>93.337443384615383</c:v>
                </c:pt>
              </c:numCache>
            </c:numRef>
          </c:xVal>
          <c:yVal>
            <c:numRef>
              <c:f>Лист1!$K$78:$K$98</c:f>
              <c:numCache>
                <c:formatCode>0.0</c:formatCode>
                <c:ptCount val="21"/>
                <c:pt idx="0">
                  <c:v>68.221000000000004</c:v>
                </c:pt>
                <c:pt idx="1">
                  <c:v>55.691000000000003</c:v>
                </c:pt>
                <c:pt idx="2">
                  <c:v>43.430999999999997</c:v>
                </c:pt>
                <c:pt idx="3">
                  <c:v>32.564999999999998</c:v>
                </c:pt>
                <c:pt idx="4">
                  <c:v>24.876000000000001</c:v>
                </c:pt>
                <c:pt idx="5">
                  <c:v>19.678000000000001</c:v>
                </c:pt>
                <c:pt idx="6">
                  <c:v>16.248000000000001</c:v>
                </c:pt>
                <c:pt idx="7">
                  <c:v>13.327999999999999</c:v>
                </c:pt>
                <c:pt idx="8">
                  <c:v>10.061999999999999</c:v>
                </c:pt>
                <c:pt idx="9">
                  <c:v>7.8979999999999997</c:v>
                </c:pt>
                <c:pt idx="10">
                  <c:v>6.1820000000000004</c:v>
                </c:pt>
                <c:pt idx="11">
                  <c:v>4.0510000000000002</c:v>
                </c:pt>
                <c:pt idx="12">
                  <c:v>0.85699999999999998</c:v>
                </c:pt>
                <c:pt idx="13">
                  <c:v>0.85799999999999998</c:v>
                </c:pt>
                <c:pt idx="14">
                  <c:v>0.77</c:v>
                </c:pt>
                <c:pt idx="15">
                  <c:v>0.82399999999999995</c:v>
                </c:pt>
                <c:pt idx="16">
                  <c:v>0.88800000000000001</c:v>
                </c:pt>
                <c:pt idx="17">
                  <c:v>0.85399999999999998</c:v>
                </c:pt>
                <c:pt idx="18">
                  <c:v>0.68200000000000005</c:v>
                </c:pt>
                <c:pt idx="19">
                  <c:v>0.67</c:v>
                </c:pt>
                <c:pt idx="20">
                  <c:v>0.89500000000000002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7F-4DEC-89F0-82D3240EF0B6}"/>
            </c:ext>
          </c:extLst>
        </c:ser>
        <c:ser>
          <c:idx val="3"/>
          <c:order val="3"/>
          <c:tx>
            <c:strRef>
              <c:f>Лист1!$L$77</c:f>
              <c:strCache>
                <c:ptCount val="1"/>
                <c:pt idx="0">
                  <c:v>Руст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Лист1!$H$78:$H$98</c:f>
              <c:numCache>
                <c:formatCode>General</c:formatCode>
                <c:ptCount val="21"/>
                <c:pt idx="0">
                  <c:v>0</c:v>
                </c:pt>
                <c:pt idx="1">
                  <c:v>0.75608849999999928</c:v>
                </c:pt>
                <c:pt idx="2">
                  <c:v>1.5121769999999986</c:v>
                </c:pt>
                <c:pt idx="3">
                  <c:v>2.2682654999999978</c:v>
                </c:pt>
                <c:pt idx="4">
                  <c:v>3.0243539999999971</c:v>
                </c:pt>
                <c:pt idx="5">
                  <c:v>3.7804424999999964</c:v>
                </c:pt>
                <c:pt idx="6">
                  <c:v>4.5365309999999957</c:v>
                </c:pt>
                <c:pt idx="7">
                  <c:v>5.2926194999999954</c:v>
                </c:pt>
                <c:pt idx="8">
                  <c:v>6.0487079999999942</c:v>
                </c:pt>
                <c:pt idx="9">
                  <c:v>6.8047964999999939</c:v>
                </c:pt>
                <c:pt idx="10">
                  <c:v>7.55668061538461</c:v>
                </c:pt>
                <c:pt idx="11">
                  <c:v>8.2573226253846119</c:v>
                </c:pt>
                <c:pt idx="12">
                  <c:v>8.8936001784615346</c:v>
                </c:pt>
                <c:pt idx="13">
                  <c:v>9.4655132746153807</c:v>
                </c:pt>
                <c:pt idx="14">
                  <c:v>9.9730619138461503</c:v>
                </c:pt>
                <c:pt idx="15">
                  <c:v>10.416246096153845</c:v>
                </c:pt>
                <c:pt idx="16">
                  <c:v>10.79506582153846</c:v>
                </c:pt>
                <c:pt idx="17">
                  <c:v>11.109521089999999</c:v>
                </c:pt>
                <c:pt idx="18">
                  <c:v>11.359611901538461</c:v>
                </c:pt>
                <c:pt idx="19">
                  <c:v>11.545338256153846</c:v>
                </c:pt>
                <c:pt idx="20">
                  <c:v>11.666700153846154</c:v>
                </c:pt>
              </c:numCache>
            </c:numRef>
          </c:xVal>
          <c:yVal>
            <c:numRef>
              <c:f>Лист1!$L$78:$L$98</c:f>
              <c:numCache>
                <c:formatCode>0.0</c:formatCode>
                <c:ptCount val="21"/>
                <c:pt idx="0">
                  <c:v>68.221000000000004</c:v>
                </c:pt>
                <c:pt idx="1">
                  <c:v>55.697000000000003</c:v>
                </c:pt>
                <c:pt idx="2">
                  <c:v>43.075000000000003</c:v>
                </c:pt>
                <c:pt idx="3">
                  <c:v>30.364999999999998</c:v>
                </c:pt>
                <c:pt idx="4">
                  <c:v>18.475999999999999</c:v>
                </c:pt>
                <c:pt idx="5">
                  <c:v>9.9190000000000005</c:v>
                </c:pt>
                <c:pt idx="6">
                  <c:v>4.2850000000000001</c:v>
                </c:pt>
                <c:pt idx="7">
                  <c:v>1.0169999999999999</c:v>
                </c:pt>
                <c:pt idx="8">
                  <c:v>0.80100000000000005</c:v>
                </c:pt>
                <c:pt idx="9">
                  <c:v>0.873</c:v>
                </c:pt>
                <c:pt idx="10">
                  <c:v>0.89</c:v>
                </c:pt>
                <c:pt idx="11">
                  <c:v>0.81200000000000006</c:v>
                </c:pt>
                <c:pt idx="12">
                  <c:v>0.88900000000000001</c:v>
                </c:pt>
                <c:pt idx="13">
                  <c:v>0.88300000000000001</c:v>
                </c:pt>
                <c:pt idx="14">
                  <c:v>0.89300000000000002</c:v>
                </c:pt>
                <c:pt idx="15">
                  <c:v>0.80500000000000005</c:v>
                </c:pt>
                <c:pt idx="16">
                  <c:v>0.876</c:v>
                </c:pt>
                <c:pt idx="17">
                  <c:v>0.878</c:v>
                </c:pt>
                <c:pt idx="18">
                  <c:v>0.8</c:v>
                </c:pt>
                <c:pt idx="19">
                  <c:v>0.86</c:v>
                </c:pt>
                <c:pt idx="20">
                  <c:v>0.88300000000000001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7F-4DEC-89F0-82D3240E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38304"/>
        <c:axId val="405468768"/>
      </c:scatterChart>
      <c:valAx>
        <c:axId val="3930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68768"/>
        <c:crosses val="autoZero"/>
        <c:crossBetween val="midCat"/>
      </c:valAx>
      <c:valAx>
        <c:axId val="4054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Руст,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0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758333333333335"/>
          <c:y val="0.10300816564596089"/>
          <c:w val="0.18238944981883684"/>
          <c:h val="0.29024322364264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79654396325459331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Лист1!$M$77</c:f>
              <c:strCache>
                <c:ptCount val="1"/>
                <c:pt idx="0">
                  <c:v>Р1 скв1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Лист1!$E$78:$E$98</c:f>
              <c:numCache>
                <c:formatCode>General</c:formatCode>
                <c:ptCount val="21"/>
                <c:pt idx="0">
                  <c:v>0</c:v>
                </c:pt>
                <c:pt idx="1">
                  <c:v>4.5366554999999957</c:v>
                </c:pt>
                <c:pt idx="2">
                  <c:v>9.0733109999999915</c:v>
                </c:pt>
                <c:pt idx="3">
                  <c:v>13.609966499999988</c:v>
                </c:pt>
                <c:pt idx="4">
                  <c:v>18.146621999999983</c:v>
                </c:pt>
                <c:pt idx="5">
                  <c:v>22.683277499999978</c:v>
                </c:pt>
                <c:pt idx="6">
                  <c:v>27.219932999999976</c:v>
                </c:pt>
                <c:pt idx="7">
                  <c:v>31.756588499999971</c:v>
                </c:pt>
                <c:pt idx="8">
                  <c:v>36.293243999999966</c:v>
                </c:pt>
                <c:pt idx="9">
                  <c:v>40.829899499999961</c:v>
                </c:pt>
                <c:pt idx="10">
                  <c:v>45.341327999999962</c:v>
                </c:pt>
                <c:pt idx="11">
                  <c:v>49.545295429999967</c:v>
                </c:pt>
                <c:pt idx="12">
                  <c:v>53.363065519999971</c:v>
                </c:pt>
                <c:pt idx="13">
                  <c:v>56.794638269999972</c:v>
                </c:pt>
                <c:pt idx="14">
                  <c:v>59.84001367999997</c:v>
                </c:pt>
                <c:pt idx="15">
                  <c:v>62.49919174999998</c:v>
                </c:pt>
                <c:pt idx="16">
                  <c:v>64.772172479999981</c:v>
                </c:pt>
                <c:pt idx="17">
                  <c:v>66.658955869999986</c:v>
                </c:pt>
                <c:pt idx="18">
                  <c:v>68.159541919999995</c:v>
                </c:pt>
                <c:pt idx="19">
                  <c:v>69.273930629999981</c:v>
                </c:pt>
                <c:pt idx="20">
                  <c:v>70.002121999999986</c:v>
                </c:pt>
              </c:numCache>
            </c:numRef>
          </c:xVal>
          <c:yVal>
            <c:numRef>
              <c:f>Лист1!$M$78:$M$98</c:f>
              <c:numCache>
                <c:formatCode>0.00</c:formatCode>
                <c:ptCount val="21"/>
                <c:pt idx="0">
                  <c:v>68.14</c:v>
                </c:pt>
                <c:pt idx="1">
                  <c:v>55.597000000000001</c:v>
                </c:pt>
                <c:pt idx="2">
                  <c:v>43.073</c:v>
                </c:pt>
                <c:pt idx="3">
                  <c:v>31.364999999999998</c:v>
                </c:pt>
                <c:pt idx="4">
                  <c:v>22.535</c:v>
                </c:pt>
                <c:pt idx="5">
                  <c:v>16.157</c:v>
                </c:pt>
                <c:pt idx="6">
                  <c:v>11.493</c:v>
                </c:pt>
                <c:pt idx="7">
                  <c:v>8.5350000000000001</c:v>
                </c:pt>
                <c:pt idx="8">
                  <c:v>5.9470000000000001</c:v>
                </c:pt>
                <c:pt idx="9">
                  <c:v>2.8849999999999998</c:v>
                </c:pt>
                <c:pt idx="10">
                  <c:v>0.89500000000000002</c:v>
                </c:pt>
                <c:pt idx="11">
                  <c:v>0.72299999999999998</c:v>
                </c:pt>
                <c:pt idx="12">
                  <c:v>0.755</c:v>
                </c:pt>
                <c:pt idx="13">
                  <c:v>0.375</c:v>
                </c:pt>
                <c:pt idx="14">
                  <c:v>0.64900000000000002</c:v>
                </c:pt>
                <c:pt idx="15">
                  <c:v>0.89600000000000002</c:v>
                </c:pt>
                <c:pt idx="16">
                  <c:v>0.86799999999999999</c:v>
                </c:pt>
                <c:pt idx="17">
                  <c:v>0.64600000000000002</c:v>
                </c:pt>
                <c:pt idx="18">
                  <c:v>0.88800000000000001</c:v>
                </c:pt>
                <c:pt idx="19">
                  <c:v>0.76600000000000001</c:v>
                </c:pt>
                <c:pt idx="20">
                  <c:v>0.876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F-4DEC-89F0-82D3240EF0B6}"/>
            </c:ext>
          </c:extLst>
        </c:ser>
        <c:ser>
          <c:idx val="1"/>
          <c:order val="1"/>
          <c:tx>
            <c:strRef>
              <c:f>Лист1!$N$77</c:f>
              <c:strCache>
                <c:ptCount val="1"/>
                <c:pt idx="0">
                  <c:v>Р1 скв2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Лист1!$F$78:$F$98</c:f>
              <c:numCache>
                <c:formatCode>General</c:formatCode>
                <c:ptCount val="21"/>
                <c:pt idx="0">
                  <c:v>0</c:v>
                </c:pt>
                <c:pt idx="1">
                  <c:v>3.0244784999999972</c:v>
                </c:pt>
                <c:pt idx="2">
                  <c:v>6.0489569999999944</c:v>
                </c:pt>
                <c:pt idx="3">
                  <c:v>9.0734354999999915</c:v>
                </c:pt>
                <c:pt idx="4">
                  <c:v>12.097913999999989</c:v>
                </c:pt>
                <c:pt idx="5">
                  <c:v>15.122392499999986</c:v>
                </c:pt>
                <c:pt idx="6">
                  <c:v>18.146870999999983</c:v>
                </c:pt>
                <c:pt idx="7">
                  <c:v>21.17134949999998</c:v>
                </c:pt>
                <c:pt idx="8">
                  <c:v>24.195827999999977</c:v>
                </c:pt>
                <c:pt idx="9">
                  <c:v>27.220306499999975</c:v>
                </c:pt>
                <c:pt idx="10">
                  <c:v>30.227966769230743</c:v>
                </c:pt>
                <c:pt idx="11">
                  <c:v>33.030650179230754</c:v>
                </c:pt>
                <c:pt idx="12">
                  <c:v>35.575865163076905</c:v>
                </c:pt>
                <c:pt idx="13">
                  <c:v>37.863611720769214</c:v>
                </c:pt>
                <c:pt idx="14">
                  <c:v>39.89388985230768</c:v>
                </c:pt>
                <c:pt idx="15">
                  <c:v>41.666699557692297</c:v>
                </c:pt>
                <c:pt idx="16">
                  <c:v>43.182040836923072</c:v>
                </c:pt>
                <c:pt idx="17">
                  <c:v>44.43991368999999</c:v>
                </c:pt>
                <c:pt idx="18">
                  <c:v>45.440318116923073</c:v>
                </c:pt>
                <c:pt idx="19">
                  <c:v>46.183254117692307</c:v>
                </c:pt>
                <c:pt idx="20">
                  <c:v>46.668721692307692</c:v>
                </c:pt>
              </c:numCache>
            </c:numRef>
          </c:xVal>
          <c:yVal>
            <c:numRef>
              <c:f>Лист1!$N$78:$N$98</c:f>
              <c:numCache>
                <c:formatCode>0.00</c:formatCode>
                <c:ptCount val="21"/>
                <c:pt idx="0">
                  <c:v>68.14</c:v>
                </c:pt>
                <c:pt idx="1">
                  <c:v>55.603999999999999</c:v>
                </c:pt>
                <c:pt idx="2">
                  <c:v>42.962000000000003</c:v>
                </c:pt>
                <c:pt idx="3">
                  <c:v>30.544</c:v>
                </c:pt>
                <c:pt idx="4">
                  <c:v>20.664999999999999</c:v>
                </c:pt>
                <c:pt idx="5">
                  <c:v>13.367000000000001</c:v>
                </c:pt>
                <c:pt idx="6">
                  <c:v>7.9580000000000002</c:v>
                </c:pt>
                <c:pt idx="7">
                  <c:v>4.2480000000000002</c:v>
                </c:pt>
                <c:pt idx="8">
                  <c:v>2.153</c:v>
                </c:pt>
                <c:pt idx="9">
                  <c:v>0.871</c:v>
                </c:pt>
                <c:pt idx="10">
                  <c:v>0.82099999999999995</c:v>
                </c:pt>
                <c:pt idx="11">
                  <c:v>0.88100000000000001</c:v>
                </c:pt>
                <c:pt idx="12">
                  <c:v>0.77900000000000003</c:v>
                </c:pt>
                <c:pt idx="13">
                  <c:v>0.89700000000000002</c:v>
                </c:pt>
                <c:pt idx="14">
                  <c:v>0.86399999999999999</c:v>
                </c:pt>
                <c:pt idx="15">
                  <c:v>0.88700000000000001</c:v>
                </c:pt>
                <c:pt idx="16">
                  <c:v>0.85799999999999998</c:v>
                </c:pt>
                <c:pt idx="17">
                  <c:v>0.88900000000000001</c:v>
                </c:pt>
                <c:pt idx="18">
                  <c:v>0.89500000000000002</c:v>
                </c:pt>
                <c:pt idx="19">
                  <c:v>0.86899999999999999</c:v>
                </c:pt>
                <c:pt idx="20">
                  <c:v>0.88300000000000001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7F-4DEC-89F0-82D3240EF0B6}"/>
            </c:ext>
          </c:extLst>
        </c:ser>
        <c:ser>
          <c:idx val="2"/>
          <c:order val="2"/>
          <c:tx>
            <c:strRef>
              <c:f>Лист1!$O$77</c:f>
              <c:strCache>
                <c:ptCount val="1"/>
                <c:pt idx="0">
                  <c:v>Р1 скв3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Лист1!$G$78:$G$98</c:f>
              <c:numCache>
                <c:formatCode>General</c:formatCode>
                <c:ptCount val="21"/>
                <c:pt idx="0">
                  <c:v>0</c:v>
                </c:pt>
                <c:pt idx="1">
                  <c:v>6.0489569999999944</c:v>
                </c:pt>
                <c:pt idx="2">
                  <c:v>12.097913999999989</c:v>
                </c:pt>
                <c:pt idx="3">
                  <c:v>18.146870999999983</c:v>
                </c:pt>
                <c:pt idx="4">
                  <c:v>24.195827999999977</c:v>
                </c:pt>
                <c:pt idx="5">
                  <c:v>30.244784999999972</c:v>
                </c:pt>
                <c:pt idx="6">
                  <c:v>36.293741999999966</c:v>
                </c:pt>
                <c:pt idx="7">
                  <c:v>42.342698999999961</c:v>
                </c:pt>
                <c:pt idx="8">
                  <c:v>48.391655999999955</c:v>
                </c:pt>
                <c:pt idx="9">
                  <c:v>54.440612999999949</c:v>
                </c:pt>
                <c:pt idx="10">
                  <c:v>60.455933538461487</c:v>
                </c:pt>
                <c:pt idx="11">
                  <c:v>66.061300358461509</c:v>
                </c:pt>
                <c:pt idx="12">
                  <c:v>71.15173032615381</c:v>
                </c:pt>
                <c:pt idx="13">
                  <c:v>75.727223441538428</c:v>
                </c:pt>
                <c:pt idx="14">
                  <c:v>79.78777970461536</c:v>
                </c:pt>
                <c:pt idx="15">
                  <c:v>83.333399115384594</c:v>
                </c:pt>
                <c:pt idx="16">
                  <c:v>86.364081673846144</c:v>
                </c:pt>
                <c:pt idx="17">
                  <c:v>88.879827379999981</c:v>
                </c:pt>
                <c:pt idx="18">
                  <c:v>90.880636233846147</c:v>
                </c:pt>
                <c:pt idx="19">
                  <c:v>92.366508235384615</c:v>
                </c:pt>
                <c:pt idx="20">
                  <c:v>93.337443384615383</c:v>
                </c:pt>
              </c:numCache>
            </c:numRef>
          </c:xVal>
          <c:yVal>
            <c:numRef>
              <c:f>Лист1!$O$78:$O$98</c:f>
              <c:numCache>
                <c:formatCode>0.00</c:formatCode>
                <c:ptCount val="21"/>
                <c:pt idx="0">
                  <c:v>68.14</c:v>
                </c:pt>
                <c:pt idx="1">
                  <c:v>55.593000000000004</c:v>
                </c:pt>
                <c:pt idx="2">
                  <c:v>43.305999999999997</c:v>
                </c:pt>
                <c:pt idx="3">
                  <c:v>32.408000000000001</c:v>
                </c:pt>
                <c:pt idx="4">
                  <c:v>24.652999999999999</c:v>
                </c:pt>
                <c:pt idx="5">
                  <c:v>19.361000000000001</c:v>
                </c:pt>
                <c:pt idx="6">
                  <c:v>15.817</c:v>
                </c:pt>
                <c:pt idx="7">
                  <c:v>12.574999999999999</c:v>
                </c:pt>
                <c:pt idx="8">
                  <c:v>8.9320000000000004</c:v>
                </c:pt>
                <c:pt idx="9">
                  <c:v>6.4180000000000001</c:v>
                </c:pt>
                <c:pt idx="10">
                  <c:v>4.1189999999999998</c:v>
                </c:pt>
                <c:pt idx="11">
                  <c:v>0.89500000000000002</c:v>
                </c:pt>
                <c:pt idx="12">
                  <c:v>0.85699999999999998</c:v>
                </c:pt>
                <c:pt idx="13">
                  <c:v>0.85799999999999998</c:v>
                </c:pt>
                <c:pt idx="14">
                  <c:v>0.77</c:v>
                </c:pt>
                <c:pt idx="15">
                  <c:v>0.82399999999999995</c:v>
                </c:pt>
                <c:pt idx="16">
                  <c:v>0.88800000000000001</c:v>
                </c:pt>
                <c:pt idx="17">
                  <c:v>0.85399999999999998</c:v>
                </c:pt>
                <c:pt idx="18">
                  <c:v>0.68200000000000005</c:v>
                </c:pt>
                <c:pt idx="19">
                  <c:v>0.67</c:v>
                </c:pt>
                <c:pt idx="20">
                  <c:v>0.89500000000000002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7F-4DEC-89F0-82D3240EF0B6}"/>
            </c:ext>
          </c:extLst>
        </c:ser>
        <c:ser>
          <c:idx val="3"/>
          <c:order val="3"/>
          <c:tx>
            <c:strRef>
              <c:f>Лист1!$P$77</c:f>
              <c:strCache>
                <c:ptCount val="1"/>
                <c:pt idx="0">
                  <c:v>Р1 скв4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Лист1!$H$78:$H$98</c:f>
              <c:numCache>
                <c:formatCode>General</c:formatCode>
                <c:ptCount val="21"/>
                <c:pt idx="0">
                  <c:v>0</c:v>
                </c:pt>
                <c:pt idx="1">
                  <c:v>0.75608849999999928</c:v>
                </c:pt>
                <c:pt idx="2">
                  <c:v>1.5121769999999986</c:v>
                </c:pt>
                <c:pt idx="3">
                  <c:v>2.2682654999999978</c:v>
                </c:pt>
                <c:pt idx="4">
                  <c:v>3.0243539999999971</c:v>
                </c:pt>
                <c:pt idx="5">
                  <c:v>3.7804424999999964</c:v>
                </c:pt>
                <c:pt idx="6">
                  <c:v>4.5365309999999957</c:v>
                </c:pt>
                <c:pt idx="7">
                  <c:v>5.2926194999999954</c:v>
                </c:pt>
                <c:pt idx="8">
                  <c:v>6.0487079999999942</c:v>
                </c:pt>
                <c:pt idx="9">
                  <c:v>6.8047964999999939</c:v>
                </c:pt>
                <c:pt idx="10">
                  <c:v>7.55668061538461</c:v>
                </c:pt>
                <c:pt idx="11">
                  <c:v>8.2573226253846119</c:v>
                </c:pt>
                <c:pt idx="12">
                  <c:v>8.8936001784615346</c:v>
                </c:pt>
                <c:pt idx="13">
                  <c:v>9.4655132746153807</c:v>
                </c:pt>
                <c:pt idx="14">
                  <c:v>9.9730619138461503</c:v>
                </c:pt>
                <c:pt idx="15">
                  <c:v>10.416246096153845</c:v>
                </c:pt>
                <c:pt idx="16">
                  <c:v>10.79506582153846</c:v>
                </c:pt>
                <c:pt idx="17">
                  <c:v>11.109521089999999</c:v>
                </c:pt>
                <c:pt idx="18">
                  <c:v>11.359611901538461</c:v>
                </c:pt>
                <c:pt idx="19">
                  <c:v>11.545338256153846</c:v>
                </c:pt>
                <c:pt idx="20">
                  <c:v>11.666700153846154</c:v>
                </c:pt>
              </c:numCache>
            </c:numRef>
          </c:xVal>
          <c:yVal>
            <c:numRef>
              <c:f>Лист1!$P$78:$P$98</c:f>
              <c:numCache>
                <c:formatCode>0.00</c:formatCode>
                <c:ptCount val="21"/>
                <c:pt idx="0">
                  <c:v>68.14</c:v>
                </c:pt>
                <c:pt idx="1">
                  <c:v>55.613</c:v>
                </c:pt>
                <c:pt idx="2">
                  <c:v>42.987000000000002</c:v>
                </c:pt>
                <c:pt idx="3">
                  <c:v>30.268999999999998</c:v>
                </c:pt>
                <c:pt idx="4">
                  <c:v>18.388999999999999</c:v>
                </c:pt>
                <c:pt idx="5">
                  <c:v>9.8239999999999998</c:v>
                </c:pt>
                <c:pt idx="6">
                  <c:v>4.165</c:v>
                </c:pt>
                <c:pt idx="7">
                  <c:v>0.9</c:v>
                </c:pt>
                <c:pt idx="8">
                  <c:v>0.80100000000000005</c:v>
                </c:pt>
                <c:pt idx="9">
                  <c:v>0.873</c:v>
                </c:pt>
                <c:pt idx="10">
                  <c:v>0.89</c:v>
                </c:pt>
                <c:pt idx="11">
                  <c:v>0.81200000000000006</c:v>
                </c:pt>
                <c:pt idx="12">
                  <c:v>0.88900000000000001</c:v>
                </c:pt>
                <c:pt idx="13">
                  <c:v>0.88300000000000001</c:v>
                </c:pt>
                <c:pt idx="14">
                  <c:v>0.89300000000000002</c:v>
                </c:pt>
                <c:pt idx="15">
                  <c:v>0.80500000000000005</c:v>
                </c:pt>
                <c:pt idx="16">
                  <c:v>0.876</c:v>
                </c:pt>
                <c:pt idx="17">
                  <c:v>0.878</c:v>
                </c:pt>
                <c:pt idx="18">
                  <c:v>0.8</c:v>
                </c:pt>
                <c:pt idx="19">
                  <c:v>0.86</c:v>
                </c:pt>
                <c:pt idx="20">
                  <c:v>0.88300000000000001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7F-4DEC-89F0-82D3240E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38304"/>
        <c:axId val="405468768"/>
      </c:scatterChart>
      <c:valAx>
        <c:axId val="3930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68768"/>
        <c:crosses val="autoZero"/>
        <c:crossBetween val="midCat"/>
      </c:valAx>
      <c:valAx>
        <c:axId val="4054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Руст,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0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758333333333335"/>
          <c:y val="0.10300816564596089"/>
          <c:w val="0.18238944981883684"/>
          <c:h val="0.29024322364264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5.0925925925925923E-2"/>
          <c:w val="0.7927521872265966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Приток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Лист1!$I$118:$I$137</c:f>
              <c:numCache>
                <c:formatCode>General</c:formatCode>
                <c:ptCount val="20"/>
                <c:pt idx="0">
                  <c:v>195.64493591864255</c:v>
                </c:pt>
                <c:pt idx="1">
                  <c:v>140.30746532240391</c:v>
                </c:pt>
                <c:pt idx="2">
                  <c:v>120.83038982580916</c:v>
                </c:pt>
                <c:pt idx="3">
                  <c:v>110.57324378708836</c:v>
                </c:pt>
                <c:pt idx="4">
                  <c:v>100.77693448692416</c:v>
                </c:pt>
                <c:pt idx="5">
                  <c:v>93.056468711133931</c:v>
                </c:pt>
                <c:pt idx="6">
                  <c:v>86.131488547261299</c:v>
                </c:pt>
                <c:pt idx="7">
                  <c:v>79.395954683413663</c:v>
                </c:pt>
                <c:pt idx="8">
                  <c:v>73.121986171839069</c:v>
                </c:pt>
                <c:pt idx="9">
                  <c:v>67.295404736760787</c:v>
                </c:pt>
                <c:pt idx="10">
                  <c:v>62.463342406908076</c:v>
                </c:pt>
                <c:pt idx="11">
                  <c:v>58.106926011396332</c:v>
                </c:pt>
                <c:pt idx="12">
                  <c:v>54.179674425514584</c:v>
                </c:pt>
                <c:pt idx="13">
                  <c:v>50.852512473936571</c:v>
                </c:pt>
                <c:pt idx="14">
                  <c:v>47.525350522358572</c:v>
                </c:pt>
                <c:pt idx="15">
                  <c:v>44.229797958867863</c:v>
                </c:pt>
                <c:pt idx="16">
                  <c:v>41.37588012674771</c:v>
                </c:pt>
                <c:pt idx="17">
                  <c:v>38.884796746610391</c:v>
                </c:pt>
                <c:pt idx="18">
                  <c:v>36.393713366473079</c:v>
                </c:pt>
                <c:pt idx="19">
                  <c:v>33.902629986335768</c:v>
                </c:pt>
              </c:numCache>
            </c:numRef>
          </c:xVal>
          <c:yVal>
            <c:numRef>
              <c:f>Лист1!$D$118:$D$137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F-424D-95CF-C88FD70D4784}"/>
            </c:ext>
          </c:extLst>
        </c:ser>
        <c:ser>
          <c:idx val="1"/>
          <c:order val="1"/>
          <c:tx>
            <c:v>Отток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Лист1!$I$118:$I$137</c:f>
              <c:numCache>
                <c:formatCode>General</c:formatCode>
                <c:ptCount val="20"/>
                <c:pt idx="0">
                  <c:v>195.64493591864255</c:v>
                </c:pt>
                <c:pt idx="1">
                  <c:v>140.30746532240391</c:v>
                </c:pt>
                <c:pt idx="2">
                  <c:v>120.83038982580916</c:v>
                </c:pt>
                <c:pt idx="3">
                  <c:v>110.57324378708836</c:v>
                </c:pt>
                <c:pt idx="4">
                  <c:v>100.77693448692416</c:v>
                </c:pt>
                <c:pt idx="5">
                  <c:v>93.056468711133931</c:v>
                </c:pt>
                <c:pt idx="6">
                  <c:v>86.131488547261299</c:v>
                </c:pt>
                <c:pt idx="7">
                  <c:v>79.395954683413663</c:v>
                </c:pt>
                <c:pt idx="8">
                  <c:v>73.121986171839069</c:v>
                </c:pt>
                <c:pt idx="9">
                  <c:v>67.295404736760787</c:v>
                </c:pt>
                <c:pt idx="10">
                  <c:v>62.463342406908076</c:v>
                </c:pt>
                <c:pt idx="11">
                  <c:v>58.106926011396332</c:v>
                </c:pt>
                <c:pt idx="12">
                  <c:v>54.179674425514584</c:v>
                </c:pt>
                <c:pt idx="13">
                  <c:v>50.852512473936571</c:v>
                </c:pt>
                <c:pt idx="14">
                  <c:v>47.525350522358572</c:v>
                </c:pt>
                <c:pt idx="15">
                  <c:v>44.229797958867863</c:v>
                </c:pt>
                <c:pt idx="16">
                  <c:v>41.37588012674771</c:v>
                </c:pt>
                <c:pt idx="17">
                  <c:v>38.884796746610391</c:v>
                </c:pt>
                <c:pt idx="18">
                  <c:v>36.393713366473079</c:v>
                </c:pt>
                <c:pt idx="19">
                  <c:v>33.902629986335768</c:v>
                </c:pt>
              </c:numCache>
            </c:numRef>
          </c:xVal>
          <c:yVal>
            <c:numRef>
              <c:f>Лист1!$J$118:$J$137</c:f>
              <c:numCache>
                <c:formatCode>General</c:formatCode>
                <c:ptCount val="20"/>
                <c:pt idx="0">
                  <c:v>17.100999999999999</c:v>
                </c:pt>
                <c:pt idx="1">
                  <c:v>15.773999999999999</c:v>
                </c:pt>
                <c:pt idx="2">
                  <c:v>15.592000000000001</c:v>
                </c:pt>
                <c:pt idx="3">
                  <c:v>15.545999999999999</c:v>
                </c:pt>
                <c:pt idx="4">
                  <c:v>15.502000000000001</c:v>
                </c:pt>
                <c:pt idx="5">
                  <c:v>15.467000000000001</c:v>
                </c:pt>
                <c:pt idx="6">
                  <c:v>15.435</c:v>
                </c:pt>
                <c:pt idx="7">
                  <c:v>15.404999999999999</c:v>
                </c:pt>
                <c:pt idx="8">
                  <c:v>15.377000000000001</c:v>
                </c:pt>
                <c:pt idx="9">
                  <c:v>15.35</c:v>
                </c:pt>
                <c:pt idx="10">
                  <c:v>15.329000000000001</c:v>
                </c:pt>
                <c:pt idx="11">
                  <c:v>15.308999999999999</c:v>
                </c:pt>
                <c:pt idx="12">
                  <c:v>15.291</c:v>
                </c:pt>
                <c:pt idx="13">
                  <c:v>15.276</c:v>
                </c:pt>
                <c:pt idx="14">
                  <c:v>15.260999999999999</c:v>
                </c:pt>
                <c:pt idx="15">
                  <c:v>15.246</c:v>
                </c:pt>
                <c:pt idx="16">
                  <c:v>15.233000000000001</c:v>
                </c:pt>
                <c:pt idx="17">
                  <c:v>15.222</c:v>
                </c:pt>
                <c:pt idx="18">
                  <c:v>15.211</c:v>
                </c:pt>
                <c:pt idx="19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F-424D-95CF-C88FD70D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70304"/>
        <c:axId val="405721712"/>
      </c:scatterChart>
      <c:valAx>
        <c:axId val="7405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суммарный,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721712"/>
        <c:crosses val="autoZero"/>
        <c:crossBetween val="midCat"/>
      </c:valAx>
      <c:valAx>
        <c:axId val="405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5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668044619422569"/>
          <c:y val="9.7800379119276762E-2"/>
          <c:w val="0.159986220472440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Лист1!$R$134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Лист1!$Q$135:$Q$144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</c:numCache>
            </c:numRef>
          </c:xVal>
          <c:yVal>
            <c:numRef>
              <c:f>Лист1!$R$135:$R$144</c:f>
              <c:numCache>
                <c:formatCode>General</c:formatCode>
                <c:ptCount val="10"/>
                <c:pt idx="0">
                  <c:v>59.3</c:v>
                </c:pt>
                <c:pt idx="1">
                  <c:v>65.400000000000006</c:v>
                </c:pt>
                <c:pt idx="2">
                  <c:v>69.900000000000006</c:v>
                </c:pt>
                <c:pt idx="3">
                  <c:v>72.900000000000006</c:v>
                </c:pt>
                <c:pt idx="4">
                  <c:v>75.5</c:v>
                </c:pt>
                <c:pt idx="5">
                  <c:v>77.099999999999994</c:v>
                </c:pt>
                <c:pt idx="7">
                  <c:v>78.099999999999994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3-45BB-9E99-E24F3FD2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84720"/>
        <c:axId val="405719632"/>
      </c:scatterChart>
      <c:valAx>
        <c:axId val="7507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719632"/>
        <c:crosses val="autoZero"/>
        <c:crossBetween val="midCat"/>
      </c:valAx>
      <c:valAx>
        <c:axId val="4057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7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48</xdr:row>
      <xdr:rowOff>90487</xdr:rowOff>
    </xdr:from>
    <xdr:to>
      <xdr:col>21</xdr:col>
      <xdr:colOff>342900</xdr:colOff>
      <xdr:row>62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A3B36A-3998-4D93-9574-806E33D8D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542926</xdr:colOff>
      <xdr:row>49</xdr:row>
      <xdr:rowOff>85726</xdr:rowOff>
    </xdr:from>
    <xdr:to>
      <xdr:col>17</xdr:col>
      <xdr:colOff>409576</xdr:colOff>
      <xdr:row>50</xdr:row>
      <xdr:rowOff>161926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11F20D-2573-4E4B-8A1C-55300399C7B0}"/>
            </a:ext>
          </a:extLst>
        </xdr:cNvPr>
        <xdr:cNvSpPr txBox="1"/>
      </xdr:nvSpPr>
      <xdr:spPr>
        <a:xfrm>
          <a:off x="12973051" y="9420226"/>
          <a:ext cx="4762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УПН</a:t>
          </a:r>
        </a:p>
      </xdr:txBody>
    </xdr:sp>
    <xdr:clientData/>
  </xdr:twoCellAnchor>
  <xdr:twoCellAnchor>
    <xdr:from>
      <xdr:col>19</xdr:col>
      <xdr:colOff>371476</xdr:colOff>
      <xdr:row>55</xdr:row>
      <xdr:rowOff>28576</xdr:rowOff>
    </xdr:from>
    <xdr:to>
      <xdr:col>20</xdr:col>
      <xdr:colOff>285750</xdr:colOff>
      <xdr:row>56</xdr:row>
      <xdr:rowOff>104776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09CD4A8-1B2E-4C0C-A556-18CDC93604EB}"/>
            </a:ext>
          </a:extLst>
        </xdr:cNvPr>
        <xdr:cNvSpPr txBox="1"/>
      </xdr:nvSpPr>
      <xdr:spPr>
        <a:xfrm>
          <a:off x="14630401" y="10506076"/>
          <a:ext cx="52387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Скв</a:t>
          </a:r>
          <a:r>
            <a:rPr lang="ru-RU" sz="1100" b="1" baseline="0"/>
            <a:t> 4</a:t>
          </a:r>
          <a:endParaRPr lang="ru-RU" sz="1100" b="1"/>
        </a:p>
      </xdr:txBody>
    </xdr:sp>
    <xdr:clientData/>
  </xdr:twoCellAnchor>
  <xdr:twoCellAnchor>
    <xdr:from>
      <xdr:col>19</xdr:col>
      <xdr:colOff>371476</xdr:colOff>
      <xdr:row>59</xdr:row>
      <xdr:rowOff>95251</xdr:rowOff>
    </xdr:from>
    <xdr:to>
      <xdr:col>20</xdr:col>
      <xdr:colOff>285750</xdr:colOff>
      <xdr:row>60</xdr:row>
      <xdr:rowOff>171451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CC76F4-41E3-4FF9-B01C-85213F35112F}"/>
            </a:ext>
          </a:extLst>
        </xdr:cNvPr>
        <xdr:cNvSpPr txBox="1"/>
      </xdr:nvSpPr>
      <xdr:spPr>
        <a:xfrm>
          <a:off x="14630401" y="11334751"/>
          <a:ext cx="52387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Скв</a:t>
          </a:r>
          <a:r>
            <a:rPr lang="ru-RU" sz="1100" b="1" baseline="0"/>
            <a:t> 2</a:t>
          </a:r>
          <a:endParaRPr lang="ru-RU" sz="1100" b="1"/>
        </a:p>
      </xdr:txBody>
    </xdr:sp>
    <xdr:clientData/>
  </xdr:twoCellAnchor>
  <xdr:twoCellAnchor>
    <xdr:from>
      <xdr:col>14</xdr:col>
      <xdr:colOff>390526</xdr:colOff>
      <xdr:row>59</xdr:row>
      <xdr:rowOff>95251</xdr:rowOff>
    </xdr:from>
    <xdr:to>
      <xdr:col>15</xdr:col>
      <xdr:colOff>304800</xdr:colOff>
      <xdr:row>60</xdr:row>
      <xdr:rowOff>171451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650FBD1-88DE-4A48-8346-99E74F01D60C}"/>
            </a:ext>
          </a:extLst>
        </xdr:cNvPr>
        <xdr:cNvSpPr txBox="1"/>
      </xdr:nvSpPr>
      <xdr:spPr>
        <a:xfrm>
          <a:off x="11601451" y="11334751"/>
          <a:ext cx="52387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Скв</a:t>
          </a:r>
          <a:r>
            <a:rPr lang="ru-RU" sz="1100" b="1" baseline="0"/>
            <a:t> 1</a:t>
          </a:r>
          <a:endParaRPr lang="ru-RU" sz="1100" b="1"/>
        </a:p>
      </xdr:txBody>
    </xdr:sp>
    <xdr:clientData/>
  </xdr:twoCellAnchor>
  <xdr:twoCellAnchor>
    <xdr:from>
      <xdr:col>14</xdr:col>
      <xdr:colOff>390526</xdr:colOff>
      <xdr:row>55</xdr:row>
      <xdr:rowOff>28576</xdr:rowOff>
    </xdr:from>
    <xdr:to>
      <xdr:col>15</xdr:col>
      <xdr:colOff>304800</xdr:colOff>
      <xdr:row>56</xdr:row>
      <xdr:rowOff>104776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7C4BFA4-A95C-4D7C-9416-AFC365487A4E}"/>
            </a:ext>
          </a:extLst>
        </xdr:cNvPr>
        <xdr:cNvSpPr txBox="1"/>
      </xdr:nvSpPr>
      <xdr:spPr>
        <a:xfrm>
          <a:off x="11601451" y="10506076"/>
          <a:ext cx="52387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Скв</a:t>
          </a:r>
          <a:r>
            <a:rPr lang="ru-RU" sz="1100" b="1" baseline="0"/>
            <a:t> 3</a:t>
          </a:r>
          <a:endParaRPr lang="ru-RU" sz="1100" b="1"/>
        </a:p>
      </xdr:txBody>
    </xdr:sp>
    <xdr:clientData/>
  </xdr:twoCellAnchor>
  <xdr:twoCellAnchor>
    <xdr:from>
      <xdr:col>0</xdr:col>
      <xdr:colOff>705150</xdr:colOff>
      <xdr:row>98</xdr:row>
      <xdr:rowOff>19502</xdr:rowOff>
    </xdr:from>
    <xdr:to>
      <xdr:col>5</xdr:col>
      <xdr:colOff>740163</xdr:colOff>
      <xdr:row>113</xdr:row>
      <xdr:rowOff>115580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5FF9602-AF48-47BF-8EEF-5EC08EA4B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719833</xdr:colOff>
      <xdr:row>97</xdr:row>
      <xdr:rowOff>184401</xdr:rowOff>
    </xdr:from>
    <xdr:to>
      <xdr:col>11</xdr:col>
      <xdr:colOff>458932</xdr:colOff>
      <xdr:row>113</xdr:row>
      <xdr:rowOff>89979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41B16ED2-598B-4B19-8A67-39406005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542926</xdr:colOff>
      <xdr:row>57</xdr:row>
      <xdr:rowOff>102291</xdr:rowOff>
    </xdr:from>
    <xdr:to>
      <xdr:col>17</xdr:col>
      <xdr:colOff>409576</xdr:colOff>
      <xdr:row>58</xdr:row>
      <xdr:rowOff>178491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CC7E1FB-F7AA-4C41-AFD0-DD2D10B9B878}"/>
            </a:ext>
          </a:extLst>
        </xdr:cNvPr>
        <xdr:cNvSpPr txBox="1"/>
      </xdr:nvSpPr>
      <xdr:spPr>
        <a:xfrm>
          <a:off x="14465991" y="10960791"/>
          <a:ext cx="479563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/>
            <a:t>Р1</a:t>
          </a:r>
        </a:p>
      </xdr:txBody>
    </xdr:sp>
    <xdr:clientData/>
  </xdr:twoCellAnchor>
  <xdr:twoCellAnchor>
    <xdr:from>
      <xdr:col>11</xdr:col>
      <xdr:colOff>503356</xdr:colOff>
      <xdr:row>97</xdr:row>
      <xdr:rowOff>184401</xdr:rowOff>
    </xdr:from>
    <xdr:to>
      <xdr:col>19</xdr:col>
      <xdr:colOff>502228</xdr:colOff>
      <xdr:row>113</xdr:row>
      <xdr:rowOff>89979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CBAADD0-2E37-4353-A0C8-8ED0C05A8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376669</xdr:colOff>
      <xdr:row>114</xdr:row>
      <xdr:rowOff>65809</xdr:rowOff>
    </xdr:from>
    <xdr:to>
      <xdr:col>21</xdr:col>
      <xdr:colOff>99578</xdr:colOff>
      <xdr:row>128</xdr:row>
      <xdr:rowOff>142009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50F1635E-20E7-4B1D-A177-CFB5EC6B2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982805</xdr:colOff>
      <xdr:row>121</xdr:row>
      <xdr:rowOff>161057</xdr:rowOff>
    </xdr:from>
    <xdr:to>
      <xdr:col>19</xdr:col>
      <xdr:colOff>441613</xdr:colOff>
      <xdr:row>144</xdr:row>
      <xdr:rowOff>112566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7C9C6AF4-4971-4C64-AD9D-672DF2D4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0.5483</cdr:x>
      <cdr:y>0.10543</cdr:y>
    </cdr:from>
    <cdr:to>
      <cdr:x>0.86837</cdr:x>
      <cdr:y>0.3327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60019-2054-4721-B6FF-66F1C0B18A52}"/>
            </a:ext>
          </a:extLst>
        </cdr:cNvPr>
        <cdr:cNvSpPr txBox="1"/>
      </cdr:nvSpPr>
      <cdr:spPr>
        <a:xfrm xmlns:a="http://schemas.openxmlformats.org/drawingml/2006/main">
          <a:off x="2506808" y="289214"/>
          <a:ext cx="1463386" cy="623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0.36458</cdr:x>
      <cdr:y>0.25694</cdr:y>
    </cdr:from>
    <cdr:to>
      <cdr:x>0.92898</cdr:x>
      <cdr:y>0.50316</cdr:y>
    </cdr:to>
    <cdr:sp macro="" textlink="Лист1!$L$12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F1CAE0B-8409-436B-950D-E325723B5B3D}"/>
            </a:ext>
          </a:extLst>
        </cdr:cNvPr>
        <cdr:cNvSpPr txBox="1"/>
      </cdr:nvSpPr>
      <cdr:spPr>
        <a:xfrm xmlns:a="http://schemas.openxmlformats.org/drawingml/2006/main">
          <a:off x="1666876" y="704848"/>
          <a:ext cx="2580410" cy="675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6EB8982-1A7E-4C57-88E9-CC585618520D}" type="TxLink">
            <a:rPr lang="ru-RU" sz="1600" b="0" i="0" u="none" strike="noStrike">
              <a:solidFill>
                <a:schemeClr val="accent1"/>
              </a:solidFill>
              <a:latin typeface="Calibri"/>
              <a:cs typeface="Calibri"/>
            </a:rPr>
            <a:t>Суммарный дебит = 78.1</a:t>
          </a:fld>
          <a:endParaRPr lang="ru-RU" sz="1600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Magistr_course/UniflocVBA_7_v50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crv_interpolation"/>
      <definedName name="crv_intersection"/>
      <definedName name="encode_ipr"/>
      <definedName name="encode_pipe"/>
      <definedName name="encode_pipe_construction"/>
      <definedName name="encode_PVT"/>
      <definedName name="encode_t_model"/>
      <definedName name="IPR_pi_sm3dayatm"/>
      <definedName name="IPR_q_liq_sm3day"/>
      <definedName name="MF_pipe_p_atm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A8A4-69FD-4AC5-B65C-18F7992759BC}">
  <dimension ref="A1:R144"/>
  <sheetViews>
    <sheetView tabSelected="1" topLeftCell="A34" zoomScale="85" zoomScaleNormal="85" workbookViewId="0">
      <selection activeCell="J55" sqref="J55"/>
    </sheetView>
  </sheetViews>
  <sheetFormatPr defaultRowHeight="15" x14ac:dyDescent="0.25"/>
  <cols>
    <col min="1" max="1" width="12" bestFit="1" customWidth="1"/>
    <col min="2" max="2" width="16.28515625" bestFit="1" customWidth="1"/>
    <col min="3" max="3" width="18.140625" bestFit="1" customWidth="1"/>
    <col min="4" max="4" width="16.85546875" customWidth="1"/>
    <col min="5" max="5" width="22.5703125" customWidth="1"/>
    <col min="6" max="6" width="15.42578125" customWidth="1"/>
    <col min="7" max="7" width="18.5703125" customWidth="1"/>
    <col min="8" max="8" width="15.28515625" customWidth="1"/>
    <col min="12" max="12" width="12.28515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B2" t="s">
        <v>2</v>
      </c>
    </row>
    <row r="3" spans="1:4" x14ac:dyDescent="0.25">
      <c r="B3" t="s">
        <v>3</v>
      </c>
    </row>
    <row r="5" spans="1:4" s="4" customFormat="1" x14ac:dyDescent="0.25">
      <c r="A5" s="4" t="s">
        <v>0</v>
      </c>
    </row>
    <row r="6" spans="1:4" x14ac:dyDescent="0.25">
      <c r="A6" s="1" t="s">
        <v>6</v>
      </c>
      <c r="B6" s="2">
        <v>0.6</v>
      </c>
    </row>
    <row r="7" spans="1:4" x14ac:dyDescent="0.25">
      <c r="A7" s="1" t="s">
        <v>7</v>
      </c>
      <c r="B7" s="2">
        <v>0.86</v>
      </c>
    </row>
    <row r="8" spans="1:4" x14ac:dyDescent="0.25">
      <c r="A8" s="1" t="s">
        <v>8</v>
      </c>
      <c r="B8" s="2">
        <v>1.1000000000000001</v>
      </c>
    </row>
    <row r="9" spans="1:4" x14ac:dyDescent="0.25">
      <c r="A9" s="1" t="s">
        <v>9</v>
      </c>
      <c r="B9" s="2">
        <v>120</v>
      </c>
    </row>
    <row r="10" spans="1:4" x14ac:dyDescent="0.25">
      <c r="A10" s="1" t="s">
        <v>10</v>
      </c>
      <c r="B10" s="2">
        <v>130</v>
      </c>
    </row>
    <row r="11" spans="1:4" x14ac:dyDescent="0.25">
      <c r="A11" s="1" t="s">
        <v>11</v>
      </c>
      <c r="B11" s="2">
        <v>80</v>
      </c>
    </row>
    <row r="12" spans="1:4" x14ac:dyDescent="0.25">
      <c r="A12" s="1" t="s">
        <v>12</v>
      </c>
      <c r="B12" s="2">
        <v>1.2</v>
      </c>
    </row>
    <row r="13" spans="1:4" x14ac:dyDescent="0.25">
      <c r="A13" s="1" t="s">
        <v>13</v>
      </c>
      <c r="B13" s="2">
        <v>0.6</v>
      </c>
    </row>
    <row r="14" spans="1:4" x14ac:dyDescent="0.25">
      <c r="A14" s="1" t="s">
        <v>14</v>
      </c>
      <c r="B14" s="2">
        <v>0</v>
      </c>
    </row>
    <row r="15" spans="1:4" x14ac:dyDescent="0.25">
      <c r="A15" s="1" t="s">
        <v>15</v>
      </c>
      <c r="B15" s="3" t="str">
        <f>[1]!encode_PVT(B6,B7,B8,B9,B10,B11,B12,B13,B14)</f>
        <v>{"gamma_gas":0.6,"gamma_oil":0.86,"gamma_wat":1.1,"rsb_m3m3":120,"pb_atma":130,"t_res_C":80,"bob_m3m3":1.2,"muob_cP":0.6,"PVT_corr_set":0}</v>
      </c>
    </row>
    <row r="17" spans="1:10" s="4" customFormat="1" x14ac:dyDescent="0.25">
      <c r="A17" s="4" t="s">
        <v>16</v>
      </c>
    </row>
    <row r="19" spans="1:10" x14ac:dyDescent="0.25">
      <c r="B19" t="s">
        <v>17</v>
      </c>
      <c r="C19" t="s">
        <v>24</v>
      </c>
      <c r="D19" t="s">
        <v>25</v>
      </c>
      <c r="E19" t="s">
        <v>26</v>
      </c>
    </row>
    <row r="20" spans="1:10" x14ac:dyDescent="0.25">
      <c r="A20" s="1" t="s">
        <v>18</v>
      </c>
      <c r="B20" s="2">
        <v>250</v>
      </c>
      <c r="C20" s="2">
        <v>250</v>
      </c>
      <c r="D20" s="2">
        <v>250</v>
      </c>
      <c r="E20" s="2">
        <v>250</v>
      </c>
    </row>
    <row r="21" spans="1:10" x14ac:dyDescent="0.25">
      <c r="A21" s="1" t="s">
        <v>19</v>
      </c>
      <c r="B21" s="2">
        <v>60</v>
      </c>
      <c r="C21" s="2">
        <v>40</v>
      </c>
      <c r="D21" s="2">
        <v>80</v>
      </c>
      <c r="E21" s="2">
        <v>10</v>
      </c>
    </row>
    <row r="22" spans="1:10" x14ac:dyDescent="0.25">
      <c r="A22" s="1" t="s">
        <v>20</v>
      </c>
      <c r="B22" s="2">
        <v>75</v>
      </c>
      <c r="C22" s="2">
        <v>75</v>
      </c>
      <c r="D22" s="2">
        <v>75</v>
      </c>
      <c r="E22" s="2">
        <v>75</v>
      </c>
    </row>
    <row r="23" spans="1:10" x14ac:dyDescent="0.25">
      <c r="A23" s="1" t="s">
        <v>21</v>
      </c>
      <c r="B23" s="5" t="str">
        <f>PVT_json</f>
        <v>{"gamma_gas":0.6,"gamma_oil":0.86,"gamma_wat":1.1,"rsb_m3m3":120,"pb_atma":130,"t_res_C":80,"bob_m3m3":1.2,"muob_cP":0.6,"PVT_corr_set":0}</v>
      </c>
      <c r="C23" s="5" t="str">
        <f>PVT_json</f>
        <v>{"gamma_gas":0.6,"gamma_oil":0.86,"gamma_wat":1.1,"rsb_m3m3":120,"pb_atma":130,"t_res_C":80,"bob_m3m3":1.2,"muob_cP":0.6,"PVT_corr_set":0}</v>
      </c>
      <c r="D23" s="5" t="str">
        <f>PVT_json</f>
        <v>{"gamma_gas":0.6,"gamma_oil":0.86,"gamma_wat":1.1,"rsb_m3m3":120,"pb_atma":130,"t_res_C":80,"bob_m3m3":1.2,"muob_cP":0.6,"PVT_corr_set":0}</v>
      </c>
      <c r="E23" s="5" t="str">
        <f>PVT_json</f>
        <v>{"gamma_gas":0.6,"gamma_oil":0.86,"gamma_wat":1.1,"rsb_m3m3":120,"pb_atma":130,"t_res_C":80,"bob_m3m3":1.2,"muob_cP":0.6,"PVT_corr_set":0}</v>
      </c>
    </row>
    <row r="24" spans="1:10" x14ac:dyDescent="0.25">
      <c r="A24" s="1" t="s">
        <v>22</v>
      </c>
      <c r="B24" s="5">
        <f>[1]!IPR_pi_sm3dayatm(B25, B21, B22)</f>
        <v>0.36439138333765891</v>
      </c>
      <c r="C24" s="5">
        <f>[1]!IPR_pi_sm3dayatm(C25, C21, C22)</f>
        <v>0.24292758889177263</v>
      </c>
      <c r="D24" s="5">
        <f>[1]!IPR_pi_sm3dayatm(D25, D21, D22)</f>
        <v>0.48585517778354526</v>
      </c>
      <c r="E24" s="5">
        <f>[1]!IPR_pi_sm3dayatm(E25, E21, E22)</f>
        <v>6.0731897222943157E-2</v>
      </c>
    </row>
    <row r="25" spans="1:10" x14ac:dyDescent="0.25">
      <c r="A25" s="1" t="s">
        <v>23</v>
      </c>
      <c r="B25" s="3" t="str">
        <f>[1]!encode_ipr(B20, B21, B22,,B23)</f>
        <v>{"model":"Vogel","p_res_atma":250,"t_res_C":80,"pi_sm3dayatm":0.36439,"feed":{"gamma_gas":0.6,"gamma_oil":0.86,"gamma_wat":1.1,"rsb_m3m3":120,"pb_atma":130,"t_res_C":80,"bob_m3m3":1.2,"muob_cP":0.6,"PVT_corr_set":0,"q_liq_sm3day":100,"fw_perc":0,"rp_m3m3":120}}</v>
      </c>
      <c r="C25" s="3" t="str">
        <f>[1]!encode_ipr(C20, C21, C22,,C23)</f>
        <v>{"model":"Vogel","p_res_atma":250,"t_res_C":80,"pi_sm3dayatm":0.24293,"feed":{"gamma_gas":0.6,"gamma_oil":0.86,"gamma_wat":1.1,"rsb_m3m3":120,"pb_atma":130,"t_res_C":80,"bob_m3m3":1.2,"muob_cP":0.6,"PVT_corr_set":0,"q_liq_sm3day":100,"fw_perc":0,"rp_m3m3":120}}</v>
      </c>
      <c r="D25" s="3" t="str">
        <f>[1]!encode_ipr(D20, D21, D22,,D23)</f>
        <v>{"model":"Vogel","p_res_atma":250,"t_res_C":80,"pi_sm3dayatm":0.48586,"feed":{"gamma_gas":0.6,"gamma_oil":0.86,"gamma_wat":1.1,"rsb_m3m3":120,"pb_atma":130,"t_res_C":80,"bob_m3m3":1.2,"muob_cP":0.6,"PVT_corr_set":0,"q_liq_sm3day":100,"fw_perc":0,"rp_m3m3":120}}</v>
      </c>
      <c r="E25" s="3" t="str">
        <f>[1]!encode_ipr(E20, E21, E22,,E23)</f>
        <v>{"model":"Vogel","p_res_atma":250,"t_res_C":80,"pi_sm3dayatm":0.06073,"feed":{"gamma_gas":0.6,"gamma_oil":0.86,"gamma_wat":1.1,"rsb_m3m3":120,"pb_atma":130,"t_res_C":80,"bob_m3m3":1.2,"muob_cP":0.6,"PVT_corr_set":0,"q_liq_sm3day":100,"fw_perc":0,"rp_m3m3":120}}</v>
      </c>
    </row>
    <row r="28" spans="1:10" s="4" customFormat="1" x14ac:dyDescent="0.25">
      <c r="A28" s="4" t="s">
        <v>27</v>
      </c>
    </row>
    <row r="30" spans="1:10" x14ac:dyDescent="0.25">
      <c r="G30" t="s">
        <v>43</v>
      </c>
      <c r="H30" t="s">
        <v>44</v>
      </c>
      <c r="I30" t="s">
        <v>45</v>
      </c>
      <c r="J30" t="s">
        <v>46</v>
      </c>
    </row>
    <row r="31" spans="1:10" x14ac:dyDescent="0.25">
      <c r="A31" s="1" t="s">
        <v>28</v>
      </c>
      <c r="B31" s="3" t="str">
        <f>[1]!encode_pipe_construction(A34:B37,C34:D37)</f>
        <v>{"h_list_m":{"hmes_m":[0,1000,2000,2500],"hvert_m":[0,1000,1900,2300]},"diam_list_mm":{"hmes_m":[0,500,2100,2500],"diam_int_mm":[62,72,125,125]}}</v>
      </c>
      <c r="C31" s="3"/>
      <c r="D31" s="3"/>
      <c r="F31" s="1" t="s">
        <v>28</v>
      </c>
      <c r="G31" s="5" t="str">
        <f>pipe_construction</f>
        <v>{"h_list_m":{"hmes_m":[0,1000,2000,2500],"hvert_m":[0,1000,1900,2300]},"diam_list_mm":{"hmes_m":[0,500,2100,2500],"diam_int_mm":[62,72,125,125]}}</v>
      </c>
      <c r="H31" s="5" t="str">
        <f>pipe_construction</f>
        <v>{"h_list_m":{"hmes_m":[0,1000,2000,2500],"hvert_m":[0,1000,1900,2300]},"diam_list_mm":{"hmes_m":[0,500,2100,2500],"diam_int_mm":[62,72,125,125]}}</v>
      </c>
      <c r="I31" s="5" t="str">
        <f>pipe_construction</f>
        <v>{"h_list_m":{"hmes_m":[0,1000,2000,2500],"hvert_m":[0,1000,1900,2300]},"diam_list_mm":{"hmes_m":[0,500,2100,2500],"diam_int_mm":[62,72,125,125]}}</v>
      </c>
      <c r="J31" s="5" t="str">
        <f>pipe_construction</f>
        <v>{"h_list_m":{"hmes_m":[0,1000,2000,2500],"hvert_m":[0,1000,1900,2300]},"diam_list_mm":{"hmes_m":[0,500,2100,2500],"diam_int_mm":[62,72,125,125]}}</v>
      </c>
    </row>
    <row r="32" spans="1:10" x14ac:dyDescent="0.25">
      <c r="A32" s="1" t="s">
        <v>38</v>
      </c>
      <c r="B32" s="1"/>
      <c r="C32" s="1" t="s">
        <v>39</v>
      </c>
      <c r="D32" s="1"/>
      <c r="F32" s="1" t="s">
        <v>29</v>
      </c>
      <c r="G32" s="5" t="str">
        <f>t_model</f>
        <v>{"t_model":1,"t_list_C":{"hvert_m":[-100,1000,2000,2500],"t_C":[10,35,80,90]}}</v>
      </c>
      <c r="H32" s="5" t="str">
        <f>t_model</f>
        <v>{"t_model":1,"t_list_C":{"hvert_m":[-100,1000,2000,2500],"t_C":[10,35,80,90]}}</v>
      </c>
      <c r="I32" s="5" t="str">
        <f>t_model</f>
        <v>{"t_model":1,"t_list_C":{"hvert_m":[-100,1000,2000,2500],"t_C":[10,35,80,90]}}</v>
      </c>
      <c r="J32" s="5" t="str">
        <f>t_model</f>
        <v>{"t_model":1,"t_list_C":{"hvert_m":[-100,1000,2000,2500],"t_C":[10,35,80,90]}}</v>
      </c>
    </row>
    <row r="33" spans="1:10" x14ac:dyDescent="0.25">
      <c r="A33" s="1" t="s">
        <v>40</v>
      </c>
      <c r="B33" s="1" t="s">
        <v>41</v>
      </c>
      <c r="C33" s="1" t="s">
        <v>40</v>
      </c>
      <c r="D33" s="1" t="s">
        <v>42</v>
      </c>
      <c r="F33" s="1" t="s">
        <v>30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A34" s="2">
        <v>0</v>
      </c>
      <c r="B34" s="2">
        <v>0</v>
      </c>
      <c r="C34" s="6">
        <v>0</v>
      </c>
      <c r="D34" s="6">
        <v>62</v>
      </c>
      <c r="F34" s="1" t="s">
        <v>31</v>
      </c>
      <c r="G34" s="2">
        <v>0</v>
      </c>
      <c r="H34" s="2">
        <v>0</v>
      </c>
      <c r="I34" s="2">
        <v>0</v>
      </c>
      <c r="J34" s="2">
        <v>0</v>
      </c>
    </row>
    <row r="35" spans="1:10" x14ac:dyDescent="0.25">
      <c r="A35" s="2">
        <v>1000</v>
      </c>
      <c r="B35" s="2">
        <v>1000</v>
      </c>
      <c r="C35" s="6">
        <v>500</v>
      </c>
      <c r="D35" s="6">
        <v>72</v>
      </c>
      <c r="F35" s="1" t="s">
        <v>32</v>
      </c>
      <c r="G35" s="2">
        <v>1</v>
      </c>
      <c r="H35" s="2">
        <v>1</v>
      </c>
      <c r="I35" s="2">
        <v>1</v>
      </c>
      <c r="J35" s="2">
        <v>1</v>
      </c>
    </row>
    <row r="36" spans="1:10" x14ac:dyDescent="0.25">
      <c r="A36" s="2">
        <v>2000</v>
      </c>
      <c r="B36" s="2">
        <v>1900</v>
      </c>
      <c r="C36" s="6">
        <v>2100</v>
      </c>
      <c r="D36" s="6">
        <v>125</v>
      </c>
      <c r="F36" s="1" t="s">
        <v>33</v>
      </c>
      <c r="G36" s="2">
        <v>1</v>
      </c>
      <c r="H36" s="2">
        <v>1</v>
      </c>
      <c r="I36" s="2">
        <v>1</v>
      </c>
      <c r="J36" s="2">
        <v>1</v>
      </c>
    </row>
    <row r="37" spans="1:10" x14ac:dyDescent="0.25">
      <c r="A37" s="2">
        <v>2500</v>
      </c>
      <c r="B37" s="2">
        <v>2300</v>
      </c>
      <c r="C37" s="6"/>
      <c r="D37" s="6"/>
      <c r="F37" s="1" t="s">
        <v>34</v>
      </c>
      <c r="G37" s="2"/>
      <c r="H37" s="2"/>
      <c r="I37" s="2"/>
      <c r="J37" s="2"/>
    </row>
    <row r="38" spans="1:10" x14ac:dyDescent="0.25">
      <c r="F38" s="1" t="s">
        <v>35</v>
      </c>
      <c r="G38" s="2"/>
      <c r="H38" s="2"/>
      <c r="I38" s="2"/>
      <c r="J38" s="2"/>
    </row>
    <row r="39" spans="1:10" x14ac:dyDescent="0.25">
      <c r="A39" s="1" t="s">
        <v>49</v>
      </c>
      <c r="B39" s="3" t="str">
        <f>[1]!encode_t_model(1,A42:B45)</f>
        <v>{"t_model":1,"t_list_C":{"hvert_m":[-100,1000,2000,2500],"t_C":[10,35,80,90]}}</v>
      </c>
      <c r="F39" s="1" t="s">
        <v>36</v>
      </c>
      <c r="G39" s="2"/>
      <c r="H39" s="2"/>
      <c r="I39" s="2"/>
      <c r="J39" s="2"/>
    </row>
    <row r="40" spans="1:10" x14ac:dyDescent="0.25">
      <c r="A40" s="1" t="s">
        <v>47</v>
      </c>
      <c r="B40" s="1"/>
      <c r="F40" s="1" t="s">
        <v>37</v>
      </c>
      <c r="G40" s="3" t="str">
        <f>[1]!encode_pipe(G31,G32,G33,G34,G35,G36,G37,G38,G39)</f>
        <v>{"construction":{"h_list_m":{"hmes_m":[0,1000,2000,2500],"hvert_m":[0,1000,1900,2300]},"diam_list_mm":{"hmes_m":[0,500,2100,2500],"diam_int_mm":[62,72,125,125]}},"t_model":{"t_model":1,"t_list_C":{"hvert_m":[-100,1000,2000,2500],"t_C":[10,35,80,90]}},"flow_correlation":0,"flow_along_coord":false,"calibr_grav":1,"calibr_fric":1,"h_start_m":0,"h_end_m":0,"znlf":false}</v>
      </c>
      <c r="H40" s="3" t="str">
        <f>[1]!encode_pipe(H31,H32,H33,H34,H35,H36,H37,H38,H39)</f>
        <v>{"construction":{"h_list_m":{"hmes_m":[0,1000,2000,2500],"hvert_m":[0,1000,1900,2300]},"diam_list_mm":{"hmes_m":[0,500,2100,2500],"diam_int_mm":[62,72,125,125]}},"t_model":{"t_model":1,"t_list_C":{"hvert_m":[-100,1000,2000,2500],"t_C":[10,35,80,90]}},"flow_correlation":0,"flow_along_coord":false,"calibr_grav":1,"calibr_fric":1,"h_start_m":0,"h_end_m":0,"znlf":false}</v>
      </c>
      <c r="I40" s="3" t="str">
        <f>[1]!encode_pipe(I31,I32,I33,I34,I35,I36,I37,I38,I39)</f>
        <v>{"construction":{"h_list_m":{"hmes_m":[0,1000,2000,2500],"hvert_m":[0,1000,1900,2300]},"diam_list_mm":{"hmes_m":[0,500,2100,2500],"diam_int_mm":[62,72,125,125]}},"t_model":{"t_model":1,"t_list_C":{"hvert_m":[-100,1000,2000,2500],"t_C":[10,35,80,90]}},"flow_correlation":0,"flow_along_coord":false,"calibr_grav":1,"calibr_fric":1,"h_start_m":0,"h_end_m":0,"znlf":false}</v>
      </c>
      <c r="J40" s="3" t="str">
        <f>[1]!encode_pipe(J31,J32,J33,J34,J35,J36,J37,J38,J39)</f>
        <v>{"construction":{"h_list_m":{"hmes_m":[0,1000,2000,2500],"hvert_m":[0,1000,1900,2300]},"diam_list_mm":{"hmes_m":[0,500,2100,2500],"diam_int_mm":[62,72,125,125]}},"t_model":{"t_model":1,"t_list_C":{"hvert_m":[-100,1000,2000,2500],"t_C":[10,35,80,90]}},"flow_correlation":0,"flow_along_coord":false,"calibr_grav":1,"calibr_fric":1,"h_start_m":0,"h_end_m":0,"znlf":false}</v>
      </c>
    </row>
    <row r="41" spans="1:10" x14ac:dyDescent="0.25">
      <c r="A41" s="1" t="s">
        <v>41</v>
      </c>
      <c r="B41" s="1" t="s">
        <v>48</v>
      </c>
    </row>
    <row r="42" spans="1:10" x14ac:dyDescent="0.25">
      <c r="A42" s="2">
        <v>-100</v>
      </c>
      <c r="B42" s="2">
        <v>10</v>
      </c>
    </row>
    <row r="43" spans="1:10" x14ac:dyDescent="0.25">
      <c r="A43" s="2">
        <v>1000</v>
      </c>
      <c r="B43" s="2">
        <v>35</v>
      </c>
    </row>
    <row r="44" spans="1:10" x14ac:dyDescent="0.25">
      <c r="A44" s="2">
        <v>2000</v>
      </c>
      <c r="B44" s="2">
        <v>80</v>
      </c>
    </row>
    <row r="45" spans="1:10" x14ac:dyDescent="0.25">
      <c r="A45" s="2">
        <v>2500</v>
      </c>
      <c r="B45" s="2">
        <v>90</v>
      </c>
    </row>
    <row r="48" spans="1:10" s="4" customFormat="1" x14ac:dyDescent="0.25">
      <c r="A48" s="4" t="s">
        <v>50</v>
      </c>
    </row>
    <row r="50" spans="1:12" x14ac:dyDescent="0.25">
      <c r="B50" t="s">
        <v>56</v>
      </c>
      <c r="C50" t="s">
        <v>57</v>
      </c>
      <c r="D50" t="s">
        <v>60</v>
      </c>
      <c r="E50" t="s">
        <v>58</v>
      </c>
      <c r="F50" t="s">
        <v>59</v>
      </c>
      <c r="G50" t="s">
        <v>61</v>
      </c>
      <c r="I50" t="s">
        <v>63</v>
      </c>
      <c r="J50" t="s">
        <v>65</v>
      </c>
      <c r="L50" t="s">
        <v>64</v>
      </c>
    </row>
    <row r="51" spans="1:12" x14ac:dyDescent="0.25">
      <c r="A51" t="s">
        <v>51</v>
      </c>
      <c r="B51">
        <v>1</v>
      </c>
      <c r="C51">
        <v>1</v>
      </c>
      <c r="D51">
        <v>1</v>
      </c>
      <c r="E51">
        <v>1000</v>
      </c>
      <c r="F51">
        <v>1000</v>
      </c>
      <c r="G51">
        <v>1</v>
      </c>
      <c r="I51">
        <f>SQRT(($E$51-$B$51)^2+($F$51-$C$51)^2)</f>
        <v>1412.799348810722</v>
      </c>
      <c r="J51">
        <v>1</v>
      </c>
      <c r="K51">
        <f>SQRT(($E$51-$B$51)^2+($F$51-$C$51)^2)</f>
        <v>1412.799348810722</v>
      </c>
      <c r="L51">
        <v>80</v>
      </c>
    </row>
    <row r="52" spans="1:12" x14ac:dyDescent="0.25">
      <c r="A52" t="s">
        <v>52</v>
      </c>
      <c r="B52">
        <v>2000</v>
      </c>
      <c r="C52">
        <v>1</v>
      </c>
      <c r="D52">
        <v>1</v>
      </c>
      <c r="E52">
        <v>1000</v>
      </c>
      <c r="F52">
        <v>1000</v>
      </c>
      <c r="G52">
        <v>1</v>
      </c>
      <c r="I52">
        <f>SQRT(($E$52-$B$52)^2+($F$52-$C$52)^2)</f>
        <v>1413.5066324570253</v>
      </c>
      <c r="J52">
        <v>1</v>
      </c>
      <c r="K52">
        <f>SQRT(($E$52-$B$52)^2+($F$52-$C$52)^2)</f>
        <v>1413.5066324570253</v>
      </c>
      <c r="L52">
        <v>80</v>
      </c>
    </row>
    <row r="53" spans="1:12" x14ac:dyDescent="0.25">
      <c r="A53" t="s">
        <v>53</v>
      </c>
      <c r="B53">
        <v>1</v>
      </c>
      <c r="C53">
        <v>2000</v>
      </c>
      <c r="D53">
        <v>1</v>
      </c>
      <c r="E53">
        <v>1000</v>
      </c>
      <c r="F53">
        <v>1000</v>
      </c>
      <c r="G53">
        <v>1</v>
      </c>
      <c r="I53">
        <f>SQRT(($E$53-$B$53)^2+($F$53-$C$53)^2)</f>
        <v>1413.5066324570253</v>
      </c>
      <c r="J53">
        <v>1</v>
      </c>
      <c r="K53">
        <f>SQRT(($E$53-$B$53)^2+($F$53-$C$53)^2)</f>
        <v>1413.5066324570253</v>
      </c>
      <c r="L53">
        <v>80</v>
      </c>
    </row>
    <row r="54" spans="1:12" x14ac:dyDescent="0.25">
      <c r="A54" t="s">
        <v>54</v>
      </c>
      <c r="B54">
        <v>2000</v>
      </c>
      <c r="C54">
        <v>2000</v>
      </c>
      <c r="D54">
        <v>1</v>
      </c>
      <c r="E54">
        <v>1000</v>
      </c>
      <c r="F54">
        <v>1000</v>
      </c>
      <c r="G54">
        <v>1</v>
      </c>
      <c r="I54">
        <f>SQRT(($E$54-$B$54)^2+($F$54-$C$54)^2)</f>
        <v>1414.2135623730951</v>
      </c>
      <c r="J54">
        <v>1</v>
      </c>
      <c r="K54">
        <f>SQRT(($E$54-$B$54)^2+($F$54-$C$54)^2)</f>
        <v>1414.2135623730951</v>
      </c>
      <c r="L54">
        <v>80</v>
      </c>
    </row>
    <row r="55" spans="1:12" x14ac:dyDescent="0.25">
      <c r="A55" t="s">
        <v>55</v>
      </c>
      <c r="B55">
        <v>1000</v>
      </c>
      <c r="C55">
        <v>1000</v>
      </c>
      <c r="D55">
        <v>1</v>
      </c>
      <c r="E55">
        <v>1000</v>
      </c>
      <c r="F55">
        <v>5000</v>
      </c>
      <c r="G55">
        <v>1</v>
      </c>
      <c r="I55">
        <f>SQRT(($E$55-$B$55)^2+($F$55-$C$55)^2)</f>
        <v>4000</v>
      </c>
      <c r="J55">
        <v>1</v>
      </c>
      <c r="K55">
        <f>SQRT(($E$55-$B$55)^2+($F$55-$C$55)^2)</f>
        <v>4000</v>
      </c>
      <c r="L55">
        <v>130</v>
      </c>
    </row>
    <row r="58" spans="1:12" x14ac:dyDescent="0.25">
      <c r="A58" s="7"/>
      <c r="B58" s="7" t="s">
        <v>28</v>
      </c>
      <c r="C58" s="7" t="s">
        <v>37</v>
      </c>
    </row>
    <row r="59" spans="1:12" x14ac:dyDescent="0.25">
      <c r="A59" s="2" t="s">
        <v>66</v>
      </c>
      <c r="B59" s="2" t="str">
        <f>[1]!encode_pipe_construction(I51:J51,K51:L51)</f>
        <v>{"h_list_m":{"hmes_m":[0,1412.799],"hvert_m":[0,1]},"diam_list_mm":{"hmes_m":[1412.799],"diam_int_mm":[80]}}</v>
      </c>
      <c r="C59" s="2" t="str">
        <f>[1]!encode_pipe(B59,t_model,0,0,1,1)</f>
        <v>{"construction":{"h_list_m":{"hmes_m":[0,1412.799],"hvert_m":[0,1]},"diam_list_mm":{"hmes_m":[1412.799],"diam_int_mm":[80]}},"t_model":{"t_model":1,"t_list_C":{"hvert_m":[-100,1000,2000,2500],"t_C":[10,35,80,90]}},"flow_correlation":0,"flow_along_coord":false,"calibr_grav":1,"calibr_fric":1,"znlf":false}</v>
      </c>
    </row>
    <row r="60" spans="1:12" x14ac:dyDescent="0.25">
      <c r="A60" s="2" t="s">
        <v>67</v>
      </c>
      <c r="B60" s="2" t="str">
        <f>[1]!encode_pipe_construction(I52:J52,K52:L52)</f>
        <v>{"h_list_m":{"hmes_m":[0,1413.507],"hvert_m":[0,1]},"diam_list_mm":{"hmes_m":[1413.507],"diam_int_mm":[80]}}</v>
      </c>
      <c r="C60" s="2" t="str">
        <f>[1]!encode_pipe(B60,t_model,0,0,1,1)</f>
        <v>{"construction":{"h_list_m":{"hmes_m":[0,1413.507],"hvert_m":[0,1]},"diam_list_mm":{"hmes_m":[1413.507],"diam_int_mm":[80]}},"t_model":{"t_model":1,"t_list_C":{"hvert_m":[-100,1000,2000,2500],"t_C":[10,35,80,90]}},"flow_correlation":0,"flow_along_coord":false,"calibr_grav":1,"calibr_fric":1,"znlf":false}</v>
      </c>
    </row>
    <row r="61" spans="1:12" x14ac:dyDescent="0.25">
      <c r="A61" s="2" t="s">
        <v>68</v>
      </c>
      <c r="B61" s="2" t="str">
        <f>[1]!encode_pipe_construction(I53:J53,K53:L53)</f>
        <v>{"h_list_m":{"hmes_m":[0,1413.507],"hvert_m":[0,1]},"diam_list_mm":{"hmes_m":[1413.507],"diam_int_mm":[80]}}</v>
      </c>
      <c r="C61" s="2" t="str">
        <f>[1]!encode_pipe(B61,t_model,0,0,1,1)</f>
        <v>{"construction":{"h_list_m":{"hmes_m":[0,1413.507],"hvert_m":[0,1]},"diam_list_mm":{"hmes_m":[1413.507],"diam_int_mm":[80]}},"t_model":{"t_model":1,"t_list_C":{"hvert_m":[-100,1000,2000,2500],"t_C":[10,35,80,90]}},"flow_correlation":0,"flow_along_coord":false,"calibr_grav":1,"calibr_fric":1,"znlf":false}</v>
      </c>
    </row>
    <row r="62" spans="1:12" x14ac:dyDescent="0.25">
      <c r="A62" s="2" t="s">
        <v>69</v>
      </c>
      <c r="B62" s="2" t="str">
        <f>[1]!encode_pipe_construction(I54:J54,K54:L54)</f>
        <v>{"h_list_m":{"hmes_m":[0,1414.214],"hvert_m":[0,1]},"diam_list_mm":{"hmes_m":[1414.214],"diam_int_mm":[80]}}</v>
      </c>
      <c r="C62" s="2" t="str">
        <f>[1]!encode_pipe(B62,t_model,0,0,1,1)</f>
        <v>{"construction":{"h_list_m":{"hmes_m":[0,1414.214],"hvert_m":[0,1]},"diam_list_mm":{"hmes_m":[1414.214],"diam_int_mm":[80]}},"t_model":{"t_model":1,"t_list_C":{"hvert_m":[-100,1000,2000,2500],"t_C":[10,35,80,90]}},"flow_correlation":0,"flow_along_coord":false,"calibr_grav":1,"calibr_fric":1,"znlf":false}</v>
      </c>
    </row>
    <row r="63" spans="1:12" x14ac:dyDescent="0.25">
      <c r="A63" s="2" t="s">
        <v>70</v>
      </c>
      <c r="B63" s="2" t="str">
        <f>[1]!encode_pipe_construction(I55:J55,K55:L55)</f>
        <v>{"h_list_m":{"hmes_m":[0,4000],"hvert_m":[0,1]},"diam_list_mm":{"hmes_m":[4000],"diam_int_mm":[130]}}</v>
      </c>
      <c r="C63" s="2" t="str">
        <f>[1]!encode_pipe(B63,t_model,0,0,1,1)</f>
        <v>{"construction":{"h_list_m":{"hmes_m":[0,4000],"hvert_m":[0,1]},"diam_list_mm":{"hmes_m":[4000],"diam_int_mm":[130]}},"t_model":{"t_model":1,"t_list_C":{"hvert_m":[-100,1000,2000,2500],"t_C":[10,35,80,90]}},"flow_correlation":0,"flow_along_coord":false,"calibr_grav":1,"calibr_fric":1,"znlf":false}</v>
      </c>
    </row>
    <row r="66" spans="1:16" x14ac:dyDescent="0.25">
      <c r="A66" s="2" t="s">
        <v>88</v>
      </c>
      <c r="B66">
        <v>15</v>
      </c>
      <c r="C66" t="s">
        <v>89</v>
      </c>
    </row>
    <row r="73" spans="1:16" s="4" customFormat="1" x14ac:dyDescent="0.25">
      <c r="A73" s="4" t="s">
        <v>71</v>
      </c>
    </row>
    <row r="76" spans="1:16" x14ac:dyDescent="0.25">
      <c r="A76" t="s">
        <v>73</v>
      </c>
      <c r="B76">
        <f>B20</f>
        <v>250</v>
      </c>
    </row>
    <row r="77" spans="1:16" x14ac:dyDescent="0.25">
      <c r="A77" t="s">
        <v>74</v>
      </c>
      <c r="B77">
        <v>20</v>
      </c>
      <c r="D77" t="s">
        <v>75</v>
      </c>
      <c r="E77" t="s">
        <v>76</v>
      </c>
      <c r="F77" t="s">
        <v>77</v>
      </c>
      <c r="G77" t="s">
        <v>78</v>
      </c>
      <c r="H77" t="s">
        <v>79</v>
      </c>
      <c r="I77" t="s">
        <v>80</v>
      </c>
      <c r="J77" t="s">
        <v>81</v>
      </c>
      <c r="K77" t="s">
        <v>82</v>
      </c>
      <c r="L77" t="s">
        <v>83</v>
      </c>
      <c r="M77" t="s">
        <v>84</v>
      </c>
      <c r="N77" t="s">
        <v>85</v>
      </c>
      <c r="O77" t="s">
        <v>86</v>
      </c>
      <c r="P77" t="s">
        <v>87</v>
      </c>
    </row>
    <row r="78" spans="1:16" x14ac:dyDescent="0.25">
      <c r="D78" s="8">
        <f>B76</f>
        <v>250</v>
      </c>
      <c r="E78" s="9">
        <f>[1]!IPR_q_liq_sm3day(IPR_json,$D78)</f>
        <v>0</v>
      </c>
      <c r="F78" s="9">
        <f>[1]!IPR_q_liq_sm3day($C$25,$D78)</f>
        <v>0</v>
      </c>
      <c r="G78" s="9">
        <f>[1]!IPR_q_liq_sm3day($D$25,$D78)</f>
        <v>0</v>
      </c>
      <c r="H78" s="9">
        <f>[1]!IPR_q_liq_sm3day($E$25,$D78)</f>
        <v>0</v>
      </c>
      <c r="I78" s="10">
        <f>[1]!MF_pipe_p_atma($D78,$B$11,pipe_object,PVT_json,0,,E78,,,0)</f>
        <v>68.221000000000004</v>
      </c>
      <c r="J78" s="10">
        <f>[1]!MF_pipe_p_atma($D78,$B$11,$H$40,PVT_json,0,,F78,,,0)</f>
        <v>68.221000000000004</v>
      </c>
      <c r="K78" s="10">
        <f>[1]!MF_pipe_p_atma($D78,$B$11,$I$40,PVT_json,0,,G78,,,0)</f>
        <v>68.221000000000004</v>
      </c>
      <c r="L78" s="10">
        <f>[1]!MF_pipe_p_atma($D78,$B$11,$J$40,PVT_json,0,,H78,,,0)</f>
        <v>68.221000000000004</v>
      </c>
      <c r="M78" s="11">
        <f>[1]!MF_pipe_p_atma(I78,$B$42,$C$59,PVT_json,0,,E78,,,0)</f>
        <v>68.14</v>
      </c>
      <c r="N78" s="11">
        <f>[1]!MF_pipe_p_atma(J78,$B$42,$C$60,PVT_json,0,,F78,,,0)</f>
        <v>68.14</v>
      </c>
      <c r="O78" s="11">
        <f>[1]!MF_pipe_p_atma(K78,$B$42,$C$61,PVT_json,0,,G78,,,0)</f>
        <v>68.14</v>
      </c>
      <c r="P78" s="11">
        <f>[1]!MF_pipe_p_atma(L78,$B$42,$C$62,PVT_json,0,,H78,,,0)</f>
        <v>68.14</v>
      </c>
    </row>
    <row r="79" spans="1:16" x14ac:dyDescent="0.25">
      <c r="D79" s="8">
        <f>D78-($B$76-1)/$B$77</f>
        <v>237.55</v>
      </c>
      <c r="E79" s="9">
        <f>[1]!IPR_q_liq_sm3day(IPR_json,$D79)</f>
        <v>4.5366554999999957</v>
      </c>
      <c r="F79" s="9">
        <f>[1]!IPR_q_liq_sm3day($C$25,$D79)</f>
        <v>3.0244784999999972</v>
      </c>
      <c r="G79" s="9">
        <f>[1]!IPR_q_liq_sm3day($D$25,$D79)</f>
        <v>6.0489569999999944</v>
      </c>
      <c r="H79" s="9">
        <f>[1]!IPR_q_liq_sm3day($E$25,$D79)</f>
        <v>0.75608849999999928</v>
      </c>
      <c r="I79" s="10">
        <f>[1]!MF_pipe_p_atma($D79,$B$11,pipe_object,PVT_json,0,,E79,,,0)</f>
        <v>55.691000000000003</v>
      </c>
      <c r="J79" s="10">
        <f>[1]!MF_pipe_p_atma($D79,$B$11,$H$40,PVT_json,0,,F79,,,0)</f>
        <v>55.694000000000003</v>
      </c>
      <c r="K79" s="10">
        <f>[1]!MF_pipe_p_atma($D79,$B$11,$I$40,PVT_json,0,,G79,,,0)</f>
        <v>55.691000000000003</v>
      </c>
      <c r="L79" s="10">
        <f>[1]!MF_pipe_p_atma($D79,$B$11,$J$40,PVT_json,0,,H79,,,0)</f>
        <v>55.697000000000003</v>
      </c>
      <c r="M79" s="11">
        <f>[1]!MF_pipe_p_atma(I79,$B$42,$C$59,PVT_json,0,,E79,,,0)</f>
        <v>55.597000000000001</v>
      </c>
      <c r="N79" s="11">
        <f>[1]!MF_pipe_p_atma(J79,$B$42,$C$60,PVT_json,0,,F79,,,0)</f>
        <v>55.603999999999999</v>
      </c>
      <c r="O79" s="11">
        <f>[1]!MF_pipe_p_atma(K79,$B$42,$C$61,PVT_json,0,,G79,,,0)</f>
        <v>55.593000000000004</v>
      </c>
      <c r="P79" s="11">
        <f>[1]!MF_pipe_p_atma(L79,$B$42,$C$62,PVT_json,0,,H79,,,0)</f>
        <v>55.613</v>
      </c>
    </row>
    <row r="80" spans="1:16" x14ac:dyDescent="0.25">
      <c r="D80" s="8">
        <f t="shared" ref="D80:D98" si="0">D79-($B$76-1)/$B$77</f>
        <v>225.10000000000002</v>
      </c>
      <c r="E80" s="9">
        <f>[1]!IPR_q_liq_sm3day(IPR_json,$D80)</f>
        <v>9.0733109999999915</v>
      </c>
      <c r="F80" s="9">
        <f>[1]!IPR_q_liq_sm3day($C$25,$D80)</f>
        <v>6.0489569999999944</v>
      </c>
      <c r="G80" s="9">
        <f>[1]!IPR_q_liq_sm3day($D$25,$D80)</f>
        <v>12.097913999999989</v>
      </c>
      <c r="H80" s="9">
        <f>[1]!IPR_q_liq_sm3day($E$25,$D80)</f>
        <v>1.5121769999999986</v>
      </c>
      <c r="I80" s="10">
        <f>[1]!MF_pipe_p_atma($D80,$B$11,pipe_object,PVT_json,0,,E80,,,0)</f>
        <v>43.189</v>
      </c>
      <c r="J80" s="10">
        <f>[1]!MF_pipe_p_atma($D80,$B$11,$H$40,PVT_json,0,,F80,,,0)</f>
        <v>43.067</v>
      </c>
      <c r="K80" s="10">
        <f>[1]!MF_pipe_p_atma($D80,$B$11,$I$40,PVT_json,0,,G80,,,0)</f>
        <v>43.430999999999997</v>
      </c>
      <c r="L80" s="10">
        <f>[1]!MF_pipe_p_atma($D80,$B$11,$J$40,PVT_json,0,,H80,,,0)</f>
        <v>43.075000000000003</v>
      </c>
      <c r="M80" s="11">
        <f>[1]!MF_pipe_p_atma(I80,$B$42,$C$59,PVT_json,0,,E80,,,0)</f>
        <v>43.073</v>
      </c>
      <c r="N80" s="11">
        <f>[1]!MF_pipe_p_atma(J80,$B$42,$C$60,PVT_json,0,,F80,,,0)</f>
        <v>42.962000000000003</v>
      </c>
      <c r="O80" s="11">
        <f>[1]!MF_pipe_p_atma(K80,$B$42,$C$61,PVT_json,0,,G80,,,0)</f>
        <v>43.305999999999997</v>
      </c>
      <c r="P80" s="11">
        <f>[1]!MF_pipe_p_atma(L80,$B$42,$C$62,PVT_json,0,,H80,,,0)</f>
        <v>42.987000000000002</v>
      </c>
    </row>
    <row r="81" spans="4:16" x14ac:dyDescent="0.25">
      <c r="D81" s="8">
        <f t="shared" si="0"/>
        <v>212.65000000000003</v>
      </c>
      <c r="E81" s="9">
        <f>[1]!IPR_q_liq_sm3day(IPR_json,$D81)</f>
        <v>13.609966499999988</v>
      </c>
      <c r="F81" s="9">
        <f>[1]!IPR_q_liq_sm3day($C$25,$D81)</f>
        <v>9.0734354999999915</v>
      </c>
      <c r="G81" s="9">
        <f>[1]!IPR_q_liq_sm3day($D$25,$D81)</f>
        <v>18.146870999999983</v>
      </c>
      <c r="H81" s="9">
        <f>[1]!IPR_q_liq_sm3day($E$25,$D81)</f>
        <v>2.2682654999999978</v>
      </c>
      <c r="I81" s="10">
        <f>[1]!MF_pipe_p_atma($D81,$B$11,pipe_object,PVT_json,0,,E81,,,0)</f>
        <v>31.503</v>
      </c>
      <c r="J81" s="10">
        <f>[1]!MF_pipe_p_atma($D81,$B$11,$H$40,PVT_json,0,,F81,,,0)</f>
        <v>30.661999999999999</v>
      </c>
      <c r="K81" s="10">
        <f>[1]!MF_pipe_p_atma($D81,$B$11,$I$40,PVT_json,0,,G81,,,0)</f>
        <v>32.564999999999998</v>
      </c>
      <c r="L81" s="10">
        <f>[1]!MF_pipe_p_atma($D81,$B$11,$J$40,PVT_json,0,,H81,,,0)</f>
        <v>30.364999999999998</v>
      </c>
      <c r="M81" s="11">
        <f>[1]!MF_pipe_p_atma(I81,$B$42,$C$59,PVT_json,0,,E81,,,0)</f>
        <v>31.364999999999998</v>
      </c>
      <c r="N81" s="11">
        <f>[1]!MF_pipe_p_atma(J81,$B$42,$C$60,PVT_json,0,,F81,,,0)</f>
        <v>30.544</v>
      </c>
      <c r="O81" s="11">
        <f>[1]!MF_pipe_p_atma(K81,$B$42,$C$61,PVT_json,0,,G81,,,0)</f>
        <v>32.408000000000001</v>
      </c>
      <c r="P81" s="11">
        <f>[1]!MF_pipe_p_atma(L81,$B$42,$C$62,PVT_json,0,,H81,,,0)</f>
        <v>30.268999999999998</v>
      </c>
    </row>
    <row r="82" spans="4:16" x14ac:dyDescent="0.25">
      <c r="D82" s="8">
        <f t="shared" si="0"/>
        <v>200.20000000000005</v>
      </c>
      <c r="E82" s="9">
        <f>[1]!IPR_q_liq_sm3day(IPR_json,$D82)</f>
        <v>18.146621999999983</v>
      </c>
      <c r="F82" s="9">
        <f>[1]!IPR_q_liq_sm3day($C$25,$D82)</f>
        <v>12.097913999999989</v>
      </c>
      <c r="G82" s="9">
        <f>[1]!IPR_q_liq_sm3day($D$25,$D82)</f>
        <v>24.195827999999977</v>
      </c>
      <c r="H82" s="9">
        <f>[1]!IPR_q_liq_sm3day($E$25,$D82)</f>
        <v>3.0243539999999971</v>
      </c>
      <c r="I82" s="10">
        <f>[1]!MF_pipe_p_atma($D82,$B$11,pipe_object,PVT_json,0,,E82,,,0)</f>
        <v>22.727</v>
      </c>
      <c r="J82" s="10">
        <f>[1]!MF_pipe_p_atma($D82,$B$11,$H$40,PVT_json,0,,F82,,,0)</f>
        <v>20.818999999999999</v>
      </c>
      <c r="K82" s="10">
        <f>[1]!MF_pipe_p_atma($D82,$B$11,$I$40,PVT_json,0,,G82,,,0)</f>
        <v>24.876000000000001</v>
      </c>
      <c r="L82" s="10">
        <f>[1]!MF_pipe_p_atma($D82,$B$11,$J$40,PVT_json,0,,H82,,,0)</f>
        <v>18.475999999999999</v>
      </c>
      <c r="M82" s="11">
        <f>[1]!MF_pipe_p_atma(I82,$B$42,$C$59,PVT_json,0,,E82,,,0)</f>
        <v>22.535</v>
      </c>
      <c r="N82" s="11">
        <f>[1]!MF_pipe_p_atma(J82,$B$42,$C$60,PVT_json,0,,F82,,,0)</f>
        <v>20.664999999999999</v>
      </c>
      <c r="O82" s="11">
        <f>[1]!MF_pipe_p_atma(K82,$B$42,$C$61,PVT_json,0,,G82,,,0)</f>
        <v>24.652999999999999</v>
      </c>
      <c r="P82" s="11">
        <f>[1]!MF_pipe_p_atma(L82,$B$42,$C$62,PVT_json,0,,H82,,,0)</f>
        <v>18.388999999999999</v>
      </c>
    </row>
    <row r="83" spans="4:16" x14ac:dyDescent="0.25">
      <c r="D83" s="8">
        <f t="shared" si="0"/>
        <v>187.75000000000006</v>
      </c>
      <c r="E83" s="9">
        <f>[1]!IPR_q_liq_sm3day(IPR_json,$D83)</f>
        <v>22.683277499999978</v>
      </c>
      <c r="F83" s="9">
        <f>[1]!IPR_q_liq_sm3day($C$25,$D83)</f>
        <v>15.122392499999986</v>
      </c>
      <c r="G83" s="9">
        <f>[1]!IPR_q_liq_sm3day($D$25,$D83)</f>
        <v>30.244784999999972</v>
      </c>
      <c r="H83" s="9">
        <f>[1]!IPR_q_liq_sm3day($E$25,$D83)</f>
        <v>3.7804424999999964</v>
      </c>
      <c r="I83" s="10">
        <f>[1]!MF_pipe_p_atma($D83,$B$11,pipe_object,PVT_json,0,,E83,,,0)</f>
        <v>16.440000000000001</v>
      </c>
      <c r="J83" s="10">
        <f>[1]!MF_pipe_p_atma($D83,$B$11,$H$40,PVT_json,0,,F83,,,0)</f>
        <v>13.593</v>
      </c>
      <c r="K83" s="10">
        <f>[1]!MF_pipe_p_atma($D83,$B$11,$I$40,PVT_json,0,,G83,,,0)</f>
        <v>19.678000000000001</v>
      </c>
      <c r="L83" s="10">
        <f>[1]!MF_pipe_p_atma($D83,$B$11,$J$40,PVT_json,0,,H83,,,0)</f>
        <v>9.9190000000000005</v>
      </c>
      <c r="M83" s="11">
        <f>[1]!MF_pipe_p_atma(I83,$B$42,$C$59,PVT_json,0,,E83,,,0)</f>
        <v>16.157</v>
      </c>
      <c r="N83" s="11">
        <f>[1]!MF_pipe_p_atma(J83,$B$42,$C$60,PVT_json,0,,F83,,,0)</f>
        <v>13.367000000000001</v>
      </c>
      <c r="O83" s="11">
        <f>[1]!MF_pipe_p_atma(K83,$B$42,$C$61,PVT_json,0,,G83,,,0)</f>
        <v>19.361000000000001</v>
      </c>
      <c r="P83" s="11">
        <f>[1]!MF_pipe_p_atma(L83,$B$42,$C$62,PVT_json,0,,H83,,,0)</f>
        <v>9.8239999999999998</v>
      </c>
    </row>
    <row r="84" spans="4:16" x14ac:dyDescent="0.25">
      <c r="D84" s="8">
        <f t="shared" si="0"/>
        <v>175.30000000000007</v>
      </c>
      <c r="E84" s="9">
        <f>[1]!IPR_q_liq_sm3day(IPR_json,$D84)</f>
        <v>27.219932999999976</v>
      </c>
      <c r="F84" s="9">
        <f>[1]!IPR_q_liq_sm3day($C$25,$D84)</f>
        <v>18.146870999999983</v>
      </c>
      <c r="G84" s="9">
        <f>[1]!IPR_q_liq_sm3day($D$25,$D84)</f>
        <v>36.293741999999966</v>
      </c>
      <c r="H84" s="9">
        <f>[1]!IPR_q_liq_sm3day($E$25,$D84)</f>
        <v>4.5365309999999957</v>
      </c>
      <c r="I84" s="10">
        <f>[1]!MF_pipe_p_atma($D84,$B$11,pipe_object,PVT_json,0,,E84,,,0)</f>
        <v>11.901</v>
      </c>
      <c r="J84" s="10">
        <f>[1]!MF_pipe_p_atma($D84,$B$11,$H$40,PVT_json,0,,F84,,,0)</f>
        <v>8.2959999999999994</v>
      </c>
      <c r="K84" s="10">
        <f>[1]!MF_pipe_p_atma($D84,$B$11,$I$40,PVT_json,0,,G84,,,0)</f>
        <v>16.248000000000001</v>
      </c>
      <c r="L84" s="10">
        <f>[1]!MF_pipe_p_atma($D84,$B$11,$J$40,PVT_json,0,,H84,,,0)</f>
        <v>4.2850000000000001</v>
      </c>
      <c r="M84" s="11">
        <f>[1]!MF_pipe_p_atma(I84,$B$42,$C$59,PVT_json,0,,E84,,,0)</f>
        <v>11.493</v>
      </c>
      <c r="N84" s="11">
        <f>[1]!MF_pipe_p_atma(J84,$B$42,$C$60,PVT_json,0,,F84,,,0)</f>
        <v>7.9580000000000002</v>
      </c>
      <c r="O84" s="11">
        <f>[1]!MF_pipe_p_atma(K84,$B$42,$C$61,PVT_json,0,,G84,,,0)</f>
        <v>15.817</v>
      </c>
      <c r="P84" s="11">
        <f>[1]!MF_pipe_p_atma(L84,$B$42,$C$62,PVT_json,0,,H84,,,0)</f>
        <v>4.165</v>
      </c>
    </row>
    <row r="85" spans="4:16" x14ac:dyDescent="0.25">
      <c r="D85" s="8">
        <f t="shared" si="0"/>
        <v>162.85000000000008</v>
      </c>
      <c r="E85" s="9">
        <f>[1]!IPR_q_liq_sm3day(IPR_json,$D85)</f>
        <v>31.756588499999971</v>
      </c>
      <c r="F85" s="9">
        <f>[1]!IPR_q_liq_sm3day($C$25,$D85)</f>
        <v>21.17134949999998</v>
      </c>
      <c r="G85" s="9">
        <f>[1]!IPR_q_liq_sm3day($D$25,$D85)</f>
        <v>42.342698999999961</v>
      </c>
      <c r="H85" s="9">
        <f>[1]!IPR_q_liq_sm3day($E$25,$D85)</f>
        <v>5.2926194999999954</v>
      </c>
      <c r="I85" s="10">
        <f>[1]!MF_pipe_p_atma($D85,$B$11,pipe_object,PVT_json,0,,E85,,,0)</f>
        <v>9.1679999999999993</v>
      </c>
      <c r="J85" s="10">
        <f>[1]!MF_pipe_p_atma($D85,$B$11,$H$40,PVT_json,0,,F85,,,0)</f>
        <v>4.7809999999999997</v>
      </c>
      <c r="K85" s="10">
        <f>[1]!MF_pipe_p_atma($D85,$B$11,$I$40,PVT_json,0,,G85,,,0)</f>
        <v>13.327999999999999</v>
      </c>
      <c r="L85" s="10">
        <f>[1]!MF_pipe_p_atma($D85,$B$11,$J$40,PVT_json,0,,H85,,,0)</f>
        <v>1.0169999999999999</v>
      </c>
      <c r="M85" s="11">
        <f>[1]!MF_pipe_p_atma(I85,$B$42,$C$59,PVT_json,0,,E85,,,0)</f>
        <v>8.5350000000000001</v>
      </c>
      <c r="N85" s="11">
        <f>[1]!MF_pipe_p_atma(J85,$B$42,$C$60,PVT_json,0,,F85,,,0)</f>
        <v>4.2480000000000002</v>
      </c>
      <c r="O85" s="11">
        <f>[1]!MF_pipe_p_atma(K85,$B$42,$C$61,PVT_json,0,,G85,,,0)</f>
        <v>12.574999999999999</v>
      </c>
      <c r="P85" s="11">
        <f>[1]!MF_pipe_p_atma(L85,$B$42,$C$62,PVT_json,0,,H85,,,0)</f>
        <v>0.9</v>
      </c>
    </row>
    <row r="86" spans="4:16" x14ac:dyDescent="0.25">
      <c r="D86" s="8">
        <f t="shared" si="0"/>
        <v>150.40000000000009</v>
      </c>
      <c r="E86" s="9">
        <f>[1]!IPR_q_liq_sm3day(IPR_json,$D86)</f>
        <v>36.293243999999966</v>
      </c>
      <c r="F86" s="9">
        <f>[1]!IPR_q_liq_sm3day($C$25,$D86)</f>
        <v>24.195827999999977</v>
      </c>
      <c r="G86" s="9">
        <f>[1]!IPR_q_liq_sm3day($D$25,$D86)</f>
        <v>48.391655999999955</v>
      </c>
      <c r="H86" s="9">
        <f>[1]!IPR_q_liq_sm3day($E$25,$D86)</f>
        <v>6.0487079999999942</v>
      </c>
      <c r="I86" s="10">
        <f>[1]!MF_pipe_p_atma($D86,$B$11,pipe_object,PVT_json,0,,E86,,,0)</f>
        <v>6.9619999999999997</v>
      </c>
      <c r="J86" s="10">
        <f>[1]!MF_pipe_p_atma($D86,$B$11,$H$40,PVT_json,0,,F86,,,0)</f>
        <v>3.008</v>
      </c>
      <c r="K86" s="10">
        <f>[1]!MF_pipe_p_atma($D86,$B$11,$I$40,PVT_json,0,,G86,,,0)</f>
        <v>10.061999999999999</v>
      </c>
      <c r="L86" s="10">
        <f>[1]!MF_pipe_p_atma($D86,$B$11,$J$40,PVT_json,0,,H86,,,0)</f>
        <v>0.80100000000000005</v>
      </c>
      <c r="M86" s="11">
        <f>[1]!MF_pipe_p_atma(I86,$B$42,$C$59,PVT_json,0,,E86,,,0)</f>
        <v>5.9470000000000001</v>
      </c>
      <c r="N86" s="11">
        <f>[1]!MF_pipe_p_atma(J86,$B$42,$C$60,PVT_json,0,,F86,,,0)</f>
        <v>2.153</v>
      </c>
      <c r="O86" s="11">
        <f>[1]!MF_pipe_p_atma(K86,$B$42,$C$61,PVT_json,0,,G86,,,0)</f>
        <v>8.9320000000000004</v>
      </c>
      <c r="P86" s="11">
        <f>[1]!MF_pipe_p_atma(L86,$B$42,$C$62,PVT_json,0,,H86,,,0)</f>
        <v>0.80100000000000005</v>
      </c>
    </row>
    <row r="87" spans="4:16" x14ac:dyDescent="0.25">
      <c r="D87" s="8">
        <f t="shared" si="0"/>
        <v>137.9500000000001</v>
      </c>
      <c r="E87" s="9">
        <f>[1]!IPR_q_liq_sm3day(IPR_json,$D87)</f>
        <v>40.829899499999961</v>
      </c>
      <c r="F87" s="9">
        <f>[1]!IPR_q_liq_sm3day($C$25,$D87)</f>
        <v>27.220306499999975</v>
      </c>
      <c r="G87" s="9">
        <f>[1]!IPR_q_liq_sm3day($D$25,$D87)</f>
        <v>54.440612999999949</v>
      </c>
      <c r="H87" s="9">
        <f>[1]!IPR_q_liq_sm3day($E$25,$D87)</f>
        <v>6.8047964999999939</v>
      </c>
      <c r="I87" s="10">
        <f>[1]!MF_pipe_p_atma($D87,$B$11,pipe_object,PVT_json,0,,E87,,,0)</f>
        <v>4.2640000000000002</v>
      </c>
      <c r="J87" s="10">
        <f>[1]!MF_pipe_p_atma($D87,$B$11,$H$40,PVT_json,0,,F87,,,0)</f>
        <v>1.544</v>
      </c>
      <c r="K87" s="10">
        <f>[1]!MF_pipe_p_atma($D87,$B$11,$I$40,PVT_json,0,,G87,,,0)</f>
        <v>7.8979999999999997</v>
      </c>
      <c r="L87" s="10">
        <f>[1]!MF_pipe_p_atma($D87,$B$11,$J$40,PVT_json,0,,H87,,,0)</f>
        <v>0.873</v>
      </c>
      <c r="M87" s="11">
        <f>[1]!MF_pipe_p_atma(I87,$B$42,$C$59,PVT_json,0,,E87,,,0)</f>
        <v>2.8849999999999998</v>
      </c>
      <c r="N87" s="11">
        <f>[1]!MF_pipe_p_atma(J87,$B$42,$C$60,PVT_json,0,,F87,,,0)</f>
        <v>0.871</v>
      </c>
      <c r="O87" s="11">
        <f>[1]!MF_pipe_p_atma(K87,$B$42,$C$61,PVT_json,0,,G87,,,0)</f>
        <v>6.4180000000000001</v>
      </c>
      <c r="P87" s="11">
        <f>[1]!MF_pipe_p_atma(L87,$B$42,$C$62,PVT_json,0,,H87,,,0)</f>
        <v>0.873</v>
      </c>
    </row>
    <row r="88" spans="4:16" x14ac:dyDescent="0.25">
      <c r="D88" s="8">
        <f t="shared" si="0"/>
        <v>125.5000000000001</v>
      </c>
      <c r="E88" s="9">
        <f>[1]!IPR_q_liq_sm3day(IPR_json,$D88)</f>
        <v>45.341327999999962</v>
      </c>
      <c r="F88" s="9">
        <f>[1]!IPR_q_liq_sm3day($C$25,$D88)</f>
        <v>30.227966769230743</v>
      </c>
      <c r="G88" s="9">
        <f>[1]!IPR_q_liq_sm3day($D$25,$D88)</f>
        <v>60.455933538461487</v>
      </c>
      <c r="H88" s="9">
        <f>[1]!IPR_q_liq_sm3day($E$25,$D88)</f>
        <v>7.55668061538461</v>
      </c>
      <c r="I88" s="10">
        <f>[1]!MF_pipe_p_atma($D88,$B$11,pipe_object,PVT_json,0,,E88,,,0)</f>
        <v>2.1480000000000001</v>
      </c>
      <c r="J88" s="10">
        <f>[1]!MF_pipe_p_atma($D88,$B$11,$H$40,PVT_json,0,,F88,,,0)</f>
        <v>0.82099999999999995</v>
      </c>
      <c r="K88" s="10">
        <f>[1]!MF_pipe_p_atma($D88,$B$11,$I$40,PVT_json,0,,G88,,,0)</f>
        <v>6.1820000000000004</v>
      </c>
      <c r="L88" s="10">
        <f>[1]!MF_pipe_p_atma($D88,$B$11,$J$40,PVT_json,0,,H88,,,0)</f>
        <v>0.89</v>
      </c>
      <c r="M88" s="11">
        <f>[1]!MF_pipe_p_atma(I88,$B$42,$C$59,PVT_json,0,,E88,,,0)</f>
        <v>0.89500000000000002</v>
      </c>
      <c r="N88" s="11">
        <f>[1]!MF_pipe_p_atma(J88,$B$42,$C$60,PVT_json,0,,F88,,,0)</f>
        <v>0.82099999999999995</v>
      </c>
      <c r="O88" s="11">
        <f>[1]!MF_pipe_p_atma(K88,$B$42,$C$61,PVT_json,0,,G88,,,0)</f>
        <v>4.1189999999999998</v>
      </c>
      <c r="P88" s="11">
        <f>[1]!MF_pipe_p_atma(L88,$B$42,$C$62,PVT_json,0,,H88,,,0)</f>
        <v>0.89</v>
      </c>
    </row>
    <row r="89" spans="4:16" x14ac:dyDescent="0.25">
      <c r="D89" s="8">
        <f t="shared" si="0"/>
        <v>113.0500000000001</v>
      </c>
      <c r="E89" s="9">
        <f>[1]!IPR_q_liq_sm3day(IPR_json,$D89)</f>
        <v>49.545295429999967</v>
      </c>
      <c r="F89" s="9">
        <f>[1]!IPR_q_liq_sm3day($C$25,$D89)</f>
        <v>33.030650179230754</v>
      </c>
      <c r="G89" s="9">
        <f>[1]!IPR_q_liq_sm3day($D$25,$D89)</f>
        <v>66.061300358461509</v>
      </c>
      <c r="H89" s="9">
        <f>[1]!IPR_q_liq_sm3day($E$25,$D89)</f>
        <v>8.2573226253846119</v>
      </c>
      <c r="I89" s="10">
        <f>[1]!MF_pipe_p_atma($D89,$B$11,pipe_object,PVT_json,0,,E89,,,0)</f>
        <v>0.72299999999999998</v>
      </c>
      <c r="J89" s="10">
        <f>[1]!MF_pipe_p_atma($D89,$B$11,$H$40,PVT_json,0,,F89,,,0)</f>
        <v>0.88100000000000001</v>
      </c>
      <c r="K89" s="10">
        <f>[1]!MF_pipe_p_atma($D89,$B$11,$I$40,PVT_json,0,,G89,,,0)</f>
        <v>4.0510000000000002</v>
      </c>
      <c r="L89" s="10">
        <f>[1]!MF_pipe_p_atma($D89,$B$11,$J$40,PVT_json,0,,H89,,,0)</f>
        <v>0.81200000000000006</v>
      </c>
      <c r="M89" s="11">
        <f>[1]!MF_pipe_p_atma(I89,$B$42,$C$59,PVT_json,0,,E89,,,0)</f>
        <v>0.72299999999999998</v>
      </c>
      <c r="N89" s="11">
        <f>[1]!MF_pipe_p_atma(J89,$B$42,$C$60,PVT_json,0,,F89,,,0)</f>
        <v>0.88100000000000001</v>
      </c>
      <c r="O89" s="11">
        <f>[1]!MF_pipe_p_atma(K89,$B$42,$C$61,PVT_json,0,,G89,,,0)</f>
        <v>0.89500000000000002</v>
      </c>
      <c r="P89" s="11">
        <f>[1]!MF_pipe_p_atma(L89,$B$42,$C$62,PVT_json,0,,H89,,,0)</f>
        <v>0.81200000000000006</v>
      </c>
    </row>
    <row r="90" spans="4:16" x14ac:dyDescent="0.25">
      <c r="D90" s="8">
        <f t="shared" si="0"/>
        <v>100.60000000000009</v>
      </c>
      <c r="E90" s="9">
        <f>[1]!IPR_q_liq_sm3day(IPR_json,$D90)</f>
        <v>53.363065519999971</v>
      </c>
      <c r="F90" s="9">
        <f>[1]!IPR_q_liq_sm3day($C$25,$D90)</f>
        <v>35.575865163076905</v>
      </c>
      <c r="G90" s="9">
        <f>[1]!IPR_q_liq_sm3day($D$25,$D90)</f>
        <v>71.15173032615381</v>
      </c>
      <c r="H90" s="9">
        <f>[1]!IPR_q_liq_sm3day($E$25,$D90)</f>
        <v>8.8936001784615346</v>
      </c>
      <c r="I90" s="10">
        <f>[1]!MF_pipe_p_atma($D90,$B$11,pipe_object,PVT_json,0,,E90,,,0)</f>
        <v>0.755</v>
      </c>
      <c r="J90" s="10">
        <f>[1]!MF_pipe_p_atma($D90,$B$11,$H$40,PVT_json,0,,F90,,,0)</f>
        <v>0.77900000000000003</v>
      </c>
      <c r="K90" s="10">
        <f>[1]!MF_pipe_p_atma($D90,$B$11,$I$40,PVT_json,0,,G90,,,0)</f>
        <v>0.85699999999999998</v>
      </c>
      <c r="L90" s="10">
        <f>[1]!MF_pipe_p_atma($D90,$B$11,$J$40,PVT_json,0,,H90,,,0)</f>
        <v>0.88900000000000001</v>
      </c>
      <c r="M90" s="11">
        <f>[1]!MF_pipe_p_atma(I90,$B$42,$C$59,PVT_json,0,,E90,,,0)</f>
        <v>0.755</v>
      </c>
      <c r="N90" s="11">
        <f>[1]!MF_pipe_p_atma(J90,$B$42,$C$60,PVT_json,0,,F90,,,0)</f>
        <v>0.77900000000000003</v>
      </c>
      <c r="O90" s="11">
        <f>[1]!MF_pipe_p_atma(K90,$B$42,$C$61,PVT_json,0,,G90,,,0)</f>
        <v>0.85699999999999998</v>
      </c>
      <c r="P90" s="11">
        <f>[1]!MF_pipe_p_atma(L90,$B$42,$C$62,PVT_json,0,,H90,,,0)</f>
        <v>0.88900000000000001</v>
      </c>
    </row>
    <row r="91" spans="4:16" x14ac:dyDescent="0.25">
      <c r="D91" s="8">
        <f t="shared" si="0"/>
        <v>88.150000000000091</v>
      </c>
      <c r="E91" s="9">
        <f>[1]!IPR_q_liq_sm3day(IPR_json,$D91)</f>
        <v>56.794638269999972</v>
      </c>
      <c r="F91" s="9">
        <f>[1]!IPR_q_liq_sm3day($C$25,$D91)</f>
        <v>37.863611720769214</v>
      </c>
      <c r="G91" s="9">
        <f>[1]!IPR_q_liq_sm3day($D$25,$D91)</f>
        <v>75.727223441538428</v>
      </c>
      <c r="H91" s="9">
        <f>[1]!IPR_q_liq_sm3day($E$25,$D91)</f>
        <v>9.4655132746153807</v>
      </c>
      <c r="I91" s="10">
        <f>[1]!MF_pipe_p_atma($D91,$B$11,pipe_object,PVT_json,0,,E91,,,0)</f>
        <v>0.375</v>
      </c>
      <c r="J91" s="10">
        <f>[1]!MF_pipe_p_atma($D91,$B$11,$H$40,PVT_json,0,,F91,,,0)</f>
        <v>0.89700000000000002</v>
      </c>
      <c r="K91" s="10">
        <f>[1]!MF_pipe_p_atma($D91,$B$11,$I$40,PVT_json,0,,G91,,,0)</f>
        <v>0.85799999999999998</v>
      </c>
      <c r="L91" s="10">
        <f>[1]!MF_pipe_p_atma($D91,$B$11,$J$40,PVT_json,0,,H91,,,0)</f>
        <v>0.88300000000000001</v>
      </c>
      <c r="M91" s="11">
        <f>[1]!MF_pipe_p_atma(I91,$B$42,$C$59,PVT_json,0,,E91,,,0)</f>
        <v>0.375</v>
      </c>
      <c r="N91" s="11">
        <f>[1]!MF_pipe_p_atma(J91,$B$42,$C$60,PVT_json,0,,F91,,,0)</f>
        <v>0.89700000000000002</v>
      </c>
      <c r="O91" s="11">
        <f>[1]!MF_pipe_p_atma(K91,$B$42,$C$61,PVT_json,0,,G91,,,0)</f>
        <v>0.85799999999999998</v>
      </c>
      <c r="P91" s="11">
        <f>[1]!MF_pipe_p_atma(L91,$B$42,$C$62,PVT_json,0,,H91,,,0)</f>
        <v>0.88300000000000001</v>
      </c>
    </row>
    <row r="92" spans="4:16" x14ac:dyDescent="0.25">
      <c r="D92" s="8">
        <f t="shared" si="0"/>
        <v>75.700000000000088</v>
      </c>
      <c r="E92" s="9">
        <f>[1]!IPR_q_liq_sm3day(IPR_json,$D92)</f>
        <v>59.84001367999997</v>
      </c>
      <c r="F92" s="9">
        <f>[1]!IPR_q_liq_sm3day($C$25,$D92)</f>
        <v>39.89388985230768</v>
      </c>
      <c r="G92" s="9">
        <f>[1]!IPR_q_liq_sm3day($D$25,$D92)</f>
        <v>79.78777970461536</v>
      </c>
      <c r="H92" s="9">
        <f>[1]!IPR_q_liq_sm3day($E$25,$D92)</f>
        <v>9.9730619138461503</v>
      </c>
      <c r="I92" s="10">
        <f>[1]!MF_pipe_p_atma($D92,$B$11,pipe_object,PVT_json,0,,E92,,,0)</f>
        <v>0.64900000000000002</v>
      </c>
      <c r="J92" s="10">
        <f>[1]!MF_pipe_p_atma($D92,$B$11,$H$40,PVT_json,0,,F92,,,0)</f>
        <v>0.86399999999999999</v>
      </c>
      <c r="K92" s="10">
        <f>[1]!MF_pipe_p_atma($D92,$B$11,$I$40,PVT_json,0,,G92,,,0)</f>
        <v>0.77</v>
      </c>
      <c r="L92" s="10">
        <f>[1]!MF_pipe_p_atma($D92,$B$11,$J$40,PVT_json,0,,H92,,,0)</f>
        <v>0.89300000000000002</v>
      </c>
      <c r="M92" s="11">
        <f>[1]!MF_pipe_p_atma(I92,$B$42,$C$59,PVT_json,0,,E92,,,0)</f>
        <v>0.64900000000000002</v>
      </c>
      <c r="N92" s="11">
        <f>[1]!MF_pipe_p_atma(J92,$B$42,$C$60,PVT_json,0,,F92,,,0)</f>
        <v>0.86399999999999999</v>
      </c>
      <c r="O92" s="11">
        <f>[1]!MF_pipe_p_atma(K92,$B$42,$C$61,PVT_json,0,,G92,,,0)</f>
        <v>0.77</v>
      </c>
      <c r="P92" s="11">
        <f>[1]!MF_pipe_p_atma(L92,$B$42,$C$62,PVT_json,0,,H92,,,0)</f>
        <v>0.89300000000000002</v>
      </c>
    </row>
    <row r="93" spans="4:16" x14ac:dyDescent="0.25">
      <c r="D93" s="8">
        <f t="shared" si="0"/>
        <v>63.250000000000085</v>
      </c>
      <c r="E93" s="9">
        <f>[1]!IPR_q_liq_sm3day(IPR_json,$D93)</f>
        <v>62.49919174999998</v>
      </c>
      <c r="F93" s="9">
        <f>[1]!IPR_q_liq_sm3day($C$25,$D93)</f>
        <v>41.666699557692297</v>
      </c>
      <c r="G93" s="9">
        <f>[1]!IPR_q_liq_sm3day($D$25,$D93)</f>
        <v>83.333399115384594</v>
      </c>
      <c r="H93" s="9">
        <f>[1]!IPR_q_liq_sm3day($E$25,$D93)</f>
        <v>10.416246096153845</v>
      </c>
      <c r="I93" s="10">
        <f>[1]!MF_pipe_p_atma($D93,$B$11,pipe_object,PVT_json,0,,E93,,,0)</f>
        <v>0.89600000000000002</v>
      </c>
      <c r="J93" s="10">
        <f>[1]!MF_pipe_p_atma($D93,$B$11,$H$40,PVT_json,0,,F93,,,0)</f>
        <v>0.88700000000000001</v>
      </c>
      <c r="K93" s="10">
        <f>[1]!MF_pipe_p_atma($D93,$B$11,$I$40,PVT_json,0,,G93,,,0)</f>
        <v>0.82399999999999995</v>
      </c>
      <c r="L93" s="10">
        <f>[1]!MF_pipe_p_atma($D93,$B$11,$J$40,PVT_json,0,,H93,,,0)</f>
        <v>0.80500000000000005</v>
      </c>
      <c r="M93" s="11">
        <f>[1]!MF_pipe_p_atma(I93,$B$42,$C$59,PVT_json,0,,E93,,,0)</f>
        <v>0.89600000000000002</v>
      </c>
      <c r="N93" s="11">
        <f>[1]!MF_pipe_p_atma(J93,$B$42,$C$60,PVT_json,0,,F93,,,0)</f>
        <v>0.88700000000000001</v>
      </c>
      <c r="O93" s="11">
        <f>[1]!MF_pipe_p_atma(K93,$B$42,$C$61,PVT_json,0,,G93,,,0)</f>
        <v>0.82399999999999995</v>
      </c>
      <c r="P93" s="11">
        <f>[1]!MF_pipe_p_atma(L93,$B$42,$C$62,PVT_json,0,,H93,,,0)</f>
        <v>0.80500000000000005</v>
      </c>
    </row>
    <row r="94" spans="4:16" x14ac:dyDescent="0.25">
      <c r="D94" s="8">
        <f t="shared" si="0"/>
        <v>50.800000000000082</v>
      </c>
      <c r="E94" s="9">
        <f>[1]!IPR_q_liq_sm3day(IPR_json,$D94)</f>
        <v>64.772172479999981</v>
      </c>
      <c r="F94" s="9">
        <f>[1]!IPR_q_liq_sm3day($C$25,$D94)</f>
        <v>43.182040836923072</v>
      </c>
      <c r="G94" s="9">
        <f>[1]!IPR_q_liq_sm3day($D$25,$D94)</f>
        <v>86.364081673846144</v>
      </c>
      <c r="H94" s="9">
        <f>[1]!IPR_q_liq_sm3day($E$25,$D94)</f>
        <v>10.79506582153846</v>
      </c>
      <c r="I94" s="10">
        <f>[1]!MF_pipe_p_atma($D94,$B$11,pipe_object,PVT_json,0,,E94,,,0)</f>
        <v>0.86799999999999999</v>
      </c>
      <c r="J94" s="10">
        <f>[1]!MF_pipe_p_atma($D94,$B$11,$H$40,PVT_json,0,,F94,,,0)</f>
        <v>0.85799999999999998</v>
      </c>
      <c r="K94" s="10">
        <f>[1]!MF_pipe_p_atma($D94,$B$11,$I$40,PVT_json,0,,G94,,,0)</f>
        <v>0.88800000000000001</v>
      </c>
      <c r="L94" s="10">
        <f>[1]!MF_pipe_p_atma($D94,$B$11,$J$40,PVT_json,0,,H94,,,0)</f>
        <v>0.876</v>
      </c>
      <c r="M94" s="11">
        <f>[1]!MF_pipe_p_atma(I94,$B$42,$C$59,PVT_json,0,,E94,,,0)</f>
        <v>0.86799999999999999</v>
      </c>
      <c r="N94" s="11">
        <f>[1]!MF_pipe_p_atma(J94,$B$42,$C$60,PVT_json,0,,F94,,,0)</f>
        <v>0.85799999999999998</v>
      </c>
      <c r="O94" s="11">
        <f>[1]!MF_pipe_p_atma(K94,$B$42,$C$61,PVT_json,0,,G94,,,0)</f>
        <v>0.88800000000000001</v>
      </c>
      <c r="P94" s="11">
        <f>[1]!MF_pipe_p_atma(L94,$B$42,$C$62,PVT_json,0,,H94,,,0)</f>
        <v>0.876</v>
      </c>
    </row>
    <row r="95" spans="4:16" x14ac:dyDescent="0.25">
      <c r="D95" s="8">
        <f t="shared" si="0"/>
        <v>38.35000000000008</v>
      </c>
      <c r="E95" s="9">
        <f>[1]!IPR_q_liq_sm3day(IPR_json,$D95)</f>
        <v>66.658955869999986</v>
      </c>
      <c r="F95" s="9">
        <f>[1]!IPR_q_liq_sm3day($C$25,$D95)</f>
        <v>44.43991368999999</v>
      </c>
      <c r="G95" s="9">
        <f>[1]!IPR_q_liq_sm3day($D$25,$D95)</f>
        <v>88.879827379999981</v>
      </c>
      <c r="H95" s="9">
        <f>[1]!IPR_q_liq_sm3day($E$25,$D95)</f>
        <v>11.109521089999999</v>
      </c>
      <c r="I95" s="10">
        <f>[1]!MF_pipe_p_atma($D95,$B$11,pipe_object,PVT_json,0,,E95,,,0)</f>
        <v>0.64600000000000002</v>
      </c>
      <c r="J95" s="10">
        <f>[1]!MF_pipe_p_atma($D95,$B$11,$H$40,PVT_json,0,,F95,,,0)</f>
        <v>0.88900000000000001</v>
      </c>
      <c r="K95" s="10">
        <f>[1]!MF_pipe_p_atma($D95,$B$11,$I$40,PVT_json,0,,G95,,,0)</f>
        <v>0.85399999999999998</v>
      </c>
      <c r="L95" s="10">
        <f>[1]!MF_pipe_p_atma($D95,$B$11,$J$40,PVT_json,0,,H95,,,0)</f>
        <v>0.878</v>
      </c>
      <c r="M95" s="11">
        <f>[1]!MF_pipe_p_atma(I95,$B$42,$C$59,PVT_json,0,,E95,,,0)</f>
        <v>0.64600000000000002</v>
      </c>
      <c r="N95" s="11">
        <f>[1]!MF_pipe_p_atma(J95,$B$42,$C$60,PVT_json,0,,F95,,,0)</f>
        <v>0.88900000000000001</v>
      </c>
      <c r="O95" s="11">
        <f>[1]!MF_pipe_p_atma(K95,$B$42,$C$61,PVT_json,0,,G95,,,0)</f>
        <v>0.85399999999999998</v>
      </c>
      <c r="P95" s="11">
        <f>[1]!MF_pipe_p_atma(L95,$B$42,$C$62,PVT_json,0,,H95,,,0)</f>
        <v>0.878</v>
      </c>
    </row>
    <row r="96" spans="4:16" x14ac:dyDescent="0.25">
      <c r="D96" s="8">
        <f>D95-($B$76-1)/$B$77</f>
        <v>25.90000000000008</v>
      </c>
      <c r="E96" s="9">
        <f>[1]!IPR_q_liq_sm3day(IPR_json,$D96)</f>
        <v>68.159541919999995</v>
      </c>
      <c r="F96" s="9">
        <f>[1]!IPR_q_liq_sm3day($C$25,$D96)</f>
        <v>45.440318116923073</v>
      </c>
      <c r="G96" s="9">
        <f>[1]!IPR_q_liq_sm3day($D$25,$D96)</f>
        <v>90.880636233846147</v>
      </c>
      <c r="H96" s="9">
        <f>[1]!IPR_q_liq_sm3day($E$25,$D96)</f>
        <v>11.359611901538461</v>
      </c>
      <c r="I96" s="10">
        <f>[1]!MF_pipe_p_atma($D96,$B$11,pipe_object,PVT_json,0,,E96,,,0)</f>
        <v>0.88800000000000001</v>
      </c>
      <c r="J96" s="10">
        <f>[1]!MF_pipe_p_atma($D96,$B$11,$H$40,PVT_json,0,,F96,,,0)</f>
        <v>0.9</v>
      </c>
      <c r="K96" s="10">
        <f>[1]!MF_pipe_p_atma($D96,$B$11,$I$40,PVT_json,0,,G96,,,0)</f>
        <v>0.68200000000000005</v>
      </c>
      <c r="L96" s="10">
        <f>[1]!MF_pipe_p_atma($D96,$B$11,$J$40,PVT_json,0,,H96,,,0)</f>
        <v>0.8</v>
      </c>
      <c r="M96" s="11">
        <f>[1]!MF_pipe_p_atma(I96,$B$42,$C$59,PVT_json,0,,E96,,,0)</f>
        <v>0.88800000000000001</v>
      </c>
      <c r="N96" s="11">
        <f>[1]!MF_pipe_p_atma(J96,$B$42,$C$60,PVT_json,0,,F96,,,0)</f>
        <v>0.89500000000000002</v>
      </c>
      <c r="O96" s="11">
        <f>[1]!MF_pipe_p_atma(K96,$B$42,$C$61,PVT_json,0,,G96,,,0)</f>
        <v>0.68200000000000005</v>
      </c>
      <c r="P96" s="11">
        <f>[1]!MF_pipe_p_atma(L96,$B$42,$C$62,PVT_json,0,,H96,,,0)</f>
        <v>0.8</v>
      </c>
    </row>
    <row r="97" spans="4:16" x14ac:dyDescent="0.25">
      <c r="D97" s="8">
        <f t="shared" si="0"/>
        <v>13.450000000000081</v>
      </c>
      <c r="E97" s="9">
        <f>[1]!IPR_q_liq_sm3day(IPR_json,$D97)</f>
        <v>69.273930629999981</v>
      </c>
      <c r="F97" s="9">
        <f>[1]!IPR_q_liq_sm3day($C$25,$D97)</f>
        <v>46.183254117692307</v>
      </c>
      <c r="G97" s="9">
        <f>[1]!IPR_q_liq_sm3day($D$25,$D97)</f>
        <v>92.366508235384615</v>
      </c>
      <c r="H97" s="9">
        <f>[1]!IPR_q_liq_sm3day($E$25,$D97)</f>
        <v>11.545338256153846</v>
      </c>
      <c r="I97" s="10">
        <f>[1]!MF_pipe_p_atma($D97,$B$11,pipe_object,PVT_json,0,,E97,,,0)</f>
        <v>0.76600000000000001</v>
      </c>
      <c r="J97" s="10">
        <f>[1]!MF_pipe_p_atma($D97,$B$11,$H$40,PVT_json,0,,F97,,,0)</f>
        <v>0.86899999999999999</v>
      </c>
      <c r="K97" s="10">
        <f>[1]!MF_pipe_p_atma($D97,$B$11,$I$40,PVT_json,0,,G97,,,0)</f>
        <v>0.67</v>
      </c>
      <c r="L97" s="10">
        <f>[1]!MF_pipe_p_atma($D97,$B$11,$J$40,PVT_json,0,,H97,,,0)</f>
        <v>0.86</v>
      </c>
      <c r="M97" s="11">
        <f>[1]!MF_pipe_p_atma(I97,$B$42,$C$59,PVT_json,0,,E97,,,0)</f>
        <v>0.76600000000000001</v>
      </c>
      <c r="N97" s="11">
        <f>[1]!MF_pipe_p_atma(J97,$B$42,$C$60,PVT_json,0,,F97,,,0)</f>
        <v>0.86899999999999999</v>
      </c>
      <c r="O97" s="11">
        <f>[1]!MF_pipe_p_atma(K97,$B$42,$C$61,PVT_json,0,,G97,,,0)</f>
        <v>0.67</v>
      </c>
      <c r="P97" s="11">
        <f>[1]!MF_pipe_p_atma(L97,$B$42,$C$62,PVT_json,0,,H97,,,0)</f>
        <v>0.86</v>
      </c>
    </row>
    <row r="98" spans="4:16" x14ac:dyDescent="0.25">
      <c r="D98" s="8">
        <f t="shared" si="0"/>
        <v>1.0000000000000817</v>
      </c>
      <c r="E98" s="9">
        <f>[1]!IPR_q_liq_sm3day(IPR_json,$D98)</f>
        <v>70.002121999999986</v>
      </c>
      <c r="F98" s="9">
        <f>[1]!IPR_q_liq_sm3day($C$25,$D98)</f>
        <v>46.668721692307692</v>
      </c>
      <c r="G98" s="9">
        <f>[1]!IPR_q_liq_sm3day($D$25,$D98)</f>
        <v>93.337443384615383</v>
      </c>
      <c r="H98" s="9">
        <f>[1]!IPR_q_liq_sm3day($E$25,$D98)</f>
        <v>11.666700153846154</v>
      </c>
      <c r="I98" s="10">
        <f>[1]!MF_pipe_p_atma($D98,$B$11,pipe_object,PVT_json,0,,E98,,,0)</f>
        <v>0.876</v>
      </c>
      <c r="J98" s="10">
        <f>[1]!MF_pipe_p_atma($D98,$B$11,$H$40,PVT_json,0,,F98,,,0)</f>
        <v>0.88300000000000001</v>
      </c>
      <c r="K98" s="10">
        <f>[1]!MF_pipe_p_atma($D98,$B$11,$I$40,PVT_json,0,,G98,,,0)</f>
        <v>0.89500000000000002</v>
      </c>
      <c r="L98" s="10">
        <f>[1]!MF_pipe_p_atma($D98,$B$11,$J$40,PVT_json,0,,H98,,,0)</f>
        <v>0.88300000000000001</v>
      </c>
      <c r="M98" s="11">
        <f>[1]!MF_pipe_p_atma(I98,$B$42,$C$59,PVT_json,0,,E98,,,0)</f>
        <v>0.876</v>
      </c>
      <c r="N98" s="11">
        <f>[1]!MF_pipe_p_atma(J98,$B$42,$C$60,PVT_json,0,,F98,,,0)</f>
        <v>0.88300000000000001</v>
      </c>
      <c r="O98" s="11">
        <f>[1]!MF_pipe_p_atma(K98,$B$42,$C$61,PVT_json,0,,G98,,,0)</f>
        <v>0.89500000000000002</v>
      </c>
      <c r="P98" s="11">
        <f>[1]!MF_pipe_p_atma(L98,$B$42,$C$62,PVT_json,0,,H98,,,0)</f>
        <v>0.88300000000000001</v>
      </c>
    </row>
    <row r="117" spans="4:13" x14ac:dyDescent="0.25">
      <c r="D117" t="s">
        <v>90</v>
      </c>
      <c r="E117" t="s">
        <v>91</v>
      </c>
      <c r="F117" t="s">
        <v>92</v>
      </c>
      <c r="G117" t="s">
        <v>93</v>
      </c>
      <c r="H117" t="s">
        <v>94</v>
      </c>
      <c r="I117" t="s">
        <v>95</v>
      </c>
      <c r="J117" t="s">
        <v>96</v>
      </c>
    </row>
    <row r="118" spans="4:13" x14ac:dyDescent="0.25">
      <c r="D118" s="12">
        <v>1</v>
      </c>
      <c r="E118" s="9">
        <f>[1]!crv_interpolation(M$78:M$98,E$78:E$98,$D118)</f>
        <v>61.366156861111094</v>
      </c>
      <c r="F118" s="9">
        <f>[1]!crv_interpolation(N$78:N$98,F$78:F$98,$D118)</f>
        <v>36.742766399718867</v>
      </c>
      <c r="G118" s="9">
        <f>[1]!crv_interpolation(O$78:O$98,G$78:G$98,$D118)</f>
        <v>92.266550539129597</v>
      </c>
      <c r="H118" s="9">
        <f>[1]!crv_interpolation(P$78:P$98,H$78:H$98,$D118)</f>
        <v>5.2694621186829966</v>
      </c>
      <c r="I118" s="13">
        <f>SUM(E118:H118)</f>
        <v>195.64493591864255</v>
      </c>
      <c r="J118" s="14">
        <f>[1]!MF_pipe_p_atma($B$66,$B$42,$C$63,PVT_json,1,,I118,,,0)</f>
        <v>17.100999999999999</v>
      </c>
      <c r="L118" t="s">
        <v>97</v>
      </c>
      <c r="M118">
        <f>[1]!crv_intersection(I118:I137,J118:J137,I118:I137,D118:D137)</f>
        <v>78.143017184800399</v>
      </c>
    </row>
    <row r="119" spans="4:13" x14ac:dyDescent="0.25">
      <c r="D119" s="12">
        <v>3</v>
      </c>
      <c r="E119" s="9">
        <f>[1]!crv_interpolation(M$78:M$98,E$78:E$98,$D119)</f>
        <v>40.659515638961423</v>
      </c>
      <c r="F119" s="9">
        <f>[1]!crv_interpolation(N$78:N$98,F$78:F$98,$D119)</f>
        <v>22.973043613603796</v>
      </c>
      <c r="G119" s="9">
        <f>[1]!crv_interpolation(O$78:O$98,G$78:G$98,$D119)</f>
        <v>71.868591577495664</v>
      </c>
      <c r="H119" s="9">
        <f>[1]!crv_interpolation(P$78:P$98,H$78:H$98,$D119)</f>
        <v>4.8063144923430281</v>
      </c>
      <c r="I119" s="13">
        <f t="shared" ref="I119:I137" si="1">SUM(E119:H119)</f>
        <v>140.30746532240391</v>
      </c>
      <c r="J119" s="14">
        <f>[1]!MF_pipe_p_atma($B$66,$B$42,$C$63,PVT_json,1,,I119,,,0)</f>
        <v>15.773999999999999</v>
      </c>
      <c r="L119" t="s">
        <v>98</v>
      </c>
      <c r="M119">
        <f>[1]!crv_intersection(D118:D137,I118:I137,J118:J137,I118:I137)</f>
        <v>15.399408284023668</v>
      </c>
    </row>
    <row r="120" spans="4:13" x14ac:dyDescent="0.25">
      <c r="D120" s="12">
        <v>5</v>
      </c>
      <c r="E120" s="9">
        <f>[1]!crv_interpolation(M$78:M$98,E$78:E$98,$D120)</f>
        <v>37.696318055682525</v>
      </c>
      <c r="F120" s="9">
        <f>[1]!crv_interpolation(N$78:N$98,F$78:F$98,$D120)</f>
        <v>20.558301566846342</v>
      </c>
      <c r="G120" s="9">
        <f>[1]!crv_interpolation(O$78:O$98,G$78:G$98,$D120)</f>
        <v>58.150802005453826</v>
      </c>
      <c r="H120" s="9">
        <f>[1]!crv_interpolation(P$78:P$98,H$78:H$98,$D120)</f>
        <v>4.424968197826467</v>
      </c>
      <c r="I120" s="13">
        <f t="shared" si="1"/>
        <v>120.83038982580916</v>
      </c>
      <c r="J120" s="14">
        <f>[1]!MF_pipe_p_atma($B$66,$B$42,$C$63,PVT_json,1,,I120,,,0)</f>
        <v>15.592000000000001</v>
      </c>
    </row>
    <row r="121" spans="4:13" x14ac:dyDescent="0.25">
      <c r="D121" s="12">
        <v>7</v>
      </c>
      <c r="E121" s="9">
        <f>[1]!crv_interpolation(M$78:M$98,E$78:E$98,$D121)</f>
        <v>34.447379146251897</v>
      </c>
      <c r="F121" s="9">
        <f>[1]!crv_interpolation(N$78:N$98,F$78:F$98,$D121)</f>
        <v>18.927854936118582</v>
      </c>
      <c r="G121" s="9">
        <f>[1]!crv_interpolation(O$78:O$98,G$78:G$98,$D121)</f>
        <v>53.040257799522621</v>
      </c>
      <c r="H121" s="9">
        <f>[1]!crv_interpolation(P$78:P$98,H$78:H$98,$D121)</f>
        <v>4.1577519051952603</v>
      </c>
      <c r="I121" s="13">
        <f t="shared" si="1"/>
        <v>110.57324378708836</v>
      </c>
      <c r="J121" s="14">
        <f>[1]!MF_pipe_p_atma($B$66,$B$42,$C$63,PVT_json,1,,I121,,,0)</f>
        <v>15.545999999999999</v>
      </c>
    </row>
    <row r="122" spans="4:13" x14ac:dyDescent="0.25">
      <c r="D122" s="12">
        <v>9</v>
      </c>
      <c r="E122" s="9">
        <f>[1]!crv_interpolation(M$78:M$98,E$78:E$98,$D122)</f>
        <v>31.043422574543584</v>
      </c>
      <c r="F122" s="9">
        <f>[1]!crv_interpolation(N$78:N$98,F$78:F$98,$D122)</f>
        <v>17.564229735995546</v>
      </c>
      <c r="G122" s="9">
        <f>[1]!crv_interpolation(O$78:O$98,G$78:G$98,$D122)</f>
        <v>48.278746563820981</v>
      </c>
      <c r="H122" s="9">
        <f>[1]!crv_interpolation(P$78:P$98,H$78:H$98,$D122)</f>
        <v>3.8905356125640536</v>
      </c>
      <c r="I122" s="13">
        <f t="shared" si="1"/>
        <v>100.77693448692416</v>
      </c>
      <c r="J122" s="14">
        <f>[1]!MF_pipe_p_atma($B$66,$B$42,$C$63,PVT_json,1,,I122,,,0)</f>
        <v>15.502000000000001</v>
      </c>
      <c r="L122" t="str">
        <f>_xlfn.CONCAT("Суммарный дебит = ",ROUNDDOWN(M118, 1))</f>
        <v>Суммарный дебит = 78.1</v>
      </c>
    </row>
    <row r="123" spans="4:13" x14ac:dyDescent="0.25">
      <c r="D123" s="12">
        <v>11</v>
      </c>
      <c r="E123" s="9">
        <f>[1]!crv_interpolation(M$78:M$98,E$78:E$98,$D123)</f>
        <v>27.976042249999978</v>
      </c>
      <c r="F123" s="9">
        <f>[1]!crv_interpolation(N$78:N$98,F$78:F$98,$D123)</f>
        <v>16.445916369384346</v>
      </c>
      <c r="G123" s="9">
        <f>[1]!crv_interpolation(O$78:O$98,G$78:G$98,$D123)</f>
        <v>44.957880793851182</v>
      </c>
      <c r="H123" s="9">
        <f>[1]!crv_interpolation(P$78:P$98,H$78:H$98,$D123)</f>
        <v>3.6766292978984203</v>
      </c>
      <c r="I123" s="13">
        <f t="shared" si="1"/>
        <v>93.056468711133931</v>
      </c>
      <c r="J123" s="14">
        <f>[1]!MF_pipe_p_atma($B$66,$B$42,$C$63,PVT_json,1,,I123,,,0)</f>
        <v>15.467000000000001</v>
      </c>
    </row>
    <row r="124" spans="4:13" x14ac:dyDescent="0.25">
      <c r="D124" s="12">
        <v>13</v>
      </c>
      <c r="E124" s="9">
        <f>[1]!crv_interpolation(M$78:M$98,E$78:E$98,$D124)</f>
        <v>25.754079689858468</v>
      </c>
      <c r="F124" s="9">
        <f>[1]!crv_interpolation(N$78:N$98,F$78:F$98,$D124)</f>
        <v>15.327603002773142</v>
      </c>
      <c r="G124" s="9">
        <f>[1]!crv_interpolation(O$78:O$98,G$78:G$98,$D124)</f>
        <v>41.549729621529877</v>
      </c>
      <c r="H124" s="9">
        <f>[1]!crv_interpolation(P$78:P$98,H$78:H$98,$D124)</f>
        <v>3.5000762330998216</v>
      </c>
      <c r="I124" s="13">
        <f t="shared" si="1"/>
        <v>86.131488547261299</v>
      </c>
      <c r="J124" s="14">
        <f>[1]!MF_pipe_p_atma($B$66,$B$42,$C$63,PVT_json,1,,I124,,,0)</f>
        <v>15.435</v>
      </c>
    </row>
    <row r="125" spans="4:13" x14ac:dyDescent="0.25">
      <c r="D125" s="12">
        <v>15</v>
      </c>
      <c r="E125" s="9">
        <f>[1]!crv_interpolation(M$78:M$98,E$78:E$98,$D125)</f>
        <v>23.808687108383339</v>
      </c>
      <c r="F125" s="9">
        <f>[1]!crv_interpolation(N$78:N$98,F$78:F$98,$D125)</f>
        <v>14.445635389764306</v>
      </c>
      <c r="G125" s="9">
        <f>[1]!crv_interpolation(O$78:O$98,G$78:G$98,$D125)</f>
        <v>37.818109016964804</v>
      </c>
      <c r="H125" s="9">
        <f>[1]!crv_interpolation(P$78:P$98,H$78:H$98,$D125)</f>
        <v>3.3235231683012225</v>
      </c>
      <c r="I125" s="13">
        <f t="shared" si="1"/>
        <v>79.395954683413663</v>
      </c>
      <c r="J125" s="14">
        <f>[1]!MF_pipe_p_atma($B$66,$B$42,$C$63,PVT_json,1,,I125,,,0)</f>
        <v>15.404999999999999</v>
      </c>
    </row>
    <row r="126" spans="4:13" x14ac:dyDescent="0.25">
      <c r="D126" s="12">
        <v>17</v>
      </c>
      <c r="E126" s="9">
        <f>[1]!crv_interpolation(M$78:M$98,E$78:E$98,$D126)</f>
        <v>22.083653701552191</v>
      </c>
      <c r="F126" s="9">
        <f>[1]!crv_interpolation(N$78:N$98,F$78:F$98,$D126)</f>
        <v>13.616784060633037</v>
      </c>
      <c r="G126" s="9">
        <f>[1]!crv_interpolation(O$78:O$98,G$78:G$98,$D126)</f>
        <v>34.274578306151213</v>
      </c>
      <c r="H126" s="9">
        <f>[1]!crv_interpolation(P$78:P$98,H$78:H$98,$D126)</f>
        <v>3.1469701035026239</v>
      </c>
      <c r="I126" s="13">
        <f t="shared" si="1"/>
        <v>73.121986171839069</v>
      </c>
      <c r="J126" s="14">
        <f>[1]!MF_pipe_p_atma($B$66,$B$42,$C$63,PVT_json,1,,I126,,,0)</f>
        <v>15.377000000000001</v>
      </c>
    </row>
    <row r="127" spans="4:13" x14ac:dyDescent="0.25">
      <c r="D127" s="12">
        <v>19</v>
      </c>
      <c r="E127" s="9">
        <f>[1]!crv_interpolation(M$78:M$98,E$78:E$98,$D127)</f>
        <v>20.661058687441184</v>
      </c>
      <c r="F127" s="9">
        <f>[1]!crv_interpolation(N$78:N$98,F$78:F$98,$D127)</f>
        <v>12.787932731501769</v>
      </c>
      <c r="G127" s="9">
        <f>[1]!crv_interpolation(O$78:O$98,G$78:G$98,$D127)</f>
        <v>30.860945687641056</v>
      </c>
      <c r="H127" s="9">
        <f>[1]!crv_interpolation(P$78:P$98,H$78:H$98,$D127)</f>
        <v>2.9854676301767649</v>
      </c>
      <c r="I127" s="13">
        <f t="shared" si="1"/>
        <v>67.295404736760787</v>
      </c>
      <c r="J127" s="14">
        <f>[1]!MF_pipe_p_atma($B$66,$B$42,$C$63,PVT_json,1,,I127,,,0)</f>
        <v>15.35</v>
      </c>
    </row>
    <row r="128" spans="4:13" x14ac:dyDescent="0.25">
      <c r="D128" s="12">
        <v>21</v>
      </c>
      <c r="E128" s="9">
        <f>[1]!crv_interpolation(M$78:M$98,E$78:E$98,$D128)</f>
        <v>19.23846367333018</v>
      </c>
      <c r="F128" s="9">
        <f>[1]!crv_interpolation(N$78:N$98,F$78:F$98,$D128)</f>
        <v>11.995352981931358</v>
      </c>
      <c r="G128" s="9">
        <f>[1]!crv_interpolation(O$78:O$98,G$78:G$98,$D128)</f>
        <v>28.371345747732398</v>
      </c>
      <c r="H128" s="9">
        <f>[1]!crv_interpolation(P$78:P$98,H$78:H$98,$D128)</f>
        <v>2.8581800039141387</v>
      </c>
      <c r="I128" s="13">
        <f t="shared" si="1"/>
        <v>62.463342406908076</v>
      </c>
      <c r="J128" s="14">
        <f>[1]!MF_pipe_p_atma($B$66,$B$42,$C$63,PVT_json,1,,I128,,,0)</f>
        <v>15.329000000000001</v>
      </c>
    </row>
    <row r="129" spans="4:18" x14ac:dyDescent="0.25">
      <c r="D129" s="12">
        <v>23</v>
      </c>
      <c r="E129" s="9">
        <f>[1]!crv_interpolation(M$78:M$98,E$78:E$98,$D129)</f>
        <v>17.90771545328424</v>
      </c>
      <c r="F129" s="9">
        <f>[1]!crv_interpolation(N$78:N$98,F$78:F$98,$D129)</f>
        <v>11.383048396446998</v>
      </c>
      <c r="G129" s="9">
        <f>[1]!crv_interpolation(O$78:O$98,G$78:G$98,$D129)</f>
        <v>26.08526978401358</v>
      </c>
      <c r="H129" s="9">
        <f>[1]!crv_interpolation(P$78:P$98,H$78:H$98,$D129)</f>
        <v>2.7308923776515126</v>
      </c>
      <c r="I129" s="13">
        <f t="shared" si="1"/>
        <v>58.106926011396332</v>
      </c>
      <c r="J129" s="14">
        <f>[1]!MF_pipe_p_atma($B$66,$B$42,$C$63,PVT_json,1,,I129,,,0)</f>
        <v>15.308999999999999</v>
      </c>
    </row>
    <row r="130" spans="4:18" x14ac:dyDescent="0.25">
      <c r="D130" s="12">
        <v>25</v>
      </c>
      <c r="E130" s="9">
        <f>[1]!crv_interpolation(M$78:M$98,E$78:E$98,$D130)</f>
        <v>16.880160413646642</v>
      </c>
      <c r="F130" s="9">
        <f>[1]!crv_interpolation(N$78:N$98,F$78:F$98,$D130)</f>
        <v>10.770743810962639</v>
      </c>
      <c r="G130" s="9">
        <f>[1]!crv_interpolation(O$78:O$98,G$78:G$98,$D130)</f>
        <v>23.925165449516417</v>
      </c>
      <c r="H130" s="9">
        <f>[1]!crv_interpolation(P$78:P$98,H$78:H$98,$D130)</f>
        <v>2.6036047513888865</v>
      </c>
      <c r="I130" s="13">
        <f t="shared" si="1"/>
        <v>54.179674425514584</v>
      </c>
      <c r="J130" s="14">
        <f>[1]!MF_pipe_p_atma($B$66,$B$42,$C$63,PVT_json,1,,I130,,,0)</f>
        <v>15.291</v>
      </c>
    </row>
    <row r="131" spans="4:18" x14ac:dyDescent="0.25">
      <c r="D131" s="12">
        <v>27</v>
      </c>
      <c r="E131" s="9">
        <f>[1]!crv_interpolation(M$78:M$98,E$78:E$98,$D131)</f>
        <v>15.852605374009045</v>
      </c>
      <c r="F131" s="9">
        <f>[1]!crv_interpolation(N$78:N$98,F$78:F$98,$D131)</f>
        <v>10.158439225478277</v>
      </c>
      <c r="G131" s="9">
        <f>[1]!crv_interpolation(O$78:O$98,G$78:G$98,$D131)</f>
        <v>22.365150749322996</v>
      </c>
      <c r="H131" s="9">
        <f>[1]!crv_interpolation(P$78:P$98,H$78:H$98,$D131)</f>
        <v>2.4763171251262603</v>
      </c>
      <c r="I131" s="13">
        <f t="shared" si="1"/>
        <v>50.852512473936571</v>
      </c>
      <c r="J131" s="14">
        <f>[1]!MF_pipe_p_atma($B$66,$B$42,$C$63,PVT_json,1,,I131,,,0)</f>
        <v>15.276</v>
      </c>
    </row>
    <row r="132" spans="4:18" x14ac:dyDescent="0.25">
      <c r="D132" s="12">
        <v>29</v>
      </c>
      <c r="E132" s="9">
        <f>[1]!crv_interpolation(M$78:M$98,E$78:E$98,$D132)</f>
        <v>14.825050334371447</v>
      </c>
      <c r="F132" s="9">
        <f>[1]!crv_interpolation(N$78:N$98,F$78:F$98,$D132)</f>
        <v>9.5461346399939178</v>
      </c>
      <c r="G132" s="9">
        <f>[1]!crv_interpolation(O$78:O$98,G$78:G$98,$D132)</f>
        <v>20.805136049129576</v>
      </c>
      <c r="H132" s="9">
        <f>[1]!crv_interpolation(P$78:P$98,H$78:H$98,$D132)</f>
        <v>2.3490294988636338</v>
      </c>
      <c r="I132" s="13">
        <f t="shared" si="1"/>
        <v>47.525350522358572</v>
      </c>
      <c r="J132" s="14">
        <f>[1]!MF_pipe_p_atma($B$66,$B$42,$C$63,PVT_json,1,,I132,,,0)</f>
        <v>15.260999999999999</v>
      </c>
    </row>
    <row r="133" spans="4:18" x14ac:dyDescent="0.25">
      <c r="D133" s="12">
        <v>31</v>
      </c>
      <c r="E133" s="9">
        <f>[1]!crv_interpolation(M$78:M$98,E$78:E$98,$D133)</f>
        <v>13.797495294733849</v>
      </c>
      <c r="F133" s="9">
        <f>[1]!crv_interpolation(N$78:N$98,F$78:F$98,$D133)</f>
        <v>8.9623739606216706</v>
      </c>
      <c r="G133" s="9">
        <f>[1]!crv_interpolation(O$78:O$98,G$78:G$98,$D133)</f>
        <v>19.245121348936152</v>
      </c>
      <c r="H133" s="9">
        <f>[1]!crv_interpolation(P$78:P$98,H$78:H$98,$D133)</f>
        <v>2.2248073545761891</v>
      </c>
      <c r="I133" s="13">
        <f t="shared" si="1"/>
        <v>44.229797958867863</v>
      </c>
      <c r="J133" s="14">
        <f>[1]!MF_pipe_p_atma($B$66,$B$42,$C$63,PVT_json,1,,I133,,,0)</f>
        <v>15.246</v>
      </c>
    </row>
    <row r="134" spans="4:18" x14ac:dyDescent="0.25">
      <c r="D134" s="12">
        <v>33</v>
      </c>
      <c r="E134" s="9">
        <f>[1]!crv_interpolation(M$78:M$98,E$78:E$98,$D134)</f>
        <v>12.976431161556189</v>
      </c>
      <c r="F134" s="9">
        <f>[1]!crv_interpolation(N$78:N$98,F$78:F$98,$D134)</f>
        <v>8.4752619458044691</v>
      </c>
      <c r="G134" s="9">
        <f>[1]!crv_interpolation(O$78:O$98,G$78:G$98,$D134)</f>
        <v>17.818280199486129</v>
      </c>
      <c r="H134" s="9">
        <f>[1]!crv_interpolation(P$78:P$98,H$78:H$98,$D134)</f>
        <v>2.1059068199009259</v>
      </c>
      <c r="I134" s="13">
        <f t="shared" si="1"/>
        <v>41.37588012674771</v>
      </c>
      <c r="J134" s="14">
        <f>[1]!MF_pipe_p_atma($B$66,$B$42,$C$63,PVT_json,1,,I134,,,0)</f>
        <v>15.233000000000001</v>
      </c>
      <c r="Q134" t="s">
        <v>62</v>
      </c>
      <c r="R134" t="s">
        <v>72</v>
      </c>
    </row>
    <row r="135" spans="4:18" x14ac:dyDescent="0.25">
      <c r="D135" s="12">
        <v>35</v>
      </c>
      <c r="E135" s="9">
        <f>[1]!crv_interpolation(M$78:M$98,E$78:E$98,$D135)</f>
        <v>12.201464386701389</v>
      </c>
      <c r="F135" s="9">
        <f>[1]!crv_interpolation(N$78:N$98,F$78:F$98,$D135)</f>
        <v>7.9881499309872694</v>
      </c>
      <c r="G135" s="9">
        <f>[1]!crv_interpolation(O$78:O$98,G$78:G$98,$D135)</f>
        <v>16.708176143696075</v>
      </c>
      <c r="H135" s="9">
        <f>[1]!crv_interpolation(P$78:P$98,H$78:H$98,$D135)</f>
        <v>1.9870062852256625</v>
      </c>
      <c r="I135" s="13">
        <f t="shared" si="1"/>
        <v>38.884796746610391</v>
      </c>
      <c r="J135" s="14">
        <f>[1]!MF_pipe_p_atma($B$66,$B$42,$C$63,PVT_json,1,,I135,,,0)</f>
        <v>15.222</v>
      </c>
      <c r="Q135">
        <v>60</v>
      </c>
      <c r="R135">
        <v>59.3</v>
      </c>
    </row>
    <row r="136" spans="4:18" x14ac:dyDescent="0.25">
      <c r="D136" s="12">
        <v>37</v>
      </c>
      <c r="E136" s="9">
        <f>[1]!crv_interpolation(M$78:M$98,E$78:E$98,$D136)</f>
        <v>11.426497611846591</v>
      </c>
      <c r="F136" s="9">
        <f>[1]!crv_interpolation(N$78:N$98,F$78:F$98,$D136)</f>
        <v>7.5010379161700689</v>
      </c>
      <c r="G136" s="9">
        <f>[1]!crv_interpolation(O$78:O$98,G$78:G$98,$D136)</f>
        <v>15.598072087906024</v>
      </c>
      <c r="H136" s="9">
        <f>[1]!crv_interpolation(P$78:P$98,H$78:H$98,$D136)</f>
        <v>1.8681057505503993</v>
      </c>
      <c r="I136" s="13">
        <f t="shared" si="1"/>
        <v>36.393713366473079</v>
      </c>
      <c r="J136" s="14">
        <f>[1]!MF_pipe_p_atma($B$66,$B$42,$C$63,PVT_json,1,,I136,,,0)</f>
        <v>15.211</v>
      </c>
      <c r="Q136">
        <v>70</v>
      </c>
      <c r="R136">
        <v>65.400000000000006</v>
      </c>
    </row>
    <row r="137" spans="4:18" x14ac:dyDescent="0.25">
      <c r="D137" s="12">
        <v>39</v>
      </c>
      <c r="E137" s="9">
        <f>[1]!crv_interpolation(M$78:M$98,E$78:E$98,$D137)</f>
        <v>10.651530836991791</v>
      </c>
      <c r="F137" s="9">
        <f>[1]!crv_interpolation(N$78:N$98,F$78:F$98,$D137)</f>
        <v>7.0139259013528692</v>
      </c>
      <c r="G137" s="9">
        <f>[1]!crv_interpolation(O$78:O$98,G$78:G$98,$D137)</f>
        <v>14.487968032115971</v>
      </c>
      <c r="H137" s="9">
        <f>[1]!crv_interpolation(P$78:P$98,H$78:H$98,$D137)</f>
        <v>1.7492052158751359</v>
      </c>
      <c r="I137" s="13">
        <f t="shared" si="1"/>
        <v>33.902629986335768</v>
      </c>
      <c r="J137" s="14">
        <f>[1]!MF_pipe_p_atma($B$66,$B$42,$C$63,PVT_json,1,,I137,,,0)</f>
        <v>15.2</v>
      </c>
      <c r="Q137">
        <v>80</v>
      </c>
      <c r="R137">
        <v>69.900000000000006</v>
      </c>
    </row>
    <row r="138" spans="4:18" x14ac:dyDescent="0.25">
      <c r="Q138">
        <v>90</v>
      </c>
      <c r="R138">
        <v>72.900000000000006</v>
      </c>
    </row>
    <row r="139" spans="4:18" x14ac:dyDescent="0.25">
      <c r="Q139">
        <v>100</v>
      </c>
      <c r="R139">
        <v>75.5</v>
      </c>
    </row>
    <row r="140" spans="4:18" x14ac:dyDescent="0.25">
      <c r="Q140">
        <v>110</v>
      </c>
      <c r="R140">
        <v>77.099999999999994</v>
      </c>
    </row>
    <row r="141" spans="4:18" x14ac:dyDescent="0.25">
      <c r="Q141">
        <v>120</v>
      </c>
    </row>
    <row r="142" spans="4:18" x14ac:dyDescent="0.25">
      <c r="Q142">
        <v>130</v>
      </c>
      <c r="R142">
        <v>78.099999999999994</v>
      </c>
    </row>
    <row r="143" spans="4:18" x14ac:dyDescent="0.25">
      <c r="Q143">
        <v>140</v>
      </c>
    </row>
    <row r="144" spans="4:18" x14ac:dyDescent="0.25">
      <c r="Q144">
        <v>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IPR_json</vt:lpstr>
      <vt:lpstr>pipe_construction</vt:lpstr>
      <vt:lpstr>pipe_object</vt:lpstr>
      <vt:lpstr>prod_index</vt:lpstr>
      <vt:lpstr>PVT_json</vt:lpstr>
      <vt:lpstr>t_model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Бажуков</dc:creator>
  <cp:lastModifiedBy>Сергей Бажуков</cp:lastModifiedBy>
  <dcterms:created xsi:type="dcterms:W3CDTF">2024-03-29T12:04:38Z</dcterms:created>
  <dcterms:modified xsi:type="dcterms:W3CDTF">2024-04-09T13:22:38Z</dcterms:modified>
</cp:coreProperties>
</file>