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teph\Desktop\Anaylsis Projects\Crowdfunding analysis subfolder\"/>
    </mc:Choice>
  </mc:AlternateContent>
  <bookViews>
    <workbookView xWindow="0" yWindow="0" windowWidth="9585" windowHeight="0" activeTab="6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 " sheetId="5" r:id="rId5"/>
    <sheet name="Theater Outcomes by Launch Date" sheetId="6" r:id="rId6"/>
    <sheet name="Outcomes Based On Goals" sheetId="7" r:id="rId7"/>
  </sheets>
  <definedNames>
    <definedName name="_xlnm._FilterDatabase" localSheetId="0" hidden="1">Kickstarter!$A$1:$U$4115</definedName>
  </definedName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7" i="7"/>
  <c r="F8" i="7"/>
  <c r="F9" i="7"/>
  <c r="F10" i="7"/>
  <c r="F11" i="7"/>
  <c r="F12" i="7"/>
  <c r="F13" i="7"/>
  <c r="F2" i="7"/>
  <c r="G2" i="7"/>
  <c r="G4" i="7"/>
  <c r="G5" i="7"/>
  <c r="G6" i="7"/>
  <c r="G7" i="7"/>
  <c r="G3" i="7"/>
  <c r="H3" i="7"/>
  <c r="H4" i="7"/>
  <c r="H5" i="7"/>
  <c r="H6" i="7"/>
  <c r="H7" i="7"/>
  <c r="H8" i="7"/>
  <c r="H9" i="7"/>
  <c r="H10" i="7"/>
  <c r="H11" i="7"/>
  <c r="H12" i="7"/>
  <c r="H13" i="7"/>
  <c r="H2" i="7"/>
  <c r="G9" i="7"/>
  <c r="G10" i="7"/>
  <c r="G11" i="7"/>
  <c r="G12" i="7"/>
  <c r="G13" i="7"/>
  <c r="G8" i="7"/>
  <c r="D11" i="7" l="1"/>
  <c r="B12" i="7"/>
  <c r="D13" i="7" l="1"/>
  <c r="D12" i="7"/>
  <c r="D10" i="7"/>
  <c r="D9" i="7"/>
  <c r="D8" i="7"/>
  <c r="D7" i="7"/>
  <c r="D6" i="7"/>
  <c r="D5" i="7"/>
  <c r="D4" i="7"/>
  <c r="D3" i="7"/>
  <c r="D2" i="7"/>
  <c r="C2" i="7"/>
  <c r="C13" i="7"/>
  <c r="C12" i="7"/>
  <c r="C11" i="7"/>
  <c r="C10" i="7"/>
  <c r="C9" i="7"/>
  <c r="C8" i="7"/>
  <c r="C7" i="7"/>
  <c r="C6" i="7"/>
  <c r="C5" i="7"/>
  <c r="C4" i="7"/>
  <c r="C3" i="7"/>
  <c r="B13" i="7"/>
  <c r="B11" i="7"/>
  <c r="B10" i="7"/>
  <c r="B9" i="7"/>
  <c r="B8" i="7"/>
  <c r="B7" i="7"/>
  <c r="B6" i="7"/>
  <c r="B5" i="7"/>
  <c r="B4" i="7"/>
  <c r="B3" i="7"/>
  <c r="B2" i="7"/>
  <c r="E2" i="7" l="1"/>
  <c r="E6" i="7"/>
  <c r="E10" i="7"/>
  <c r="E3" i="7"/>
  <c r="E7" i="7"/>
  <c r="E11" i="7"/>
  <c r="E4" i="7"/>
  <c r="E12" i="7"/>
  <c r="E8" i="7"/>
  <c r="E5" i="7"/>
  <c r="E9" i="7"/>
  <c r="E13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T92" i="1" l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<sst xmlns="http://schemas.openxmlformats.org/spreadsheetml/2006/main" count="33036" uniqueCount="8403">
  <si>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</si>
  <si>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</si>
  <si>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</si>
  <si>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</si>
  <si>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</si>
  <si>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</si>
  <si>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</si>
  <si>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</si>
  <si>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</si>
  <si>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</si>
  <si>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</si>
  <si>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</si>
  <si>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</si>
  <si>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</si>
  <si>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</si>
  <si>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</si>
  <si>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</si>
  <si>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</si>
  <si>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</si>
  <si>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</si>
  <si>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</si>
  <si>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</si>
  <si>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</si>
  <si>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</si>
  <si>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</si>
  <si>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</si>
  <si>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</si>
  <si>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</si>
  <si>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</si>
  <si>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</si>
  <si>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</si>
  <si>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</si>
  <si>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</si>
  <si>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</si>
  <si>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</si>
  <si>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</si>
  <si>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</si>
  <si>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</si>
  <si>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</si>
  <si>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</si>
  <si>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</si>
  <si>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</si>
  <si>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</si>
  <si>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</si>
  <si>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</si>
  <si>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</si>
  <si>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</si>
  <si>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</si>
  <si>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</si>
  <si>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</si>
  <si>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</si>
  <si>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</si>
  <si>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</si>
  <si>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</si>
  <si>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</si>
  <si>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</si>
  <si>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</si>
  <si>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</si>
  <si>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</si>
  <si>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</si>
  <si>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</si>
  <si>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</si>
  <si>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</si>
  <si>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</si>
  <si>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</si>
  <si>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</si>
  <si>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</si>
  <si>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</si>
  <si>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</si>
  <si>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</si>
  <si>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</si>
  <si>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</si>
  <si>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</si>
  <si>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</si>
  <si>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</si>
  <si>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</si>
  <si>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</si>
  <si>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</si>
  <si>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</si>
  <si>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</si>
  <si>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</si>
  <si>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</si>
  <si>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</si>
  <si>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</si>
  <si>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</si>
  <si>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</si>
  <si>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</si>
  <si>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</si>
  <si>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</si>
  <si>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</si>
  <si>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</si>
  <si>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</si>
  <si>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</si>
  <si>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</si>
  <si>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</si>
  <si>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</si>
  <si>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</si>
  <si>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</si>
  <si>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</si>
  <si>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</si>
  <si>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</si>
  <si>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</si>
  <si>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</si>
  <si>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</si>
  <si>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</si>
  <si>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</si>
  <si>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</si>
  <si>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</si>
  <si>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</si>
  <si>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</si>
  <si>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</si>
  <si>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</si>
  <si>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</si>
  <si>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</si>
  <si>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</si>
  <si>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</si>
  <si>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</si>
  <si>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</si>
  <si>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</si>
  <si>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</si>
  <si>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</si>
  <si>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</si>
  <si>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</si>
  <si>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</si>
  <si>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</si>
  <si>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</si>
  <si>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</si>
  <si>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</si>
  <si>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</si>
  <si>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</si>
  <si>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</si>
  <si>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</si>
  <si>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</si>
  <si>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</si>
  <si>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</si>
  <si>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</si>
  <si>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</si>
  <si>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</si>
  <si>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</si>
  <si>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</si>
  <si>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</si>
  <si>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</si>
  <si>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</si>
  <si>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</si>
  <si>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</si>
  <si>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</si>
  <si>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</si>
  <si>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</si>
  <si>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</si>
  <si>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</si>
  <si>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</si>
  <si>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</si>
  <si>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</si>
  <si>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</si>
  <si>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</si>
  <si>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</si>
  <si>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</si>
  <si>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</si>
  <si>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</si>
  <si>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</si>
  <si>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</si>
  <si>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</si>
  <si>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</si>
  <si>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</si>
  <si>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</si>
  <si>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</si>
  <si>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</si>
  <si>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</si>
  <si>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</si>
  <si>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</si>
  <si>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</si>
  <si>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</si>
  <si>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</si>
  <si>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</si>
  <si>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</si>
  <si>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</si>
  <si>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</si>
  <si>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</si>
  <si>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</si>
  <si>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</si>
  <si>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</si>
  <si>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</si>
  <si>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</si>
  <si>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</si>
  <si>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</si>
  <si>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</si>
  <si>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</si>
  <si>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</si>
  <si>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</si>
  <si>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</si>
  <si>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</si>
  <si>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</si>
  <si>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</si>
  <si>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</si>
  <si>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</si>
  <si>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</si>
  <si>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</si>
  <si>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</si>
  <si>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</si>
  <si>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</si>
  <si>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</si>
  <si>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</si>
  <si>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</si>
  <si>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</si>
  <si>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</si>
  <si>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</si>
  <si>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</si>
  <si>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</si>
  <si>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</si>
  <si>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</si>
  <si>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</si>
  <si>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</si>
  <si>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</si>
  <si>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</si>
  <si>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</si>
  <si>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</si>
  <si>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</si>
  <si>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</si>
  <si>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</si>
  <si>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</si>
  <si>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</si>
  <si>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</si>
  <si>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</si>
  <si>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</si>
  <si>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</si>
  <si>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</si>
  <si>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</si>
  <si>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</si>
  <si>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</si>
  <si>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</si>
  <si>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</si>
  <si>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</si>
  <si>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</si>
  <si>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</si>
  <si>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</si>
  <si>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</si>
  <si>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</si>
  <si>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</si>
  <si>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</si>
  <si>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</si>
  <si>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</si>
  <si>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</si>
  <si>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</si>
  <si>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</si>
  <si>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</si>
  <si>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</si>
  <si>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</si>
  <si>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</si>
  <si>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</si>
  <si>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</si>
  <si>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</si>
  <si>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</si>
  <si>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</si>
  <si>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</si>
  <si>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</si>
  <si>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</si>
  <si>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</si>
  <si>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</si>
  <si>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</si>
  <si>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</si>
  <si>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</si>
  <si>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</si>
  <si>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</si>
  <si>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</si>
  <si>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</si>
  <si>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</si>
  <si>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</si>
  <si>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</si>
  <si>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</si>
  <si>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</si>
  <si>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</si>
  <si>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</si>
  <si>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</si>
  <si>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</si>
  <si>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</si>
  <si>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</si>
  <si>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</si>
  <si>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</si>
  <si>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</si>
  <si>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</si>
  <si>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</si>
  <si>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</si>
  <si>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</si>
  <si>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</si>
  <si>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</si>
  <si>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</si>
  <si>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</si>
  <si>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</si>
  <si>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</si>
  <si>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</si>
  <si>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</si>
  <si>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</si>
  <si>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</si>
  <si>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</si>
  <si>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</si>
  <si>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</si>
  <si>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</si>
  <si>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</si>
  <si>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</si>
  <si>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</si>
  <si>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</si>
  <si>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</si>
  <si>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</si>
  <si>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</si>
  <si>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</si>
  <si>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</si>
  <si>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</si>
  <si>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</si>
  <si>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</si>
  <si>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</si>
  <si>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</si>
  <si>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</si>
  <si>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</si>
  <si>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</si>
  <si>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</si>
  <si>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</si>
  <si>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</si>
  <si>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</si>
  <si>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</si>
  <si>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</si>
  <si>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</si>
  <si>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</si>
  <si>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</si>
  <si>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</si>
  <si>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</si>
  <si>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</si>
  <si>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</si>
  <si>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</si>
  <si>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</si>
  <si>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</si>
  <si>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</si>
  <si>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</si>
  <si>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</si>
  <si>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</si>
  <si>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</si>
  <si>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</si>
  <si>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</si>
  <si>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</si>
  <si>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</si>
  <si>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</si>
  <si>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</si>
  <si>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</si>
  <si>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</si>
  <si>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</si>
  <si>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</si>
  <si>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</si>
  <si>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</si>
  <si>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</si>
  <si>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</si>
  <si>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</si>
  <si>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</si>
  <si>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</si>
  <si>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</si>
  <si>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</si>
  <si>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</si>
  <si>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</si>
  <si>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</si>
  <si>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</si>
  <si>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</si>
  <si>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</si>
  <si>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</si>
  <si>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</si>
  <si>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</si>
  <si>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</si>
  <si>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</si>
  <si>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</si>
  <si>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</si>
  <si>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</si>
  <si>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</si>
  <si>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</si>
  <si>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</si>
  <si>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</si>
  <si>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</si>
  <si>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</si>
  <si>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</si>
  <si>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</si>
  <si>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</si>
  <si>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</si>
  <si>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</si>
  <si>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</si>
  <si>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</si>
  <si>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</si>
  <si>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</si>
  <si>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</si>
  <si>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</si>
  <si>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</si>
  <si>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</si>
  <si>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</si>
  <si>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</si>
  <si>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</si>
  <si>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</si>
  <si>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</si>
  <si>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</si>
  <si>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</si>
  <si>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</si>
  <si>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</si>
  <si>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</si>
  <si>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</si>
  <si>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</si>
  <si>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</si>
  <si>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</si>
  <si>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</si>
  <si>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</si>
  <si>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</si>
  <si>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</si>
  <si>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</si>
  <si>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</si>
  <si>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</si>
  <si>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</si>
  <si>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</si>
  <si>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</si>
  <si>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</si>
  <si>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</si>
  <si>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</si>
  <si>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</si>
  <si>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</si>
  <si>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</si>
  <si>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</si>
  <si>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</si>
  <si>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</si>
  <si>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</si>
  <si>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</si>
  <si>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</si>
  <si>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</si>
  <si>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</si>
  <si>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</si>
  <si>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</si>
  <si>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</si>
  <si>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</si>
  <si>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</si>
  <si>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</si>
  <si>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</si>
  <si>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</si>
  <si>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</si>
  <si>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</si>
  <si>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</si>
  <si>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</si>
  <si>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</si>
  <si>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</si>
  <si>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</si>
  <si>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</si>
  <si>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</si>
  <si>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</si>
  <si>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</si>
  <si>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</si>
  <si>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</si>
  <si>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</si>
  <si>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</si>
  <si>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</si>
  <si>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</si>
  <si>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</si>
  <si>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</si>
  <si>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</si>
  <si>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</si>
  <si>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</si>
  <si>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</si>
  <si>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</si>
  <si>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</si>
  <si>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</si>
  <si>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</si>
  <si>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</si>
  <si>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</si>
  <si>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</si>
  <si>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</si>
  <si>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</si>
  <si>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</si>
  <si>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</si>
  <si>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</si>
  <si>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</si>
  <si>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</si>
  <si>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</si>
  <si>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</si>
  <si>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</si>
  <si>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</si>
  <si>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</si>
  <si>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</si>
  <si>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</si>
  <si>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</si>
  <si>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</si>
  <si>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</si>
  <si>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</si>
  <si>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</si>
  <si>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</si>
  <si>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</si>
  <si>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</si>
  <si>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</si>
  <si>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</si>
  <si>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</si>
  <si>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</si>
  <si>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</si>
  <si>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</si>
  <si>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</si>
  <si>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</si>
  <si>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</si>
  <si>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</si>
  <si>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</si>
  <si>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</si>
  <si>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</si>
  <si>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</si>
  <si>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</si>
  <si>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</si>
  <si>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</si>
  <si>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</si>
  <si>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</si>
  <si>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</si>
  <si>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</si>
  <si>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</si>
  <si>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</si>
  <si>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</si>
  <si>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</si>
  <si>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</si>
  <si>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</si>
  <si>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</si>
  <si>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</si>
  <si>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</si>
  <si>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</si>
  <si>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</si>
  <si>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</si>
  <si>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</si>
  <si>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</si>
  <si>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</si>
  <si>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</si>
  <si>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</si>
  <si>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</si>
  <si>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</si>
  <si>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</si>
  <si>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</si>
  <si>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</si>
  <si>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</si>
  <si>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</si>
  <si>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</si>
  <si>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</si>
  <si>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</si>
  <si>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</si>
  <si>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</si>
  <si>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</si>
  <si>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</si>
  <si>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</si>
  <si>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</si>
  <si>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</si>
  <si>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</si>
  <si>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</si>
  <si>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</si>
  <si>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</si>
  <si>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</si>
  <si>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</si>
  <si>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</si>
  <si>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</si>
  <si>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</si>
  <si>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</si>
  <si>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</si>
  <si>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</si>
  <si>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</si>
  <si>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</si>
  <si>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</si>
  <si>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</si>
  <si>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</si>
  <si>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</si>
  <si>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</si>
  <si>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</si>
  <si>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</si>
  <si>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</si>
  <si>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</si>
  <si>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</si>
  <si>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</si>
  <si>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</si>
  <si>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</si>
  <si>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</si>
  <si>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</si>
  <si>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</si>
  <si>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</si>
  <si>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</si>
  <si>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</si>
  <si>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</si>
  <si>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</si>
  <si>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</si>
  <si>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</si>
  <si>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</si>
  <si>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</si>
  <si>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</si>
  <si>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</si>
  <si>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</si>
  <si>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</si>
  <si>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</si>
  <si>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</si>
  <si>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</si>
  <si>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</si>
  <si>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</si>
  <si>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</si>
  <si>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</si>
  <si>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</si>
  <si>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</si>
  <si>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</si>
  <si>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</si>
  <si>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</si>
  <si>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</si>
  <si>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</si>
  <si>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</si>
  <si>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</si>
  <si>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</si>
  <si>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</si>
  <si>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</si>
  <si>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</si>
  <si>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</si>
  <si>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</si>
  <si>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</si>
  <si>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</si>
  <si>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</si>
  <si>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</si>
  <si>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</si>
  <si>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</si>
  <si>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</si>
  <si>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</si>
  <si>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</si>
  <si>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</si>
  <si>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</si>
  <si>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</si>
  <si>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</si>
  <si>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</si>
  <si>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</si>
  <si>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</si>
  <si>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</si>
  <si>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</si>
  <si>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</si>
  <si>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</si>
  <si>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</si>
  <si>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</si>
  <si>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</si>
  <si>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</si>
  <si>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</si>
  <si>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</si>
  <si>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</si>
  <si>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</si>
  <si>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</si>
  <si>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</si>
  <si>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</si>
  <si>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</si>
  <si>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</si>
  <si>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</si>
  <si>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</si>
  <si>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</si>
  <si>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</si>
  <si>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</si>
  <si>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</si>
  <si>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</si>
  <si>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</si>
  <si>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</si>
  <si>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</si>
  <si>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</si>
  <si>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</si>
  <si>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</si>
  <si>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</si>
  <si>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</si>
  <si>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</si>
  <si>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</si>
  <si>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</si>
  <si>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</si>
  <si>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</si>
  <si>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</si>
  <si>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</si>
  <si>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</si>
  <si>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</si>
  <si>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</si>
  <si>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</si>
  <si>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</si>
  <si>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</si>
  <si>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</si>
  <si>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</si>
  <si>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</si>
  <si>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</si>
  <si>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</si>
  <si>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</si>
  <si>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</si>
  <si>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</si>
  <si>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</si>
  <si>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</si>
  <si>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</si>
  <si>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</si>
  <si>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</si>
  <si>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</si>
  <si>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</si>
  <si>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</si>
  <si>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</si>
  <si>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</si>
  <si>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</si>
  <si>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</si>
  <si>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</si>
  <si>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</si>
  <si>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</si>
  <si>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</si>
  <si>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</si>
  <si>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</si>
  <si>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</si>
  <si>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</si>
  <si>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</si>
  <si>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</si>
  <si>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</si>
  <si>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</si>
  <si>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</si>
  <si>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</si>
  <si>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</si>
  <si>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</si>
  <si>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</si>
  <si>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</si>
  <si>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</si>
  <si>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</si>
  <si>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</si>
  <si>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</si>
  <si>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</si>
  <si>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</si>
  <si>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</si>
  <si>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</si>
  <si>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</si>
  <si>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</si>
  <si>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</si>
  <si>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</si>
  <si>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</si>
  <si>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</si>
  <si>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</si>
  <si>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</si>
  <si>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</si>
  <si>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</si>
  <si>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</si>
  <si>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</si>
  <si>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</si>
  <si>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</si>
  <si>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</si>
  <si>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</si>
  <si>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</si>
  <si>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</si>
  <si>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</si>
  <si>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</si>
  <si>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</si>
  <si>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</si>
  <si>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</si>
  <si>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</si>
  <si>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</si>
  <si>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</si>
  <si>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</si>
  <si>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</si>
  <si>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</si>
  <si>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</si>
  <si>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</si>
  <si>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</si>
  <si>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</si>
  <si>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</si>
  <si>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</si>
  <si>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</si>
  <si>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</si>
  <si>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</si>
  <si>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</si>
  <si>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</si>
  <si>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</si>
  <si>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</si>
  <si>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</si>
  <si>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</si>
  <si>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</si>
  <si>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</si>
  <si>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</si>
  <si>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</si>
  <si>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</si>
  <si>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</si>
  <si>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</si>
  <si>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</si>
  <si>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</si>
  <si>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</si>
  <si>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</si>
  <si>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</si>
  <si>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</si>
  <si>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</si>
  <si>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</si>
  <si>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</si>
  <si>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</si>
  <si>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</si>
  <si>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</si>
  <si>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</si>
  <si>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</si>
  <si>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</si>
  <si>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</si>
  <si>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</si>
  <si>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</si>
  <si>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</si>
  <si>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</si>
  <si>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</si>
  <si>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</si>
  <si>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</si>
  <si>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</si>
  <si>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</si>
  <si>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</si>
  <si>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</si>
  <si>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</si>
  <si>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</si>
  <si>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</si>
  <si>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</si>
  <si>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</si>
  <si>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</si>
  <si>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</si>
  <si>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</si>
  <si>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</si>
  <si>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</si>
  <si>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</si>
  <si>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</si>
  <si>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</si>
  <si>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</si>
  <si>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</si>
  <si>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</si>
  <si>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</si>
  <si>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</si>
  <si>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</si>
  <si>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</si>
  <si>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</si>
  <si>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</si>
  <si>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</si>
  <si>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</si>
  <si>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</si>
  <si>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</si>
  <si>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</si>
  <si>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</si>
  <si>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</si>
  <si>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</si>
  <si>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</si>
  <si>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</si>
  <si>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</si>
  <si>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</si>
  <si>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</si>
  <si>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</si>
  <si>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</si>
  <si>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</si>
  <si>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</si>
  <si>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</si>
  <si>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</si>
  <si>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</si>
  <si>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</si>
  <si>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</si>
  <si>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</si>
  <si>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</si>
  <si>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</si>
  <si>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</si>
  <si>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</si>
  <si>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</si>
  <si>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</si>
  <si>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</si>
  <si>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</si>
  <si>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</si>
  <si>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</si>
  <si>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</si>
  <si>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</si>
  <si>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</si>
  <si>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</si>
  <si>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</si>
  <si>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</si>
  <si>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</si>
  <si>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</si>
  <si>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</si>
  <si>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</si>
  <si>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</si>
  <si>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</si>
  <si>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</si>
  <si>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</si>
  <si>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</si>
  <si>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</si>
  <si>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</si>
  <si>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</si>
  <si>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</si>
  <si>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</si>
  <si>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</si>
  <si>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</si>
  <si>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</si>
  <si>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</si>
  <si>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</si>
  <si>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</si>
  <si>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</si>
  <si>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</si>
  <si>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</si>
  <si>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</si>
  <si>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</si>
  <si>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</si>
  <si>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</si>
  <si>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</si>
  <si>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</si>
  <si>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</si>
  <si>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</si>
  <si>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</si>
  <si>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</si>
  <si>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</si>
  <si>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</si>
  <si>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</si>
  <si>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</si>
  <si>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</si>
  <si>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</si>
  <si>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</si>
  <si>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</si>
  <si>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</si>
  <si>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</si>
  <si>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</si>
  <si>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</si>
  <si>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</si>
  <si>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</si>
  <si>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</si>
  <si>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</si>
  <si>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</si>
  <si>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</si>
  <si>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</si>
  <si>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</si>
  <si>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</si>
  <si>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</si>
  <si>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</si>
  <si>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</si>
  <si>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</si>
  <si>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</si>
  <si>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</si>
  <si>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</si>
  <si>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</si>
  <si>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</si>
  <si>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</si>
  <si>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</si>
  <si>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</si>
  <si>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</si>
  <si>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</si>
  <si>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</si>
  <si>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</si>
  <si>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</si>
  <si>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</si>
  <si>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</si>
  <si>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</si>
  <si>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</si>
  <si>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</si>
  <si>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</si>
  <si>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</si>
  <si>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</si>
  <si>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</si>
  <si>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</si>
  <si>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</si>
  <si>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</si>
  <si>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</si>
  <si>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</si>
  <si>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</si>
  <si>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</si>
  <si>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</si>
  <si>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</si>
  <si>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</si>
  <si>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</si>
  <si>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</si>
  <si>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</si>
  <si>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</si>
  <si>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</si>
  <si>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</si>
  <si>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</si>
  <si>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</si>
  <si>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</si>
  <si>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</si>
  <si>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</si>
  <si>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</si>
  <si>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</si>
  <si>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</si>
  <si>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</si>
  <si>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</si>
  <si>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</si>
  <si>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</si>
  <si>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</si>
  <si>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</si>
  <si>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</si>
  <si>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</si>
  <si>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</si>
  <si>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</si>
  <si>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</si>
  <si>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</si>
  <si>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</si>
  <si>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</si>
  <si>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</si>
  <si>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</si>
  <si>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</si>
  <si>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</si>
  <si>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</si>
  <si>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</si>
  <si>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</si>
  <si>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</si>
  <si>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</si>
  <si>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</si>
  <si>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</si>
  <si>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</si>
  <si>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</si>
  <si>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</si>
  <si>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</si>
  <si>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</si>
  <si>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</si>
  <si>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</si>
  <si>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</si>
  <si>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</si>
  <si>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</si>
  <si>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</si>
  <si>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</si>
  <si>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</si>
  <si>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</si>
  <si>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</si>
  <si>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</si>
  <si>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</si>
  <si>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</si>
  <si>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</si>
  <si>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</si>
  <si>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</si>
  <si>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</si>
  <si>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</si>
  <si>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</si>
  <si>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</si>
  <si>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</si>
  <si>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</si>
  <si>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</si>
  <si>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</si>
  <si>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</si>
  <si>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</si>
  <si>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</si>
  <si>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</si>
  <si>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</si>
  <si>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</si>
  <si>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</si>
  <si>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</si>
  <si>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</si>
  <si>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</si>
  <si>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</si>
  <si>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</si>
  <si>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</si>
  <si>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</si>
  <si>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</si>
  <si>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</si>
  <si>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</si>
  <si>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</si>
  <si>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</si>
  <si>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</si>
  <si>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</si>
  <si>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</si>
  <si>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</si>
  <si>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</si>
  <si>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</si>
  <si>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</si>
  <si>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</si>
  <si>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</si>
  <si>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</si>
  <si>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</si>
  <si>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</si>
  <si>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</si>
  <si>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</si>
  <si>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</si>
  <si>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</si>
  <si>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</si>
  <si>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</si>
  <si>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</si>
  <si>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</si>
  <si>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</si>
  <si>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</si>
  <si>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</si>
  <si>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</si>
  <si>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</si>
  <si>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</si>
  <si>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</si>
  <si>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</si>
  <si>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</si>
  <si>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</si>
  <si>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</si>
  <si>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</si>
  <si>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</si>
  <si>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</si>
  <si>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</si>
  <si>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</si>
  <si>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</si>
  <si>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</si>
  <si>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</si>
  <si>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</si>
  <si>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</si>
  <si>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</si>
  <si>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</si>
  <si>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</si>
  <si>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</si>
  <si>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</si>
  <si>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</si>
  <si>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</si>
  <si>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</si>
  <si>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</si>
  <si>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</si>
  <si>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</si>
  <si>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</si>
  <si>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</si>
  <si>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</si>
  <si>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</si>
  <si>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</si>
  <si>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</si>
  <si>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</si>
  <si>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</si>
  <si>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</si>
  <si>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</si>
  <si>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</si>
  <si>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</si>
  <si>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</si>
  <si>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</si>
  <si>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</si>
  <si>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</si>
  <si>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</si>
  <si>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</si>
  <si>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</si>
  <si>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</si>
  <si>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</si>
  <si>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</si>
  <si>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</si>
  <si>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</si>
  <si>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</si>
  <si>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</si>
  <si>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</si>
  <si>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</si>
  <si>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</si>
  <si>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</si>
  <si>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</si>
  <si>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</si>
  <si>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</si>
  <si>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</si>
  <si>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</si>
  <si>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</si>
  <si>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</si>
  <si>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</si>
  <si>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</si>
  <si>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</si>
  <si>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</si>
  <si>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</si>
  <si>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</si>
  <si>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</si>
  <si>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</si>
  <si>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</si>
  <si>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</si>
  <si>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</si>
  <si>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</si>
  <si>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</si>
  <si>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</si>
  <si>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</si>
  <si>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</si>
  <si>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</si>
  <si>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</si>
  <si>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</si>
  <si>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</si>
  <si>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</si>
  <si>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</si>
  <si>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</si>
  <si>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</si>
  <si>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</si>
  <si>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</si>
  <si>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</si>
  <si>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</si>
  <si>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</si>
  <si>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</si>
  <si>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</si>
  <si>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</si>
  <si>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</si>
  <si>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</si>
  <si>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</si>
  <si>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</si>
  <si>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</si>
  <si>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</si>
  <si>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</si>
  <si>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</si>
  <si>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</si>
  <si>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</si>
  <si>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</si>
  <si>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</si>
  <si>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</si>
  <si>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</si>
  <si>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</si>
  <si>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</si>
  <si>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</si>
  <si>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</si>
  <si>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</si>
  <si>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</si>
  <si>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</si>
  <si>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</si>
  <si>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</si>
  <si>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</si>
  <si>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</si>
  <si>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</si>
  <si>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</si>
  <si>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</si>
  <si>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</si>
  <si>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</si>
  <si>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</si>
  <si>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</si>
  <si>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</si>
  <si>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</si>
  <si>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</si>
  <si>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</si>
  <si>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</si>
  <si>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</si>
  <si>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</si>
  <si>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</si>
  <si>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</si>
  <si>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</si>
  <si>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</si>
  <si>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</si>
  <si>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</si>
  <si>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</si>
  <si>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</si>
  <si>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</si>
  <si>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</si>
  <si>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</si>
  <si>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</si>
  <si>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</si>
  <si>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</si>
  <si>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</si>
  <si>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</si>
  <si>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</si>
  <si>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</si>
  <si>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</si>
  <si>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</si>
  <si>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</si>
  <si>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</si>
  <si>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</si>
  <si>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</si>
  <si>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</si>
  <si>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</si>
  <si>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</si>
  <si>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</si>
  <si>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</si>
  <si>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</si>
  <si>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</si>
  <si>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</si>
  <si>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</si>
  <si>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</si>
  <si>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</si>
  <si>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</si>
  <si>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</si>
  <si>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</si>
  <si>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</si>
  <si>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</si>
  <si>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</si>
  <si>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</si>
  <si>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</si>
  <si>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</si>
  <si>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</si>
  <si>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</si>
  <si>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</si>
  <si>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</si>
  <si>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</si>
  <si>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</si>
  <si>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</si>
  <si>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</si>
  <si>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</si>
  <si>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</si>
  <si>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</si>
  <si>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</si>
  <si>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</si>
  <si>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</si>
  <si>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</si>
  <si>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</si>
  <si>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</si>
  <si>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</si>
  <si>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</si>
  <si>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</si>
  <si>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</si>
  <si>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</si>
  <si>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</si>
  <si>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</si>
  <si>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</si>
  <si>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</si>
  <si>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</si>
  <si>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</si>
  <si>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</si>
  <si>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</si>
  <si>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</si>
  <si>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</si>
  <si>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</si>
  <si>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</si>
  <si>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</si>
  <si>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</si>
  <si>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</si>
  <si>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</si>
  <si>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</si>
  <si>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</si>
  <si>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</si>
  <si>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</si>
  <si>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</si>
  <si>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</si>
  <si>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</si>
  <si>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</si>
  <si>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</si>
  <si>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</si>
  <si>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</si>
  <si>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</si>
  <si>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</si>
  <si>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</si>
  <si>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</si>
  <si>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</si>
  <si>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</si>
  <si>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</si>
  <si>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</si>
  <si>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</si>
  <si>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</si>
  <si>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</si>
  <si>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</si>
  <si>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</si>
  <si>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</si>
  <si>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</si>
  <si>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</si>
  <si>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</si>
  <si>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</si>
  <si>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</si>
  <si>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</si>
  <si>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</si>
  <si>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</si>
  <si>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</si>
  <si>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</si>
  <si>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</si>
  <si>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</si>
  <si>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</si>
  <si>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</si>
  <si>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</si>
  <si>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</si>
  <si>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</si>
  <si>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</si>
  <si>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</si>
  <si>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</si>
  <si>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</si>
  <si>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</si>
  <si>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</si>
  <si>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</si>
  <si>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</si>
  <si>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</si>
  <si>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</si>
  <si>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</si>
  <si>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</si>
  <si>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</si>
  <si>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</si>
  <si>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</si>
  <si>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</si>
  <si>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</si>
  <si>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</si>
  <si>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</si>
  <si>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</si>
  <si>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</si>
  <si>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</si>
  <si>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</si>
  <si>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</si>
  <si>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</si>
  <si>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</si>
  <si>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</si>
  <si>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</si>
  <si>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</si>
  <si>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</si>
  <si>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</si>
  <si>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</si>
  <si>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</si>
  <si>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</si>
  <si>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</si>
  <si>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</si>
  <si>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</si>
  <si>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</si>
  <si>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</si>
  <si>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</si>
  <si>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</si>
  <si>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</si>
  <si>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</si>
  <si>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</si>
  <si>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</si>
  <si>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</si>
  <si>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</si>
  <si>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</si>
  <si>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</si>
  <si>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</si>
  <si>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</si>
  <si>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</si>
  <si>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</si>
  <si>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</si>
  <si>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</si>
  <si>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</si>
  <si>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</si>
  <si>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</si>
  <si>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</si>
  <si>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</si>
  <si>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</si>
  <si>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</si>
  <si>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</si>
  <si>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</si>
  <si>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</si>
  <si>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</si>
  <si>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</si>
  <si>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</si>
  <si>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</si>
  <si>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</si>
  <si>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</si>
  <si>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</si>
  <si>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</si>
  <si>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</si>
  <si>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</si>
  <si>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</si>
  <si>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</si>
  <si>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</si>
  <si>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</si>
  <si>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</si>
  <si>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</si>
  <si>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</si>
  <si>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</si>
  <si>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</si>
  <si>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</si>
  <si>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</si>
  <si>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</si>
  <si>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</si>
  <si>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</si>
  <si>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</si>
  <si>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</si>
  <si>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</si>
  <si>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</si>
  <si>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</si>
  <si>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</si>
  <si>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</si>
  <si>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</si>
  <si>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</si>
  <si>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</si>
  <si>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</si>
  <si>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</si>
  <si>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</si>
  <si>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</si>
  <si>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</si>
  <si>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</si>
  <si>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</si>
  <si>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</si>
  <si>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</si>
  <si>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</si>
  <si>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</si>
  <si>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</si>
  <si>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</si>
  <si>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</si>
  <si>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</si>
  <si>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</si>
  <si>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</si>
  <si>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</si>
  <si>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</si>
  <si>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</si>
  <si>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</si>
  <si>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</si>
  <si>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</si>
  <si>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</si>
  <si>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</si>
  <si>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</si>
  <si>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</si>
  <si>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</si>
  <si>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</si>
  <si>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</si>
  <si>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</si>
  <si>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</si>
  <si>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</si>
  <si>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</si>
  <si>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</si>
  <si>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</si>
  <si>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</si>
  <si>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</si>
  <si>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</si>
  <si>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</si>
  <si>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</si>
  <si>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</si>
  <si>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</si>
  <si>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</si>
  <si>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</si>
  <si>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</si>
  <si>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</si>
  <si>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</si>
  <si>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</si>
  <si>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</si>
  <si>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</si>
  <si>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</si>
  <si>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</si>
  <si>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</si>
  <si>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</si>
  <si>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</si>
  <si>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</si>
  <si>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</si>
  <si>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</si>
  <si>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</si>
  <si>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</si>
  <si>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</si>
  <si>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</si>
  <si>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</si>
  <si>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</si>
  <si>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</si>
  <si>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</si>
  <si>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</si>
  <si>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</si>
  <si>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</si>
  <si>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</si>
  <si>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</si>
  <si>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</si>
  <si>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</si>
  <si>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</si>
  <si>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</si>
  <si>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</si>
  <si>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</si>
  <si>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</si>
  <si>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</si>
  <si>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</si>
  <si>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</si>
  <si>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</si>
  <si>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</si>
  <si>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</si>
  <si>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</si>
  <si>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</si>
  <si>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</si>
  <si>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</si>
  <si>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</si>
  <si>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</si>
  <si>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</si>
  <si>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</si>
  <si>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</si>
  <si>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</si>
  <si>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</si>
  <si>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</si>
  <si>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</si>
  <si>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</si>
  <si>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</si>
  <si>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</si>
  <si>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</si>
  <si>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</si>
  <si>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</si>
  <si>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</si>
  <si>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</si>
  <si>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</si>
  <si>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</si>
  <si>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</si>
  <si>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</si>
  <si>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</si>
  <si>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</si>
  <si>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</si>
  <si>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</si>
  <si>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</si>
  <si>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</si>
  <si>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</si>
  <si>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</si>
  <si>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</si>
  <si>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</si>
  <si>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</si>
  <si>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</si>
  <si>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</si>
  <si>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</si>
  <si>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</si>
  <si>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</si>
  <si>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</si>
  <si>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</si>
  <si>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</si>
  <si>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</si>
  <si>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</si>
  <si>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</si>
  <si>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</si>
  <si>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</si>
  <si>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</si>
  <si>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</si>
  <si>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</si>
  <si>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</si>
  <si>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</si>
  <si>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</si>
  <si>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</si>
  <si>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</si>
  <si>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</si>
  <si>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</si>
  <si>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</si>
  <si>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</si>
  <si>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</si>
  <si>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</si>
  <si>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</si>
  <si>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</si>
  <si>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</si>
  <si>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</si>
  <si>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</si>
  <si>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</si>
  <si>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</si>
  <si>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</si>
  <si>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</si>
  <si>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</si>
  <si>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</si>
  <si>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</si>
  <si>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</si>
  <si>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</si>
  <si>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</si>
  <si>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</si>
  <si>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</si>
  <si>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</si>
  <si>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</si>
  <si>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</si>
  <si>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</si>
  <si>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</si>
  <si>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</si>
  <si>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</si>
  <si>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</si>
  <si>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</si>
  <si>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</si>
  <si>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</si>
  <si>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</si>
  <si>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</si>
  <si>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</si>
  <si>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</si>
  <si>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</si>
  <si>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</si>
  <si>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</si>
  <si>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</si>
  <si>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</si>
  <si>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</si>
  <si>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</si>
  <si>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</si>
  <si>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</si>
  <si>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</si>
  <si>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</si>
  <si>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</si>
  <si>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</si>
  <si>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</si>
  <si>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</si>
  <si>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</si>
  <si>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</si>
  <si>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</si>
  <si>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</si>
  <si>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</si>
  <si>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</si>
  <si>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</si>
  <si>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</si>
  <si>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</si>
  <si>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</si>
  <si>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</si>
  <si>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</si>
  <si>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</si>
  <si>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</si>
  <si>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</si>
  <si>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</si>
  <si>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</si>
  <si>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</si>
  <si>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</si>
  <si>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</si>
  <si>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</si>
  <si>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</si>
  <si>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</si>
  <si>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</si>
  <si>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</si>
  <si>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</si>
  <si>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</si>
  <si>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</si>
  <si>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</si>
  <si>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</si>
  <si>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</si>
  <si>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</si>
  <si>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</si>
  <si>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</si>
  <si>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</si>
  <si>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</si>
  <si>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</si>
  <si>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</si>
  <si>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</si>
  <si>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</si>
  <si>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</si>
  <si>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</si>
  <si>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</si>
  <si>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</si>
  <si>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</si>
  <si>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</si>
  <si>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</si>
  <si>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</si>
  <si>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</si>
  <si>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</si>
  <si>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</si>
  <si>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</si>
  <si>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</si>
  <si>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</si>
  <si>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</si>
  <si>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</si>
  <si>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</si>
  <si>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</si>
  <si>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</si>
  <si>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</si>
  <si>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</si>
  <si>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</si>
  <si>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</si>
  <si>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</si>
  <si>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</si>
  <si>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</si>
  <si>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</si>
  <si>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</si>
  <si>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</si>
  <si>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</si>
  <si>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</si>
  <si>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</si>
  <si>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</si>
  <si>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</si>
  <si>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</si>
  <si>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</si>
  <si>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</si>
  <si>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</si>
  <si>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</si>
  <si>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</si>
  <si>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</si>
  <si>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</si>
  <si>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</si>
  <si>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</si>
  <si>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</si>
  <si>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</si>
  <si>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</si>
  <si>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</si>
  <si>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</si>
  <si>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</si>
  <si>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</si>
  <si>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</si>
  <si>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</si>
  <si>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</si>
  <si>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</si>
  <si>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</si>
  <si>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</si>
  <si>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</si>
  <si>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</si>
  <si>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</si>
  <si>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</si>
  <si>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</si>
  <si>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</si>
  <si>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</si>
  <si>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</si>
  <si>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</si>
  <si>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</si>
  <si>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</si>
  <si>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</si>
  <si>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</si>
  <si>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</si>
  <si>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</si>
  <si>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</si>
  <si>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</si>
  <si>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</si>
  <si>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</si>
  <si>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</si>
  <si>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</si>
  <si>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</si>
  <si>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</si>
  <si>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</si>
  <si>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</si>
  <si>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</si>
  <si>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</si>
  <si>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</si>
  <si>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</si>
  <si>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</si>
  <si>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</si>
  <si>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</si>
  <si>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</si>
  <si>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</si>
  <si>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</si>
  <si>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</si>
  <si>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</si>
  <si>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</si>
  <si>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</si>
  <si>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</si>
  <si>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</si>
  <si>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</si>
  <si>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</si>
  <si>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</si>
  <si>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</si>
  <si>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</si>
  <si>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</si>
  <si>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</si>
  <si>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</si>
  <si>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</si>
  <si>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</si>
  <si>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</si>
  <si>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</si>
  <si>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</si>
  <si>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</si>
  <si>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</si>
  <si>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</si>
  <si>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</si>
  <si>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</si>
  <si>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</si>
  <si>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</si>
  <si>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</si>
  <si>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</si>
  <si>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</si>
  <si>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</si>
  <si>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</si>
  <si>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</si>
  <si>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</si>
  <si>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</si>
  <si>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</si>
  <si>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</si>
  <si>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</si>
  <si>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</si>
  <si>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</si>
  <si>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</si>
  <si>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</si>
  <si>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</si>
  <si>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</si>
  <si>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</si>
  <si>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</si>
  <si>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</si>
  <si>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</si>
  <si>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</si>
  <si>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</si>
  <si>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</si>
  <si>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</si>
  <si>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</si>
  <si>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</si>
  <si>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</si>
  <si>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</si>
  <si>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</si>
  <si>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</si>
  <si>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</si>
  <si>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</si>
  <si>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</si>
  <si>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</si>
  <si>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</si>
  <si>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</si>
  <si>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</si>
  <si>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</si>
  <si>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</si>
  <si>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</si>
  <si>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</si>
  <si>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</si>
  <si>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</si>
  <si>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</si>
  <si>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</si>
  <si>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</si>
  <si>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</si>
  <si>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</si>
  <si>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</si>
  <si>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</si>
  <si>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</si>
  <si>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</si>
  <si>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</si>
  <si>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</si>
  <si>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</si>
  <si>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</si>
  <si>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</si>
  <si>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</si>
  <si>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</si>
  <si>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</si>
  <si>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</si>
  <si>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</si>
  <si>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</si>
  <si>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</si>
  <si>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</si>
  <si>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</si>
  <si>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</si>
  <si>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</si>
  <si>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</si>
  <si>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</si>
  <si>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</si>
  <si>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</si>
  <si>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</si>
  <si>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</si>
  <si>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</si>
  <si>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</si>
  <si>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</si>
  <si>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</si>
  <si>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</si>
  <si>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</si>
  <si>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</si>
  <si>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</si>
  <si>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</si>
  <si>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</si>
  <si>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</si>
  <si>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</si>
  <si>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</si>
  <si>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</si>
  <si>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</si>
  <si>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</si>
  <si>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</si>
  <si>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</si>
  <si>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</si>
  <si>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</si>
  <si>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</si>
  <si>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</si>
  <si>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</si>
  <si>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</si>
  <si>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</si>
  <si>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</si>
  <si>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</si>
  <si>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</si>
  <si>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</si>
  <si>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</si>
  <si>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</si>
  <si>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</si>
  <si>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</si>
  <si>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</si>
  <si>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</si>
  <si>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</si>
  <si>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</si>
  <si>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</si>
  <si>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</si>
  <si>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</si>
  <si>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</si>
  <si>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</si>
  <si>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</si>
  <si>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</si>
  <si>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</si>
  <si>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</si>
  <si>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</si>
  <si>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</si>
  <si>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</si>
  <si>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</si>
  <si>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</si>
  <si>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</si>
  <si>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</si>
  <si>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</si>
  <si>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</si>
  <si>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</si>
  <si>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</si>
  <si>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</si>
  <si>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</si>
  <si>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</si>
  <si>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</si>
  <si>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</si>
  <si>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</si>
  <si>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</si>
  <si>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</si>
  <si>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</si>
  <si>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</si>
  <si>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</si>
  <si>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</si>
  <si>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</si>
  <si>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</si>
  <si>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</si>
  <si>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</si>
  <si>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</si>
  <si>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</si>
  <si>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</si>
  <si>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</si>
  <si>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</si>
  <si>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</si>
  <si>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</si>
  <si>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</si>
  <si>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</si>
  <si>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</si>
  <si>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</si>
  <si>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</si>
  <si>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</si>
  <si>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</si>
  <si>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</si>
  <si>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</si>
  <si>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</si>
  <si>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</si>
  <si>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</si>
  <si>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</si>
  <si>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</si>
  <si>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</si>
  <si>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</si>
  <si>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</si>
  <si>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</si>
  <si>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</si>
  <si>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</si>
  <si>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</si>
  <si>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</si>
  <si>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</si>
  <si>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</si>
  <si>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</si>
  <si>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</si>
  <si>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</si>
  <si>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</si>
  <si>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</si>
  <si>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</si>
  <si>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</si>
  <si>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</si>
  <si>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</si>
  <si>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</si>
  <si>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</si>
  <si>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</si>
  <si>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</si>
  <si>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</si>
  <si>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</si>
  <si>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</si>
  <si>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</si>
  <si>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</si>
  <si>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</si>
  <si>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</si>
  <si>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</si>
  <si>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</si>
  <si>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</si>
  <si>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</si>
  <si>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</si>
  <si>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</si>
  <si>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</si>
  <si>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</si>
  <si>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</si>
  <si>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</si>
  <si>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</si>
  <si>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</si>
  <si>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</si>
  <si>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</si>
  <si>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</si>
  <si>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</si>
  <si>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</si>
  <si>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</si>
  <si>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</si>
  <si>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</si>
  <si>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</si>
  <si>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</si>
  <si>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</si>
  <si>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</si>
  <si>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</si>
  <si>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</si>
  <si>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</si>
  <si>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</si>
  <si>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</si>
  <si>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</si>
  <si>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</si>
  <si>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</si>
  <si>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</si>
  <si>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</si>
  <si>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</si>
  <si>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</si>
  <si>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</si>
  <si>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</si>
  <si>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</si>
  <si>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</si>
  <si>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</si>
  <si>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</si>
  <si>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</si>
  <si>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</si>
  <si>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</si>
  <si>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</si>
  <si>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</si>
  <si>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</si>
  <si>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</si>
  <si>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</si>
  <si>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</si>
  <si>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</si>
  <si>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</si>
  <si>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</si>
  <si>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</si>
  <si>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</si>
  <si>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</si>
  <si>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</si>
  <si>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</si>
  <si>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</si>
  <si>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</si>
  <si>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</si>
  <si>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</si>
  <si>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</si>
  <si>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</si>
  <si>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</si>
  <si>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</si>
  <si>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</si>
  <si>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</si>
  <si>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</si>
  <si>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</si>
  <si>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</si>
  <si>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</si>
  <si>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</si>
  <si>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</si>
  <si>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</si>
  <si>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</si>
  <si>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</si>
  <si>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</si>
  <si>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</si>
  <si>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</si>
  <si>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</si>
  <si>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</si>
  <si>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</si>
  <si>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</si>
  <si>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</si>
  <si>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</si>
  <si>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</si>
  <si>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</si>
  <si>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</si>
  <si>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</si>
  <si>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</si>
  <si>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</si>
  <si>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</si>
  <si>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</si>
  <si>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</si>
  <si>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</si>
  <si>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</si>
  <si>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</si>
  <si>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</si>
  <si>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</si>
  <si>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</si>
  <si>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</si>
  <si>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</si>
  <si>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</si>
  <si>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</si>
  <si>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</si>
  <si>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</si>
  <si>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</si>
  <si>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</si>
  <si>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</si>
  <si>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</si>
  <si>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</si>
  <si>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</si>
  <si>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</si>
  <si>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</si>
  <si>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</si>
  <si>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</si>
  <si>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</si>
  <si>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</si>
  <si>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</si>
  <si>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</si>
  <si>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</si>
  <si>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</si>
  <si>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</si>
  <si>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</si>
  <si>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</si>
  <si>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</si>
  <si>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</si>
  <si>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</si>
  <si>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</si>
  <si>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</si>
  <si>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</si>
  <si>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</si>
  <si>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</si>
  <si>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</si>
  <si>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</si>
  <si>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</si>
  <si>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</si>
  <si>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</si>
  <si>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</si>
  <si>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</si>
  <si>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</si>
  <si>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</si>
  <si>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</si>
  <si>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</si>
  <si>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</si>
  <si>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</si>
  <si>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</si>
  <si>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</si>
  <si>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</si>
  <si>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</si>
  <si>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</si>
  <si>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</si>
  <si>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</si>
  <si>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</si>
  <si>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</si>
  <si>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</si>
  <si>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</si>
  <si>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</si>
  <si>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</si>
  <si>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</si>
  <si>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</si>
  <si>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</si>
  <si>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</si>
  <si>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</si>
  <si>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</si>
  <si>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</si>
  <si>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</si>
  <si>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</si>
  <si>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</si>
  <si>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</si>
  <si>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</si>
  <si>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</si>
  <si>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</si>
  <si>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</si>
  <si>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</si>
  <si>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</si>
  <si>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</si>
  <si>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</si>
  <si>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</si>
  <si>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</si>
  <si>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</si>
  <si>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</si>
  <si>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</si>
  <si>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</si>
  <si>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</si>
  <si>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</si>
  <si>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</si>
  <si>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</si>
  <si>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</si>
  <si>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</si>
  <si>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</si>
  <si>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</si>
  <si>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</si>
  <si>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</si>
  <si>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</si>
  <si>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</si>
  <si>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</si>
  <si>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</si>
  <si>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</si>
  <si>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</si>
  <si>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</si>
  <si>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</si>
  <si>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</si>
  <si>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</si>
  <si>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</si>
  <si>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</si>
  <si>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</si>
  <si>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</si>
  <si>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</si>
  <si>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</si>
  <si>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</si>
  <si>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</si>
  <si>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</si>
  <si>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</si>
  <si>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</si>
  <si>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</si>
  <si>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</si>
  <si>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</si>
  <si>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</si>
  <si>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</si>
  <si>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</si>
  <si>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</si>
  <si>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</si>
  <si>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</si>
  <si>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</si>
  <si>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</si>
  <si>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</si>
  <si>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</si>
  <si>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</si>
  <si>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</si>
  <si>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</si>
  <si>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</si>
  <si>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</si>
  <si>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</si>
  <si>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</si>
  <si>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</si>
  <si>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</si>
  <si>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</si>
  <si>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</si>
  <si>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</si>
  <si>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</si>
  <si>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</si>
  <si>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</si>
  <si>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</si>
  <si>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</si>
  <si>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</si>
  <si>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</si>
  <si>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</si>
  <si>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</si>
  <si>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</si>
  <si>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</si>
  <si>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</si>
  <si>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</si>
  <si>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</si>
  <si>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</si>
  <si>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</si>
  <si>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</si>
  <si>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</si>
  <si>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</si>
  <si>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</si>
  <si>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</si>
  <si>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</si>
  <si>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</si>
  <si>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</si>
  <si>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</si>
  <si>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</si>
  <si>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</si>
  <si>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</si>
  <si>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</si>
  <si>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</si>
  <si>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</si>
  <si>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</si>
  <si>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</si>
  <si>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</si>
  <si>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</si>
  <si>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</si>
  <si>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</si>
  <si>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</si>
  <si>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</si>
  <si>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</si>
  <si>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</si>
  <si>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</si>
  <si>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</si>
  <si>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</si>
  <si>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</si>
  <si>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</si>
  <si>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</si>
  <si>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</si>
  <si>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</si>
  <si>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</si>
  <si>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</si>
  <si>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</si>
  <si>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</si>
  <si>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</si>
  <si>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</si>
  <si>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</si>
  <si>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</si>
  <si>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</si>
  <si>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</si>
  <si>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</si>
  <si>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</si>
  <si>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</si>
  <si>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</si>
  <si>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</si>
  <si>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</si>
  <si>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</si>
  <si>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</si>
  <si>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</si>
  <si>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</si>
  <si>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</si>
  <si>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</si>
  <si>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</si>
  <si>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</si>
  <si>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</si>
  <si>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</si>
  <si>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</si>
  <si>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</si>
  <si>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</si>
  <si>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</si>
  <si>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</si>
  <si>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</si>
  <si>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</si>
  <si>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</si>
  <si>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</si>
  <si>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</si>
  <si>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</si>
  <si>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</si>
  <si>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</si>
  <si>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</si>
  <si>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</si>
  <si>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</si>
  <si>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</si>
  <si>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</si>
  <si>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</si>
  <si>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</si>
  <si>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</si>
  <si>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</si>
  <si>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</si>
  <si>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</si>
  <si>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</si>
  <si>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</si>
  <si>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</si>
  <si>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</si>
  <si>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</si>
  <si>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</si>
  <si>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</si>
  <si>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</si>
  <si>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</si>
  <si>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</si>
  <si>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</si>
  <si>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</si>
  <si>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</si>
  <si>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</si>
  <si>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</si>
  <si>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</si>
  <si>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</si>
  <si>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</si>
  <si>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</si>
  <si>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</si>
  <si>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</si>
  <si>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</si>
  <si>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</si>
  <si>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</si>
  <si>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</si>
  <si>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</si>
  <si>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</si>
  <si>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</si>
  <si>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</si>
  <si>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</si>
  <si>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</si>
  <si>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</si>
  <si>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</si>
  <si>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</si>
  <si>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</si>
  <si>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</si>
  <si>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</si>
  <si>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</si>
  <si>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</si>
  <si>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</si>
  <si>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</si>
  <si>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</si>
  <si>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</si>
  <si>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</si>
  <si>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</si>
  <si>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</si>
  <si>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</si>
  <si>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</si>
  <si>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</si>
  <si>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</si>
  <si>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</si>
  <si>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</si>
  <si>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</si>
  <si>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</si>
  <si>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</si>
  <si>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</si>
  <si>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</si>
  <si>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</si>
  <si>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</si>
  <si>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</si>
  <si>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</si>
  <si>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</si>
  <si>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</si>
  <si>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</si>
  <si>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</si>
  <si>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</si>
  <si>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</si>
  <si>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</si>
  <si>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</si>
  <si>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</si>
  <si>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</si>
  <si>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</si>
  <si>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</si>
  <si>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</si>
  <si>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</si>
  <si>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</si>
  <si>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</si>
  <si>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</si>
  <si>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</si>
  <si>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</si>
  <si>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</si>
  <si>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</si>
  <si>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</si>
  <si>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</si>
  <si>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</si>
  <si>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</si>
  <si>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</si>
  <si>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</si>
  <si>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</si>
  <si>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</si>
  <si>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</si>
  <si>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</si>
  <si>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</si>
  <si>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</si>
  <si>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</si>
  <si>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</si>
  <si>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</si>
  <si>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</si>
  <si>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</si>
  <si>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</si>
  <si>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</si>
  <si>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</si>
  <si>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</si>
  <si>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</si>
  <si>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</si>
  <si>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</si>
  <si>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</si>
  <si>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</si>
  <si>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</si>
  <si>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</si>
  <si>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</si>
  <si>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</si>
  <si>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</si>
  <si>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</si>
  <si>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</si>
  <si>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</si>
  <si>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</si>
  <si>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</si>
  <si>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</si>
  <si>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</si>
  <si>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</si>
  <si>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</si>
  <si>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</si>
  <si>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</si>
  <si>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</si>
  <si>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</si>
  <si>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</si>
  <si>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</si>
  <si>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</si>
  <si>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</si>
  <si>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</si>
  <si>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</si>
  <si>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</si>
  <si>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</si>
  <si>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</si>
  <si>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</si>
  <si>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</si>
  <si>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</si>
  <si>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</si>
  <si>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</si>
  <si>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</si>
  <si>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</si>
  <si>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</si>
  <si>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</si>
  <si>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</si>
  <si>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</si>
  <si>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</si>
  <si>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</si>
  <si>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</si>
  <si>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</si>
  <si>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</si>
  <si>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</si>
  <si>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</si>
  <si>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</si>
  <si>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</si>
  <si>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</si>
  <si>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</si>
  <si>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</si>
  <si>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</si>
  <si>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</si>
  <si>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</si>
  <si>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</si>
  <si>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</si>
  <si>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</si>
  <si>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</si>
  <si>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</si>
  <si>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</si>
  <si>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</si>
  <si>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</si>
  <si>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</si>
  <si>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</si>
  <si>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</si>
  <si>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</si>
  <si>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</si>
  <si>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</si>
  <si>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</si>
  <si>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</si>
  <si>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</si>
  <si>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</si>
  <si>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</si>
  <si>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</si>
  <si>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</si>
  <si>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</si>
  <si>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</si>
  <si>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</si>
  <si>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</si>
  <si>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</si>
  <si>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</si>
  <si>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</si>
  <si>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</si>
  <si>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</si>
  <si>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</si>
  <si>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</si>
  <si>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</si>
  <si>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</si>
  <si>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</si>
  <si>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</si>
  <si>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</si>
  <si>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</si>
  <si>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</si>
  <si>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</si>
  <si>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</si>
  <si>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</si>
  <si>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</si>
  <si>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</si>
  <si>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</si>
  <si>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</si>
  <si>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</si>
  <si>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</si>
  <si>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</si>
  <si>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</si>
  <si>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</si>
  <si>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</si>
  <si>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</si>
  <si>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</si>
  <si>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</si>
  <si>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</si>
  <si>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</si>
  <si>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</si>
  <si>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</si>
  <si>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</si>
  <si>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</si>
  <si>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</si>
  <si>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</si>
  <si>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</si>
  <si>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</si>
  <si>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</si>
  <si>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</si>
  <si>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</si>
  <si>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</si>
  <si>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</si>
  <si>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</si>
  <si>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</si>
  <si>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</si>
  <si>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</si>
  <si>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</si>
  <si>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</si>
  <si>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</si>
  <si>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</si>
  <si>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</si>
  <si>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</si>
  <si>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</si>
  <si>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</si>
  <si>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</si>
  <si>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</si>
  <si>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</si>
  <si>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</si>
  <si>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</si>
  <si>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</si>
  <si>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</si>
  <si>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</si>
  <si>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</si>
  <si>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</si>
  <si>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</si>
  <si>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</si>
  <si>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</si>
  <si>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</si>
  <si>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</si>
  <si>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</si>
  <si>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</si>
  <si>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</si>
  <si>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</si>
  <si>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</si>
  <si>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</si>
  <si>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</si>
  <si>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</si>
  <si>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</si>
  <si>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</si>
  <si>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</si>
  <si>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</si>
  <si>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</si>
  <si>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</si>
  <si>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</si>
  <si>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</si>
  <si>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</si>
  <si>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</si>
  <si>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</si>
  <si>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</si>
  <si>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</si>
  <si>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</si>
  <si>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</si>
  <si>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</si>
  <si>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</si>
  <si>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</si>
  <si>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</si>
  <si>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</si>
  <si>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</si>
  <si>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</si>
  <si>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</si>
  <si>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</si>
  <si>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</si>
  <si>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</si>
  <si>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</si>
  <si>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</si>
  <si>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</si>
  <si>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</si>
  <si>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</si>
  <si>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</si>
  <si>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</si>
  <si>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</si>
  <si>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</si>
  <si>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</si>
  <si>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</si>
  <si>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</si>
  <si>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</si>
  <si>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</si>
  <si>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</si>
  <si>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</si>
  <si>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</si>
  <si>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</si>
  <si>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</si>
  <si>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</si>
  <si>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</si>
  <si>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</si>
  <si>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</si>
  <si>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</si>
  <si>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</si>
  <si>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</si>
  <si>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</si>
  <si>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</si>
  <si>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</si>
  <si>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</si>
  <si>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</si>
  <si>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</si>
  <si>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</si>
  <si>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</si>
  <si>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</si>
  <si>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</si>
  <si>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</si>
  <si>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</si>
  <si>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</si>
  <si>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</si>
  <si>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</si>
  <si>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</si>
  <si>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</si>
  <si>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</si>
  <si>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</si>
  <si>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</si>
  <si>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</si>
  <si>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</si>
  <si>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</si>
  <si>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</si>
  <si>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</si>
  <si>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</si>
  <si>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</si>
  <si>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</si>
  <si>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</si>
  <si>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</si>
  <si>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</si>
  <si>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</si>
  <si>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</si>
  <si>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</si>
  <si>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</si>
  <si>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</si>
  <si>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</si>
  <si>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</si>
  <si>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</si>
  <si>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</si>
  <si>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</si>
  <si>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</si>
  <si>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</si>
  <si>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</si>
  <si>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</si>
  <si>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</si>
  <si>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</si>
  <si>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</si>
  <si>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</si>
  <si>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</si>
  <si>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</si>
  <si>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</si>
  <si>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</si>
  <si>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</si>
  <si>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</si>
  <si>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</si>
  <si>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</si>
  <si>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</si>
  <si>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</si>
  <si>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</si>
  <si>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</si>
  <si>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</si>
  <si>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</si>
  <si>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</si>
  <si>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</si>
  <si>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</si>
  <si>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</si>
  <si>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</si>
  <si>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</si>
  <si>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</si>
  <si>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</si>
  <si>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</si>
  <si>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</si>
  <si>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</si>
  <si>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</si>
  <si>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</si>
  <si>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</si>
  <si>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</si>
  <si>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</si>
  <si>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</si>
  <si>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</si>
  <si>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</si>
  <si>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</si>
  <si>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</si>
  <si>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</si>
  <si>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</si>
  <si>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</si>
  <si>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</si>
  <si>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</si>
  <si>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</si>
  <si>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</si>
  <si>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</si>
  <si>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</si>
  <si>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</si>
  <si>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</si>
  <si>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</si>
  <si>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</si>
  <si>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</si>
  <si>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</si>
  <si>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</si>
  <si>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</si>
  <si>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</si>
  <si>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</si>
  <si>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</si>
  <si>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</si>
  <si>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</si>
  <si>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</si>
  <si>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</si>
  <si>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</si>
  <si>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</si>
  <si>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</si>
  <si>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</si>
  <si>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</si>
  <si>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</si>
  <si>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</si>
  <si>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</si>
  <si>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</si>
  <si>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</si>
  <si>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</si>
  <si>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</si>
  <si>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</si>
  <si>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</si>
  <si>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</si>
  <si>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</si>
  <si>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</si>
  <si>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</si>
  <si>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</si>
  <si>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</si>
  <si>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</si>
  <si>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</si>
  <si>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</si>
  <si>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</si>
  <si>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</si>
  <si>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</si>
  <si>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</si>
  <si>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</si>
  <si>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</si>
  <si>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</si>
  <si>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</si>
  <si>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</si>
  <si>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</si>
  <si>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</si>
  <si>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</si>
  <si>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</si>
  <si>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</si>
  <si>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</si>
  <si>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</si>
  <si>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</si>
  <si>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</si>
  <si>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</si>
  <si>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</si>
  <si>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</si>
  <si>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</si>
  <si>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</si>
  <si>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</si>
  <si>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</si>
  <si>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</si>
  <si>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</si>
  <si>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</si>
  <si>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</si>
  <si>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</si>
  <si>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</si>
  <si>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</si>
  <si>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</si>
  <si>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</si>
  <si>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</si>
  <si>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</si>
  <si>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</si>
  <si>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</si>
  <si>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</si>
  <si>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</si>
  <si>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</si>
  <si>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</si>
  <si>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</si>
  <si>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</si>
  <si>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</si>
  <si>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</si>
  <si>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</si>
  <si>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</si>
  <si>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</si>
  <si>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</si>
  <si>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</si>
  <si>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</si>
  <si>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</si>
  <si>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</si>
  <si>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</si>
  <si>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</si>
  <si>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</si>
  <si>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</si>
  <si>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</si>
  <si>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</si>
  <si>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</si>
  <si>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</si>
  <si>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</si>
  <si>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</si>
  <si>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</si>
  <si>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</si>
  <si>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</si>
  <si>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</si>
  <si>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</si>
  <si>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</si>
  <si>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</si>
  <si>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</si>
  <si>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</si>
  <si>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</si>
  <si>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</si>
  <si>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</si>
  <si>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</si>
  <si>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</si>
  <si>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</si>
  <si>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</si>
  <si>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</si>
  <si>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</si>
  <si>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</si>
  <si>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</si>
  <si>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</si>
  <si>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</si>
  <si>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</si>
  <si>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</si>
  <si>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</si>
  <si>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</si>
  <si>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</si>
  <si>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</si>
  <si>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</si>
  <si>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</si>
  <si>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</si>
  <si>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</si>
  <si>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</si>
  <si>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</si>
  <si>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</si>
  <si>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</si>
  <si>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</si>
  <si>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</si>
  <si>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</si>
  <si>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</si>
  <si>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</si>
  <si>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</si>
  <si>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</si>
  <si>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</si>
  <si>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</si>
  <si>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</si>
  <si>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</si>
  <si>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</si>
  <si>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</si>
  <si>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</si>
  <si>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</si>
  <si>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</si>
  <si>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</si>
  <si>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</si>
  <si>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</si>
  <si>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</si>
  <si>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</si>
  <si>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</si>
  <si>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</si>
  <si>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</si>
  <si>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</si>
  <si>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</si>
  <si>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</si>
  <si>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</si>
  <si>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</si>
  <si>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</si>
  <si>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</si>
  <si>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</si>
  <si>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</si>
  <si>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</si>
  <si>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</si>
  <si>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</si>
  <si>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</si>
  <si>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</si>
  <si>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</si>
  <si>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</si>
  <si>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</si>
  <si>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</si>
  <si>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</si>
  <si>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</si>
  <si>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</si>
  <si>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</si>
  <si>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</si>
  <si>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</si>
  <si>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</si>
  <si>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</si>
  <si>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</si>
  <si>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</si>
  <si>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</si>
  <si>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</si>
  <si>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</si>
  <si>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</si>
  <si>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</si>
  <si>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</si>
  <si>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</si>
  <si>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</si>
  <si>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</si>
  <si>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</si>
  <si>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</si>
  <si>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</si>
  <si>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</si>
  <si>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</si>
  <si>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</si>
  <si>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</si>
  <si>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</si>
  <si>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</si>
  <si>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</si>
  <si>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</si>
  <si>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</si>
  <si>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</si>
  <si>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</si>
  <si>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</si>
  <si>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</si>
  <si>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</si>
  <si>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</si>
  <si>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</si>
  <si>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</si>
  <si>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</si>
  <si>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</si>
  <si>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</si>
  <si>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</si>
  <si>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</si>
  <si>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</si>
  <si>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</si>
  <si>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</si>
  <si>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</si>
  <si>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</si>
  <si>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</si>
  <si>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</si>
  <si>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</si>
  <si>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</si>
  <si>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</si>
  <si>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</si>
  <si>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</si>
  <si>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</si>
  <si>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</si>
  <si>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</si>
  <si>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</si>
  <si>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</si>
  <si>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</si>
  <si>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</si>
  <si>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</si>
  <si>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</si>
  <si>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</si>
  <si>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</si>
  <si>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</si>
  <si>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</si>
  <si>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</si>
  <si>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</si>
  <si>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</si>
  <si>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</si>
  <si>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</si>
  <si>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</si>
  <si>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</si>
  <si>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</si>
  <si>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</si>
  <si>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</si>
  <si>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</si>
  <si>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</si>
  <si>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</si>
  <si>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</si>
  <si>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</si>
  <si>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</si>
  <si>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</si>
  <si>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</si>
  <si>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</si>
  <si>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</si>
  <si>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</si>
  <si>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</si>
  <si>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</si>
  <si>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</si>
  <si>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</si>
  <si>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</si>
  <si>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</si>
  <si>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</si>
  <si>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</si>
  <si>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</si>
  <si>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</si>
  <si>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</si>
  <si>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</si>
  <si>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</si>
  <si>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</si>
  <si>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</si>
  <si>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</si>
  <si>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</si>
  <si>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</si>
  <si>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</si>
  <si>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</si>
  <si>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</si>
  <si>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</si>
  <si>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</si>
  <si>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</si>
  <si>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</si>
  <si>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</si>
  <si>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</si>
  <si>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</si>
  <si>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</si>
  <si>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</si>
  <si>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</si>
  <si>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</si>
  <si>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</si>
  <si>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</si>
  <si>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</si>
  <si>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</si>
  <si>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</si>
  <si>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</si>
  <si>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</si>
  <si>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</si>
  <si>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</si>
  <si>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</si>
  <si>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</si>
  <si>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</si>
  <si>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</si>
  <si>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</si>
  <si>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</si>
  <si>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</si>
  <si>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</si>
  <si>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</si>
  <si>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</si>
  <si>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</si>
  <si>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</si>
  <si>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</si>
  <si>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</si>
  <si>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</si>
  <si>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</si>
  <si>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</si>
  <si>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</si>
  <si>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</si>
  <si>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</si>
  <si>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</si>
  <si>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</si>
  <si>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</si>
  <si>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</si>
  <si>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</si>
  <si>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</si>
  <si>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</si>
  <si>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</si>
  <si>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</si>
  <si>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</si>
  <si>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</si>
  <si>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</si>
  <si>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</si>
  <si>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</si>
  <si>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</si>
  <si>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</si>
  <si>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</si>
  <si>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</si>
  <si>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</si>
  <si>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</si>
  <si>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</si>
  <si>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</si>
  <si>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</si>
  <si>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</si>
  <si>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</si>
  <si>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</si>
  <si>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</si>
  <si>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</si>
  <si>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</si>
  <si>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</si>
  <si>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</si>
  <si>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</si>
  <si>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</si>
  <si>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</si>
  <si>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</si>
  <si>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</si>
  <si>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</si>
  <si>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</si>
  <si>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</si>
  <si>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</si>
  <si>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</si>
  <si>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</si>
  <si>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</si>
  <si>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</si>
  <si>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</si>
  <si>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</si>
  <si>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</si>
  <si>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</si>
  <si>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</si>
  <si>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</si>
  <si>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</si>
  <si>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</si>
  <si>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</si>
  <si>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</si>
  <si>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</si>
  <si>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</si>
  <si>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</si>
  <si>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</si>
  <si>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</si>
  <si>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</si>
  <si>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</si>
  <si>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</si>
  <si>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</si>
  <si>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</si>
  <si>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</si>
  <si>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</si>
  <si>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</si>
  <si>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</si>
  <si>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</si>
  <si>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</si>
  <si>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</si>
  <si>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</si>
  <si>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</si>
  <si>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</si>
  <si>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</si>
  <si>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</si>
  <si>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</si>
  <si>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</si>
  <si>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</si>
  <si>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</si>
  <si>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</si>
  <si>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</si>
  <si>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</si>
  <si>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</si>
  <si>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</si>
  <si>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</si>
  <si>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</si>
  <si>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</si>
  <si>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</si>
  <si>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</si>
  <si>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</si>
  <si>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</si>
  <si>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</si>
  <si>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</si>
  <si>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</si>
  <si>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</si>
  <si>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</si>
  <si>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</si>
  <si>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</si>
  <si>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</si>
  <si>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</si>
  <si>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</si>
  <si>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</si>
  <si>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</si>
  <si>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</si>
  <si>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</si>
  <si>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</si>
  <si>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</si>
  <si>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</si>
  <si>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</si>
  <si>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</si>
  <si>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</si>
  <si>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</si>
  <si>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</si>
  <si>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</si>
  <si>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</si>
  <si>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</si>
  <si>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</si>
  <si>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</si>
  <si>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</si>
  <si>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</si>
  <si>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</si>
  <si>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</si>
  <si>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</si>
  <si>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</si>
  <si>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</si>
  <si>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</si>
  <si>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</si>
  <si>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</si>
  <si>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</si>
  <si>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</si>
  <si>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</si>
  <si>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</si>
  <si>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</si>
  <si>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</si>
  <si>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</si>
  <si>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</si>
  <si>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</si>
  <si>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</si>
  <si>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</si>
  <si>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</si>
  <si>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</si>
  <si>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</si>
  <si>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</si>
  <si>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</si>
  <si>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</si>
  <si>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</si>
  <si>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</si>
  <si>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</si>
  <si>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</si>
  <si>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</si>
  <si>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</si>
  <si>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</si>
  <si>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</si>
  <si>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</si>
  <si>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</si>
  <si>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</si>
  <si>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</si>
  <si>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</si>
  <si>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</si>
  <si>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</si>
  <si>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</si>
  <si>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</si>
  <si>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</si>
  <si>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</si>
  <si>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</si>
  <si>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</si>
  <si>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</si>
  <si>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</si>
  <si>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</si>
  <si>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</si>
  <si>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</si>
  <si>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</si>
  <si>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</si>
  <si>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</si>
  <si>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</si>
  <si>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</si>
  <si>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</si>
  <si>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</si>
  <si>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</si>
  <si>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</si>
  <si>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</si>
  <si>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</si>
  <si>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</si>
  <si>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</si>
  <si>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</si>
  <si>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</si>
  <si>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</si>
  <si>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</si>
  <si>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</si>
  <si>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</si>
  <si>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</si>
  <si>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</si>
  <si>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</si>
  <si>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</si>
  <si>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</si>
  <si>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</si>
  <si>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</si>
  <si>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</si>
  <si>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</si>
  <si>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</si>
  <si>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</si>
  <si>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</si>
  <si>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</si>
  <si>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</si>
  <si>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</si>
  <si>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</si>
  <si>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</si>
  <si>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</si>
  <si>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</si>
  <si>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</si>
  <si>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</si>
  <si>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</si>
  <si>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</si>
  <si>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</si>
  <si>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</si>
  <si>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</si>
  <si>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</si>
  <si>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</si>
  <si>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</si>
  <si>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</si>
  <si>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</si>
  <si>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</si>
  <si>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</si>
  <si>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</si>
  <si>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</si>
  <si>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</si>
  <si>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</si>
  <si>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</si>
  <si>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</si>
  <si>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</si>
  <si>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</si>
  <si>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</si>
  <si>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</si>
  <si>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</si>
  <si>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</si>
  <si>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</si>
  <si>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</si>
  <si>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</si>
  <si>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</si>
  <si>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</si>
  <si>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</si>
  <si>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</si>
  <si>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</si>
  <si>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</si>
  <si>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</si>
  <si>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</si>
  <si>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</si>
  <si>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</si>
  <si>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</si>
  <si>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</si>
  <si>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</si>
  <si>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</si>
  <si>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</si>
  <si>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</si>
  <si>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</si>
  <si>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</si>
  <si>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</si>
  <si>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</si>
  <si>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</si>
  <si>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</si>
  <si>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</si>
  <si>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</si>
  <si>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</si>
  <si>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</si>
  <si>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</si>
  <si>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</si>
  <si>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</si>
  <si>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</si>
  <si>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</si>
  <si>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</si>
  <si>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</si>
  <si>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</si>
  <si>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</si>
  <si>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</si>
  <si>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</si>
  <si>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</si>
  <si>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</si>
  <si>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</si>
  <si>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</si>
  <si>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</si>
  <si>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</si>
  <si>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</si>
  <si>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</si>
  <si>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</si>
  <si>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</si>
  <si>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</si>
  <si>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</si>
  <si>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</si>
  <si>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</si>
  <si>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</si>
  <si>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</si>
  <si>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</si>
  <si>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</si>
  <si>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</si>
  <si>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</si>
  <si>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</si>
  <si>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</si>
  <si>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</si>
  <si>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</si>
  <si>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</si>
  <si>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</si>
  <si>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</si>
  <si>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</si>
  <si>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</si>
  <si>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</si>
  <si>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</si>
  <si>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</si>
  <si>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</si>
  <si>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</si>
  <si>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</si>
  <si>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</si>
  <si>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</si>
  <si>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</si>
  <si>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</si>
  <si>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</si>
  <si>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</si>
  <si>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</si>
  <si>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</si>
  <si>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</si>
  <si>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</si>
  <si>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</si>
  <si>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</si>
  <si>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</si>
  <si>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</si>
  <si>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</si>
  <si>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</si>
  <si>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</si>
  <si>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</si>
  <si>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</si>
  <si>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</si>
  <si>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</si>
  <si>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</si>
  <si>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</si>
  <si>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</si>
  <si>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</si>
  <si>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</si>
  <si>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</si>
  <si>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</si>
  <si>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</si>
  <si>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</si>
  <si>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</si>
  <si>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</si>
  <si>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</si>
  <si>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</si>
  <si>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</si>
  <si>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</si>
  <si>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</si>
  <si>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</si>
  <si>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</si>
  <si>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</si>
  <si>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</si>
  <si>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</si>
  <si>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</si>
  <si>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</si>
  <si>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</si>
  <si>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</si>
  <si>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</si>
  <si>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</si>
  <si>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</si>
  <si>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</si>
  <si>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</si>
  <si>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</si>
  <si>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</si>
  <si>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</si>
  <si>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</si>
  <si>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</si>
  <si>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</si>
  <si>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</si>
  <si>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</si>
  <si>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</si>
  <si>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</si>
  <si>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</si>
  <si>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</si>
  <si>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</si>
  <si>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</si>
  <si>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</si>
  <si>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</si>
  <si>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</si>
  <si>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</si>
  <si>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</si>
  <si>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</si>
  <si>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</si>
  <si>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</si>
  <si>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</si>
  <si>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</si>
  <si>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</si>
  <si>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</si>
  <si>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</si>
  <si>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</si>
  <si>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</si>
  <si>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</si>
  <si>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</si>
  <si>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</si>
  <si>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</si>
  <si>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</si>
  <si>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</si>
  <si>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</si>
  <si>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</si>
  <si>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</si>
  <si>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</si>
  <si>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</si>
  <si>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</si>
  <si>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</si>
  <si>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</si>
  <si>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</si>
  <si>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</si>
  <si>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</si>
  <si>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</si>
  <si>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</si>
  <si>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</si>
  <si>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</si>
  <si>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</si>
  <si>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</si>
  <si>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</si>
  <si>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</si>
  <si>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</si>
  <si>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</si>
  <si>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</si>
  <si>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</si>
  <si>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</si>
  <si>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</si>
  <si>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</si>
  <si>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</si>
  <si>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</si>
  <si>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</si>
  <si>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</si>
  <si>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</si>
  <si>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</si>
  <si>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</si>
  <si>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</si>
  <si>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</si>
  <si>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</si>
  <si>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</si>
  <si>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</si>
  <si>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</si>
  <si>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</si>
  <si>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</si>
  <si>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</si>
  <si>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</si>
  <si>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</si>
  <si>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</si>
  <si>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</si>
  <si>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</si>
  <si>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</si>
  <si>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</si>
  <si>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</si>
  <si>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</si>
  <si>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</si>
  <si>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</si>
  <si>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</si>
  <si>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</si>
  <si>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</si>
  <si>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</si>
  <si>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</si>
  <si>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</si>
  <si>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</si>
  <si>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</si>
  <si>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</si>
  <si>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</si>
  <si>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</si>
  <si>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</si>
  <si>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</si>
  <si>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</si>
  <si>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</si>
  <si>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</si>
  <si>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</si>
  <si>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</si>
  <si>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</si>
  <si>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</si>
  <si>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</si>
  <si>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</si>
  <si>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</si>
  <si>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</si>
  <si>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</si>
  <si>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</si>
  <si>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</si>
  <si>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</si>
  <si>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</si>
  <si>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</si>
  <si>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</si>
  <si>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</si>
  <si>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</si>
  <si>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</si>
  <si>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</si>
  <si>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</si>
  <si>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</si>
  <si>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</si>
  <si>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</si>
  <si>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</si>
  <si>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</si>
  <si>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</si>
  <si>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</si>
  <si>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</si>
  <si>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</si>
  <si>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</si>
  <si>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</si>
  <si>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</si>
  <si>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</si>
  <si>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</si>
  <si>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</si>
  <si>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</si>
  <si>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</si>
  <si>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</si>
  <si>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</si>
  <si>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</si>
  <si>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</si>
  <si>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</si>
  <si>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</si>
  <si>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</si>
  <si>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</si>
  <si>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</si>
  <si>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</si>
  <si>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</si>
  <si>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</si>
  <si>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</si>
  <si>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</si>
  <si>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</si>
  <si>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</si>
  <si>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</si>
  <si>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</si>
  <si>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</si>
  <si>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</si>
  <si>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</si>
  <si>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</si>
  <si>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</si>
  <si>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</si>
  <si>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</si>
  <si>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</si>
  <si>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</si>
  <si>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</si>
  <si>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</si>
  <si>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</si>
  <si>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</si>
  <si>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</si>
  <si>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</si>
  <si>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</si>
  <si>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</si>
  <si>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</si>
  <si>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</si>
  <si>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</si>
  <si>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</si>
  <si>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</si>
  <si>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</si>
  <si>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</si>
  <si>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</si>
  <si>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</si>
  <si>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</si>
  <si>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</si>
  <si>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</si>
  <si>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</si>
  <si>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</si>
  <si>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</si>
  <si>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</si>
  <si>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</si>
  <si>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</si>
  <si>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</si>
  <si>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</si>
  <si>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</si>
  <si>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</si>
  <si>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</si>
  <si>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</si>
  <si>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</si>
  <si>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</si>
  <si>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</si>
  <si>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</si>
  <si>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</si>
  <si>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</si>
  <si>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</si>
  <si>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</si>
  <si>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</si>
  <si>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</si>
  <si>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</si>
  <si>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</si>
  <si>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</si>
  <si>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</si>
  <si>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</si>
  <si>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</si>
  <si>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</si>
  <si>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</si>
  <si>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</si>
  <si>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</si>
  <si>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</si>
  <si>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</si>
  <si>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</si>
  <si>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</si>
  <si>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</si>
  <si>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</si>
  <si>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</si>
  <si>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</si>
  <si>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</si>
  <si>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</si>
  <si>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</si>
  <si>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</si>
  <si>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</si>
  <si>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</si>
  <si>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</si>
  <si>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</si>
  <si>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</si>
  <si>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</si>
  <si>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</si>
  <si>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</si>
  <si>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</si>
  <si>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</si>
  <si>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</si>
  <si>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</si>
  <si>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</si>
  <si>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</si>
  <si>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</si>
  <si>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</si>
  <si>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</si>
  <si>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</si>
  <si>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</si>
  <si>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</si>
  <si>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</si>
  <si>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</si>
  <si>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</si>
  <si>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</si>
  <si>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</si>
  <si>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</si>
  <si>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</si>
  <si>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</si>
  <si>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</si>
  <si>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</si>
  <si>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</si>
  <si>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</si>
  <si>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</si>
  <si>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</si>
  <si>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</si>
  <si>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</si>
  <si>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</si>
  <si>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</si>
  <si>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</si>
  <si>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</si>
  <si>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</si>
  <si>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</si>
  <si>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</si>
  <si>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</si>
  <si>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</si>
  <si>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</si>
  <si>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</si>
  <si>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</si>
  <si>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</si>
  <si>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</si>
  <si>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</si>
  <si>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</si>
  <si>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</si>
  <si>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</si>
  <si>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</si>
  <si>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</si>
  <si>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</si>
  <si>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</si>
  <si>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</si>
  <si>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</si>
  <si>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</si>
  <si>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</si>
  <si>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</si>
  <si>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</si>
  <si>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</si>
  <si>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</si>
  <si>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</si>
  <si>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</si>
  <si>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</si>
  <si>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</si>
  <si>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</si>
  <si>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</si>
  <si>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</si>
  <si>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</si>
  <si>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</si>
  <si>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</si>
  <si>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</si>
  <si>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</si>
  <si>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</si>
  <si>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</si>
  <si>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</si>
  <si>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</si>
  <si>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</si>
  <si>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</si>
  <si>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</si>
  <si>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</si>
  <si>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</si>
  <si>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</si>
  <si>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</si>
  <si>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</si>
  <si>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</si>
  <si>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</si>
  <si>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</si>
  <si>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</si>
  <si>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</si>
  <si>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</si>
  <si>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</si>
  <si>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</si>
  <si>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</si>
  <si>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</si>
  <si>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</si>
  <si>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</si>
  <si>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</si>
  <si>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</si>
  <si>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</si>
  <si>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</si>
  <si>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</si>
  <si>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</si>
  <si>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</si>
  <si>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</si>
  <si>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</si>
  <si>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</si>
  <si>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</si>
  <si>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</si>
  <si>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</si>
  <si>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</si>
  <si>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</si>
  <si>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</si>
  <si>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</si>
  <si>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</si>
  <si>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</si>
  <si>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</si>
  <si>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</si>
  <si>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</si>
  <si>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</si>
  <si>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</si>
  <si>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</si>
  <si>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</si>
  <si>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</si>
  <si>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</si>
  <si>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</si>
  <si>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</si>
  <si>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</si>
  <si>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</si>
  <si>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</si>
  <si>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</si>
  <si>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</si>
  <si>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</si>
  <si>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</si>
  <si>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</si>
  <si>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</si>
  <si>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</si>
  <si>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</si>
  <si>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</si>
  <si>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</si>
  <si>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</si>
  <si>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</si>
  <si>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</si>
  <si>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</si>
  <si>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</si>
  <si>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</si>
  <si>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</si>
  <si>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</si>
  <si>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</si>
  <si>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</si>
  <si>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</si>
  <si>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</si>
  <si>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</si>
  <si>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</si>
  <si>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</si>
  <si>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</si>
  <si>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</si>
  <si>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</si>
  <si>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</si>
  <si>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</si>
  <si>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</si>
  <si>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</si>
  <si>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</si>
  <si>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</si>
  <si>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</si>
  <si>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</si>
  <si>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</si>
  <si>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</si>
  <si>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</si>
  <si>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</si>
  <si>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</si>
  <si>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</si>
  <si>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</si>
  <si>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</si>
  <si>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</si>
  <si>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</si>
  <si>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</si>
  <si>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</si>
  <si>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</si>
  <si>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</si>
  <si>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</si>
  <si>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</si>
  <si>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</si>
  <si>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</si>
  <si>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</si>
  <si>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</si>
  <si>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</si>
  <si>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</si>
  <si>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</si>
  <si>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</si>
  <si>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</si>
  <si>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</si>
  <si>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</si>
  <si>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</si>
  <si>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</si>
  <si>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</si>
  <si>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</si>
  <si>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</si>
  <si>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</si>
  <si>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</si>
  <si>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</si>
  <si>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</si>
  <si>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</si>
  <si>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</si>
  <si>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</si>
  <si>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</si>
  <si>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</si>
  <si>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</si>
  <si>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</si>
  <si>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</si>
  <si>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</si>
  <si>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</si>
  <si>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</si>
  <si>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</si>
  <si>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</si>
  <si>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</si>
  <si>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</si>
  <si>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</si>
  <si>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</si>
  <si>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</si>
  <si>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</si>
  <si>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</si>
  <si>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</si>
  <si>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</si>
  <si>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</si>
  <si>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</si>
  <si>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</si>
  <si>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</si>
  <si>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</si>
  <si>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</si>
  <si>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</si>
  <si>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</si>
  <si>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</si>
  <si>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</si>
  <si>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</si>
  <si>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</si>
  <si>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</si>
  <si>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</si>
  <si>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</si>
  <si>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</si>
  <si>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</si>
  <si>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</si>
  <si>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</si>
  <si>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</si>
  <si>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</si>
  <si>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</si>
  <si>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</si>
  <si>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</si>
  <si>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</si>
  <si>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</si>
  <si>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</si>
  <si>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</si>
  <si>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</si>
  <si>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</si>
  <si>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</si>
  <si>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</si>
  <si>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</si>
  <si>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</si>
  <si>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</si>
  <si>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</si>
  <si>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</si>
  <si>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</si>
  <si>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</si>
  <si>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</si>
  <si>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</si>
  <si>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</si>
  <si>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</si>
  <si>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</si>
  <si>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</si>
  <si>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</si>
  <si>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</si>
  <si>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</si>
  <si>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</si>
  <si>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</si>
  <si>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</si>
  <si>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</si>
  <si>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</si>
  <si>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</si>
  <si>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</si>
  <si>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</si>
  <si>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</si>
  <si>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</si>
  <si>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</si>
  <si>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</si>
  <si>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</si>
  <si>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</si>
  <si>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</si>
  <si>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</si>
  <si>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</si>
  <si>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</si>
  <si>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</si>
  <si>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</si>
  <si>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</si>
  <si>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</si>
  <si>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</si>
  <si>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</si>
  <si>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</si>
  <si>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</si>
  <si>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</si>
  <si>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</si>
  <si>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</si>
  <si>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</si>
  <si>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</si>
  <si>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</si>
  <si>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</si>
  <si>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</si>
  <si>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</si>
  <si>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</si>
  <si>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</si>
  <si>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</si>
  <si>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</si>
  <si>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</si>
  <si>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</si>
  <si>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</si>
  <si>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</si>
  <si>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</si>
  <si>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</si>
  <si>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</si>
  <si>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</si>
  <si>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</si>
  <si>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</si>
  <si>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</si>
  <si>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</si>
  <si>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</si>
  <si>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</si>
  <si>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</si>
  <si>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</si>
  <si>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</si>
  <si>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</si>
  <si>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</si>
  <si>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</si>
  <si>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</si>
  <si>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</si>
  <si>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</si>
  <si>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</si>
  <si>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</si>
  <si>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</si>
  <si>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</si>
  <si>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</si>
  <si>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</si>
  <si>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</si>
  <si>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</si>
  <si>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</si>
  <si>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</si>
  <si>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</si>
  <si>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</si>
  <si>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</si>
  <si>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</si>
  <si>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</si>
  <si>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</si>
  <si>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</si>
  <si>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</si>
  <si>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</si>
  <si>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</si>
  <si>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</si>
  <si>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</si>
  <si>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</si>
  <si>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</si>
  <si>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</si>
  <si>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</si>
  <si>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</si>
  <si>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</si>
  <si>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</si>
  <si>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</si>
  <si>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</si>
  <si>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</si>
  <si>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</si>
  <si>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</si>
  <si>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</si>
  <si>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</si>
  <si>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</si>
  <si>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</si>
  <si>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</si>
  <si>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</si>
  <si>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</si>
  <si>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</si>
  <si>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</si>
  <si>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</si>
  <si>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</si>
  <si>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</si>
  <si>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</si>
  <si>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</si>
  <si>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</si>
  <si>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</si>
  <si>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</si>
  <si>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</si>
  <si>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</si>
  <si>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</si>
  <si>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</si>
  <si>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</si>
  <si>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</si>
  <si>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</si>
  <si>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</si>
  <si>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</si>
  <si>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</si>
  <si>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</si>
  <si>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</si>
  <si>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</si>
  <si>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</si>
  <si>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</si>
  <si>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</si>
  <si>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</si>
  <si>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</si>
  <si>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</si>
  <si>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</si>
  <si>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</si>
  <si>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</si>
  <si>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</si>
  <si>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</si>
  <si>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</si>
  <si>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</si>
  <si>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</si>
  <si>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</si>
  <si>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</si>
  <si>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</si>
  <si>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</si>
  <si>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</si>
  <si>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</si>
  <si>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</si>
  <si>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</si>
  <si>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</si>
  <si>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</si>
  <si>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</si>
  <si>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</si>
  <si>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</si>
  <si>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</si>
  <si>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</si>
  <si>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</si>
  <si>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</si>
  <si>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</si>
  <si>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</si>
  <si>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</si>
  <si>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</si>
  <si>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</si>
  <si>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</si>
  <si>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</si>
  <si>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</si>
  <si>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</si>
  <si>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</si>
  <si>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</si>
  <si>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</si>
  <si>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</si>
  <si>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</si>
  <si>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</si>
  <si>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</si>
  <si>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</si>
  <si>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</si>
  <si>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</si>
  <si>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</si>
  <si>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</si>
  <si>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</si>
  <si>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</si>
  <si>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</si>
  <si>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</si>
  <si>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</si>
  <si>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</si>
  <si>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</si>
  <si>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</si>
  <si>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</si>
  <si>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</si>
  <si>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</si>
  <si>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</si>
  <si>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</si>
  <si>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</si>
  <si>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</si>
  <si>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</si>
  <si>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</si>
  <si>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</si>
  <si>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</si>
  <si>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</si>
  <si>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</si>
  <si>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</si>
  <si>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</si>
  <si>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</si>
  <si>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</si>
  <si>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</si>
  <si>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</si>
  <si>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</si>
  <si>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</si>
  <si>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</si>
  <si>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</si>
  <si>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</si>
  <si>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</si>
  <si>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</si>
  <si>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</si>
  <si>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</si>
  <si>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</si>
  <si>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</si>
  <si>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</si>
  <si>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</si>
  <si>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</si>
  <si>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</si>
  <si>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</si>
  <si>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</si>
  <si>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</si>
  <si>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</si>
  <si>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</si>
  <si>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</si>
  <si>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</si>
  <si>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</si>
  <si>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</si>
  <si>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</si>
  <si>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</si>
  <si>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</si>
  <si>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</si>
  <si>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</si>
  <si>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</si>
  <si>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</si>
  <si>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</si>
  <si>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</si>
  <si>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</si>
  <si>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</si>
  <si>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</si>
  <si>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</si>
  <si>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</si>
  <si>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</si>
  <si>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</si>
  <si>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</si>
  <si>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</si>
  <si>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</si>
  <si>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</si>
  <si>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</si>
  <si>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</si>
  <si>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</si>
  <si>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</si>
  <si>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</si>
  <si>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</si>
  <si>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</si>
  <si>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</si>
  <si>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</si>
  <si>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</si>
  <si>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</si>
  <si>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</si>
  <si>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</si>
  <si>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</si>
  <si>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</si>
  <si>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</si>
  <si>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</si>
  <si>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</si>
  <si>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</si>
  <si>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</si>
  <si>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</si>
  <si>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</si>
  <si>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</si>
  <si>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</si>
  <si>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</si>
  <si>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</si>
  <si>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</si>
  <si>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</si>
  <si>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</si>
  <si>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</si>
  <si>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</si>
  <si>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</si>
  <si>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</si>
  <si>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</si>
  <si>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</si>
  <si>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</si>
  <si>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</si>
  <si>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</si>
  <si>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</si>
  <si>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</si>
  <si>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</si>
  <si>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</si>
  <si>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</si>
  <si>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</si>
  <si>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</si>
  <si>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</si>
  <si>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</si>
  <si>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</si>
  <si>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</si>
  <si>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</si>
  <si>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</si>
  <si>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</si>
  <si>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</si>
  <si>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</si>
  <si>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</si>
  <si>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</si>
  <si>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</si>
  <si>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</si>
  <si>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</si>
  <si>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</si>
  <si>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</si>
  <si>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</si>
  <si>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</si>
  <si>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</si>
  <si>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</si>
  <si>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</si>
  <si>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</si>
  <si>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</si>
  <si>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</si>
  <si>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</si>
  <si>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</si>
  <si>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</si>
  <si>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</si>
  <si>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</si>
  <si>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</si>
  <si>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</si>
  <si>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</si>
  <si>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</si>
  <si>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</si>
  <si>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</si>
  <si>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</si>
  <si>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</si>
  <si>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</si>
  <si>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</si>
  <si>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</si>
  <si>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</si>
  <si>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</si>
  <si>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</si>
  <si>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</si>
  <si>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</si>
  <si>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</si>
  <si>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</si>
  <si>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</si>
  <si>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</si>
  <si>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</si>
  <si>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</si>
  <si>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</si>
  <si>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</si>
  <si>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</si>
  <si>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</si>
  <si>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</si>
  <si>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</si>
  <si>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</si>
  <si>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</si>
  <si>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</si>
  <si>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</si>
  <si>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</si>
  <si>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</si>
  <si>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</si>
  <si>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</si>
  <si>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</si>
  <si>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</si>
  <si>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</si>
  <si>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</si>
  <si>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</si>
  <si>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</si>
  <si>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</si>
  <si>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</si>
  <si>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</si>
  <si>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</si>
  <si>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</si>
  <si>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</si>
  <si>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</si>
  <si>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</si>
  <si>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</si>
  <si>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</si>
  <si>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</si>
  <si>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</si>
  <si>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</si>
  <si>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</si>
  <si>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</si>
  <si>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</si>
  <si>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</si>
  <si>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</si>
  <si>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</si>
  <si>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</si>
  <si>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</si>
  <si>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</si>
  <si>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</si>
  <si>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</si>
  <si>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</si>
  <si>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</si>
  <si>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</si>
  <si>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</si>
  <si>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</si>
  <si>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</si>
  <si>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</si>
  <si>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</si>
  <si>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</si>
  <si>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</si>
  <si>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</si>
  <si>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</si>
  <si>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</si>
  <si>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</si>
  <si>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</si>
  <si>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</si>
  <si>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</si>
  <si>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</si>
  <si>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</si>
  <si>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</si>
  <si>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</si>
  <si>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</si>
  <si>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</si>
  <si>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</si>
  <si>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</si>
  <si>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</si>
  <si>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</si>
  <si>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</si>
  <si>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</si>
  <si>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</si>
  <si>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</si>
  <si>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</si>
  <si>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</si>
  <si>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</si>
  <si>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</si>
  <si>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</si>
  <si>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</si>
  <si>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</si>
  <si>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</si>
  <si>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</si>
  <si>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</si>
  <si>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</si>
  <si>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</si>
  <si>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</si>
  <si>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</si>
  <si>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</si>
  <si>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</si>
  <si>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</si>
  <si>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</si>
  <si>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</si>
  <si>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</si>
  <si>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</si>
  <si>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</si>
  <si>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</si>
  <si>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</si>
  <si>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</si>
  <si>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</si>
  <si>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</si>
  <si>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</si>
  <si>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</si>
  <si>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</si>
  <si>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</si>
  <si>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</si>
  <si>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</si>
  <si>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</si>
  <si>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</si>
  <si>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</si>
  <si>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</si>
  <si>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</si>
  <si>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</si>
  <si>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</si>
  <si>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</si>
  <si>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</si>
  <si>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</si>
  <si>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</si>
  <si>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</si>
  <si>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</si>
  <si>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</si>
  <si>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</si>
  <si>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</si>
  <si>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</si>
  <si>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</si>
  <si>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</si>
  <si>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</si>
  <si>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</si>
  <si>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</si>
  <si>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</si>
  <si>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</si>
  <si>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</si>
  <si>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</si>
  <si>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</si>
  <si>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</si>
  <si>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</si>
  <si>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</si>
  <si>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</si>
  <si>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</si>
  <si>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</si>
  <si>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</si>
  <si>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</si>
  <si>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</si>
  <si>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</si>
  <si>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</si>
  <si>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</si>
  <si>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</si>
  <si>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</si>
  <si>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</si>
  <si>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</si>
  <si>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</si>
  <si>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</si>
  <si>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</si>
  <si>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</si>
  <si>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</si>
  <si>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</si>
  <si>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</si>
  <si>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</si>
  <si>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</si>
  <si>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</si>
  <si>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</si>
  <si>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</si>
  <si>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</si>
  <si>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</si>
  <si>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</si>
  <si>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</si>
  <si>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</si>
  <si>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</si>
  <si>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</si>
  <si>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</si>
  <si>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</si>
  <si>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</si>
  <si>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</si>
  <si>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</si>
  <si>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</si>
  <si>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</si>
  <si>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</si>
  <si>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</si>
  <si>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</si>
  <si>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</si>
  <si>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</si>
  <si>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</si>
  <si>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</si>
  <si>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</si>
  <si>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</si>
  <si>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</si>
  <si>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</si>
  <si>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</si>
  <si>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</si>
  <si>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</si>
  <si>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</si>
  <si>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</si>
  <si>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</si>
  <si>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</si>
  <si>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</si>
  <si>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</si>
  <si>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</si>
  <si>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</si>
  <si>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</si>
  <si>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</si>
  <si>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</si>
  <si>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</si>
  <si>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</si>
  <si>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</si>
  <si>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</si>
  <si>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</si>
  <si>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</si>
  <si>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</si>
  <si>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</si>
  <si>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</si>
  <si>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</si>
  <si>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</si>
  <si>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</si>
  <si>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</si>
  <si>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</si>
  <si>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</si>
  <si>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</si>
  <si>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</si>
  <si>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</si>
  <si>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</si>
  <si>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</si>
  <si>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</si>
  <si>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</si>
  <si>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</si>
  <si>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</si>
  <si>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</si>
  <si>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</si>
  <si>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</si>
  <si>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</si>
  <si>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</si>
  <si>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</si>
  <si>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</si>
  <si>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</si>
  <si>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</si>
  <si>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</si>
  <si>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</si>
  <si>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</si>
  <si>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</si>
  <si>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</si>
  <si>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</si>
  <si>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</si>
  <si>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</si>
  <si>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</si>
  <si>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</si>
  <si>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</si>
  <si>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</si>
  <si>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</si>
  <si>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</si>
  <si>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</si>
  <si>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</si>
  <si>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</si>
  <si>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</si>
  <si>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</si>
  <si>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</si>
  <si>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</si>
  <si>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</si>
  <si>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</si>
  <si>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</si>
  <si>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</si>
  <si>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</si>
  <si>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</si>
  <si>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</si>
  <si>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</si>
  <si>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</si>
  <si>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</si>
  <si>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</si>
  <si>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</si>
  <si>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</si>
  <si>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</si>
  <si>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</si>
  <si>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</si>
  <si>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</si>
  <si>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</si>
  <si>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</si>
  <si>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</si>
  <si>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</si>
  <si>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</si>
  <si>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</si>
  <si>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</si>
  <si>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</si>
  <si>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</si>
  <si>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</si>
  <si>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</si>
  <si>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</si>
  <si>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</si>
  <si>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</si>
  <si>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</si>
  <si>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</si>
  <si>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</si>
  <si>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</si>
  <si>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</si>
  <si>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</si>
  <si>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</si>
  <si>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</si>
  <si>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</si>
  <si>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</si>
  <si>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</si>
  <si>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</si>
  <si>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</si>
  <si>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</si>
  <si>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</si>
  <si>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</si>
  <si>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</si>
  <si>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</si>
  <si>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</si>
  <si>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</si>
  <si>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</si>
  <si>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</si>
  <si>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</si>
  <si>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</si>
  <si>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</si>
  <si>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</si>
  <si>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</si>
  <si>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</si>
  <si>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</si>
  <si>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</si>
  <si>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</si>
  <si>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</si>
  <si>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</si>
  <si>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</si>
  <si>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</si>
  <si>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</si>
  <si>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</si>
  <si>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</si>
  <si>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</si>
  <si>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</si>
  <si>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</si>
  <si>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</si>
  <si>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</si>
  <si>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</si>
  <si>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</si>
  <si>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</si>
  <si>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</si>
  <si>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</si>
  <si>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</si>
  <si>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</si>
  <si>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</si>
  <si>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</si>
  <si>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</si>
  <si>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</si>
  <si>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</si>
  <si>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</si>
  <si>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</si>
  <si>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</si>
  <si>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</si>
  <si>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</si>
  <si>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</si>
  <si>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</si>
  <si>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</si>
  <si>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</si>
  <si>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</si>
  <si>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</si>
  <si>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</si>
  <si>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</si>
  <si>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</si>
  <si>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</si>
  <si>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</si>
  <si>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</si>
  <si>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</si>
  <si>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</si>
  <si>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</si>
  <si>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</si>
  <si>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</si>
  <si>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</si>
  <si>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</si>
  <si>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</si>
  <si>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</si>
  <si>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</si>
  <si>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</si>
  <si>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</si>
  <si>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</si>
  <si>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</si>
  <si>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</si>
  <si>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</si>
  <si>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</si>
  <si>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</si>
  <si>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</si>
  <si>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</si>
  <si>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</si>
  <si>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</si>
  <si>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</si>
  <si>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</si>
  <si>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</si>
  <si>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</si>
  <si>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</si>
  <si>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</si>
  <si>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</si>
  <si>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</si>
  <si>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</si>
  <si>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</si>
  <si>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</si>
  <si>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</si>
  <si>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</si>
  <si>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</si>
  <si>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</si>
  <si>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</si>
  <si>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</si>
  <si>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</si>
  <si>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</si>
  <si>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</si>
  <si>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</si>
  <si>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</si>
  <si>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</si>
  <si>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</si>
  <si>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</si>
  <si>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</si>
  <si>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</si>
  <si>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</si>
  <si>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</si>
  <si>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</si>
  <si>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</si>
  <si>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</si>
  <si>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</si>
  <si>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</si>
  <si>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</si>
  <si>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</si>
  <si>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</si>
  <si>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</si>
  <si>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</si>
  <si>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</si>
  <si>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</si>
  <si>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</si>
  <si>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</si>
  <si>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</si>
  <si>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</si>
  <si>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</si>
  <si>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</si>
  <si>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</si>
  <si>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</si>
  <si>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</si>
  <si>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</si>
  <si>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</si>
  <si>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</si>
  <si>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</si>
  <si>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</si>
  <si>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</si>
  <si>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</si>
  <si>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</si>
  <si>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</si>
  <si>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</si>
  <si>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</si>
  <si>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</si>
  <si>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</si>
  <si>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</si>
  <si>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</si>
  <si>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</si>
  <si>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</si>
  <si>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</si>
  <si>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</si>
  <si>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</si>
  <si>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</si>
  <si>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</si>
  <si>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</si>
  <si>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</si>
  <si>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</si>
  <si>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</si>
  <si>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</si>
  <si>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</si>
  <si>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</si>
  <si>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</si>
  <si>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</si>
  <si>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</si>
  <si>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</si>
  <si>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</si>
  <si>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</si>
  <si>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</si>
  <si>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</si>
  <si>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</si>
  <si>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</si>
  <si>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</si>
  <si>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</si>
  <si>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</si>
  <si>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</si>
  <si>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</si>
  <si>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</si>
  <si>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</si>
  <si>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</si>
  <si>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</si>
  <si>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</si>
  <si>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</si>
  <si>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</si>
  <si>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</si>
  <si>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</si>
  <si>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</si>
  <si>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</si>
  <si>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</si>
  <si>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</si>
  <si>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</si>
  <si>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</si>
  <si>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</si>
  <si>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</si>
  <si>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</si>
  <si>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</si>
  <si>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</si>
  <si>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</si>
  <si>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</si>
  <si>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</si>
  <si>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</si>
  <si>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</si>
  <si>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</si>
  <si>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</si>
  <si>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</si>
  <si>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</si>
  <si>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</si>
  <si>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</si>
  <si>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</si>
  <si>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</si>
  <si>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</si>
  <si>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</si>
  <si>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</si>
  <si>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</si>
  <si>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</si>
  <si>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</si>
  <si>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</si>
  <si>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</si>
  <si>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</si>
  <si>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</si>
  <si>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</si>
  <si>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</si>
  <si>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</si>
  <si>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</si>
  <si>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</si>
  <si>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</si>
  <si>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</si>
  <si>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</si>
  <si>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</si>
  <si>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</si>
  <si>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</si>
  <si>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</si>
  <si>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</si>
  <si>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</si>
  <si>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</si>
  <si>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</si>
  <si>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</si>
  <si>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</si>
  <si>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</si>
  <si>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</si>
  <si>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</si>
  <si>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</si>
  <si>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</si>
  <si>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</si>
  <si>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</si>
  <si>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</si>
  <si>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</si>
  <si>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</si>
  <si>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</si>
  <si>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</si>
  <si>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</si>
  <si>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</si>
  <si>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</si>
  <si>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</si>
  <si>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</si>
  <si>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</si>
  <si>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</si>
  <si>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</si>
  <si>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</si>
  <si>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</si>
  <si>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</si>
  <si>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</si>
  <si>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</si>
  <si>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</si>
  <si>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</si>
  <si>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</si>
  <si>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</si>
  <si>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</si>
  <si>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</si>
  <si>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</si>
  <si>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</si>
  <si>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</si>
  <si>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</si>
  <si>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</si>
  <si>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</si>
  <si>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</si>
  <si>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</si>
  <si>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</si>
  <si>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</si>
  <si>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</si>
  <si>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</si>
  <si>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</si>
  <si>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</si>
  <si>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</si>
  <si>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</si>
  <si>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</si>
  <si>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</si>
  <si>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</si>
  <si>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</si>
  <si>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</si>
  <si>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</si>
  <si>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</si>
  <si>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</si>
  <si>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</si>
  <si>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</si>
  <si>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</si>
  <si>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</si>
  <si>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</si>
  <si>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</si>
  <si>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</si>
  <si>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</si>
  <si>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</si>
  <si>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</si>
  <si>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</si>
  <si>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</si>
  <si>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</si>
  <si>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</si>
  <si>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</si>
  <si>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</si>
  <si>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</si>
  <si>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</si>
  <si>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</si>
  <si>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</si>
  <si>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</si>
  <si>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</si>
  <si>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</si>
  <si>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</si>
  <si>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</si>
  <si>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</si>
  <si>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</si>
  <si>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</si>
  <si>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</si>
  <si>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</si>
  <si>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</si>
  <si>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</si>
  <si>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</si>
  <si>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</si>
  <si>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</si>
  <si>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</si>
  <si>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</si>
  <si>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</si>
  <si>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</si>
  <si>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</si>
  <si>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</si>
  <si>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</si>
  <si>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</si>
  <si>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</si>
  <si>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</si>
  <si>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</si>
  <si>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</si>
  <si>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</si>
  <si>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</si>
  <si>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</si>
  <si>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</si>
  <si>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</si>
  <si>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</si>
  <si>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</si>
  <si>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</si>
  <si>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</si>
  <si>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</si>
  <si>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</si>
  <si>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</si>
  <si>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</si>
  <si>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</si>
  <si>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</si>
  <si>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</si>
  <si>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</si>
  <si>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</si>
  <si>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</si>
  <si>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</si>
  <si>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</si>
  <si>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</si>
  <si>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</si>
  <si>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</si>
  <si>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</si>
  <si>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</si>
  <si>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</si>
  <si>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</si>
  <si>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</si>
  <si>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</si>
  <si>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</si>
  <si>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</si>
  <si>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</si>
  <si>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</si>
  <si>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</si>
  <si>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</si>
  <si>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</si>
  <si>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</si>
  <si>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</si>
  <si>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</si>
  <si>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</si>
  <si>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</si>
  <si>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</si>
  <si>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</si>
  <si>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</si>
  <si>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</si>
  <si>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</si>
  <si>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</si>
  <si>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</si>
  <si>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</si>
  <si>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</si>
  <si>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</si>
  <si>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</si>
  <si>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</si>
  <si>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</si>
  <si>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</si>
  <si>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</si>
  <si>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</si>
  <si>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</si>
  <si>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</si>
  <si>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</si>
  <si>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</si>
  <si>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</si>
  <si>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</si>
  <si>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</si>
  <si>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</si>
  <si>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</si>
  <si>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</si>
  <si>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</si>
  <si>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</si>
  <si>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</si>
  <si>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</si>
  <si>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</si>
  <si>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</si>
  <si>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</si>
  <si>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</si>
  <si>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</si>
  <si>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</si>
  <si>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</si>
  <si>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</si>
  <si>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</si>
  <si>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</si>
  <si>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</si>
  <si>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</si>
  <si>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</si>
  <si>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</si>
  <si>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</si>
  <si>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</si>
  <si>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</si>
  <si>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</si>
  <si>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</si>
  <si>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</si>
  <si>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</si>
  <si>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</si>
  <si>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</si>
  <si>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</si>
  <si>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</si>
  <si>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</si>
  <si>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</si>
  <si>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</si>
  <si>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</si>
  <si>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</si>
  <si>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</si>
  <si>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</si>
  <si>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</si>
  <si>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</si>
  <si>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</si>
  <si>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</si>
  <si>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</si>
  <si>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</si>
  <si>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</si>
  <si>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</si>
  <si>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</si>
  <si>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</si>
  <si>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</si>
  <si>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</si>
  <si>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</si>
  <si>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</si>
  <si>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</si>
  <si>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</si>
  <si>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</si>
  <si>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</si>
  <si>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</si>
  <si>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</si>
  <si>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</si>
  <si>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</si>
  <si>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</si>
  <si>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</si>
  <si>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</si>
  <si>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</si>
  <si>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</si>
  <si>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</si>
  <si>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</si>
  <si>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</si>
  <si>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</si>
  <si>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</si>
  <si>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</si>
  <si>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</si>
  <si>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</si>
  <si>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</si>
  <si>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</si>
  <si>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</si>
  <si>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</si>
  <si>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</si>
  <si>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</si>
  <si>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</si>
  <si>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</si>
  <si>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</si>
  <si>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</si>
  <si>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</si>
  <si>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</si>
  <si>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</si>
  <si>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</si>
  <si>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</si>
  <si>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</si>
  <si>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</si>
  <si>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</si>
  <si>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</si>
  <si>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</si>
  <si>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</si>
  <si>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</si>
  <si>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</si>
  <si>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</si>
  <si>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</si>
  <si>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</si>
  <si>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</si>
  <si>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</si>
  <si>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</si>
  <si>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</si>
  <si>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</si>
  <si>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</si>
  <si>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</si>
  <si>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</si>
  <si>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</si>
  <si>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</si>
  <si>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</si>
  <si>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</si>
  <si>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</si>
  <si>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</si>
  <si>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</si>
  <si>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</si>
  <si>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</si>
  <si>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</si>
  <si>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</si>
  <si>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</si>
  <si>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</si>
  <si>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</si>
  <si>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</si>
  <si>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</si>
  <si>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</si>
  <si>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</si>
  <si>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</si>
  <si>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</si>
  <si>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</si>
  <si>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</si>
  <si>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</si>
  <si>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</si>
  <si>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</si>
  <si>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</si>
  <si>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</si>
  <si>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</si>
  <si>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</si>
  <si>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</si>
  <si>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</si>
  <si>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</si>
  <si>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</si>
  <si>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</si>
  <si>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</si>
  <si>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</si>
  <si>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</si>
  <si>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</si>
  <si>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</si>
  <si>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</si>
  <si>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</si>
  <si>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</si>
  <si>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</si>
  <si>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</si>
  <si>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</si>
  <si>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</si>
  <si>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</si>
  <si>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</si>
  <si>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</si>
  <si>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</si>
  <si>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</si>
  <si>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</si>
  <si>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</si>
  <si>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</si>
  <si>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</si>
  <si>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</si>
  <si>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</si>
  <si>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</si>
  <si>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</si>
  <si>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</si>
  <si>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</si>
  <si>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</si>
  <si>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</si>
  <si>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</si>
  <si>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</si>
  <si>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</si>
  <si>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</si>
  <si>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</si>
  <si>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</si>
  <si>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</si>
  <si>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</si>
  <si>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</si>
  <si>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</si>
  <si>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</si>
  <si>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</si>
  <si>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</si>
  <si>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</si>
  <si>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</si>
  <si>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</si>
  <si>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</si>
  <si>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</si>
  <si>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</si>
  <si>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</si>
  <si>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</si>
  <si>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</si>
  <si>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</si>
  <si>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</si>
  <si>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</si>
  <si>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</si>
  <si>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</si>
  <si>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</si>
  <si>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</si>
  <si>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</si>
  <si>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</si>
  <si>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</si>
  <si>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</si>
  <si>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</si>
  <si>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</si>
  <si>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</si>
  <si>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</si>
  <si>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</si>
  <si>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</si>
  <si>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</si>
  <si>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</si>
  <si>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</si>
  <si>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</si>
  <si>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</si>
  <si>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</si>
  <si>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</si>
  <si>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</si>
  <si>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</si>
  <si>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</si>
  <si>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</si>
  <si>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</si>
  <si>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</si>
  <si>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</si>
  <si>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</si>
  <si>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</si>
  <si>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</si>
  <si>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</si>
  <si>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</si>
  <si>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</si>
  <si>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</si>
  <si>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</si>
  <si>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</si>
  <si>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</si>
  <si>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</si>
  <si>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</si>
  <si>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</si>
  <si>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</si>
  <si>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</si>
  <si>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</si>
  <si>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</si>
  <si>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</si>
  <si>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</si>
  <si>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</si>
  <si>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</si>
  <si>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</si>
  <si>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</si>
  <si>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</si>
  <si>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</si>
  <si>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</si>
  <si>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</si>
  <si>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</si>
  <si>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</si>
  <si>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</si>
  <si>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</si>
  <si>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</si>
  <si>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</si>
  <si>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</si>
  <si>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</si>
  <si>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</si>
  <si>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</si>
  <si>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</si>
  <si>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</si>
  <si>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</si>
  <si>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</si>
  <si>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</si>
  <si>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</si>
  <si>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</si>
  <si>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</si>
  <si>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</si>
  <si>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</si>
  <si>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</si>
  <si>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</si>
  <si>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</si>
  <si>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</si>
  <si>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</si>
  <si>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</si>
  <si>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</si>
  <si>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</si>
  <si>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</si>
  <si>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</si>
  <si>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</si>
  <si>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</si>
  <si>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</si>
  <si>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</si>
  <si>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</si>
  <si>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</si>
  <si>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</si>
  <si>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</si>
  <si>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</si>
  <si>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</si>
  <si>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</si>
  <si>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</si>
  <si>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</si>
  <si>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</si>
  <si>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</si>
  <si>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</si>
  <si>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</si>
  <si>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</si>
  <si>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</si>
  <si>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</si>
  <si>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</si>
  <si>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</si>
  <si>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</si>
  <si>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</si>
  <si>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</si>
  <si>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</si>
  <si>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</si>
  <si>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</si>
  <si>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</si>
  <si>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</si>
  <si>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</si>
  <si>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</si>
  <si>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</si>
  <si>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</si>
  <si>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</si>
  <si>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</si>
  <si>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</si>
  <si>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</si>
  <si>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</si>
  <si>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</si>
  <si>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</si>
  <si>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</si>
  <si>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</si>
  <si>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</si>
  <si>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</si>
  <si>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</si>
  <si>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</si>
  <si>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</si>
  <si>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</si>
  <si>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</si>
  <si>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</si>
  <si>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</si>
  <si>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</si>
  <si>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</si>
  <si>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</si>
  <si>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</si>
  <si>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</si>
  <si>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</si>
  <si>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</si>
  <si>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</si>
  <si>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</si>
  <si>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</si>
  <si>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</si>
  <si>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</si>
  <si>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</si>
  <si>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</si>
  <si>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</si>
  <si>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</si>
  <si>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</si>
  <si>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</si>
  <si>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</si>
  <si>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</si>
  <si>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</si>
  <si>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</si>
  <si>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</si>
  <si>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</si>
  <si>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</si>
  <si>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</si>
  <si>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</si>
  <si>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</si>
  <si>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</si>
  <si>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</si>
  <si>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</si>
  <si>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</si>
  <si>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</si>
  <si>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</si>
  <si>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</si>
  <si>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</si>
  <si>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</si>
  <si>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</si>
  <si>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</si>
  <si>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</si>
  <si>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</si>
  <si>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</si>
  <si>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</si>
  <si>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</si>
  <si>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</si>
  <si>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</si>
  <si>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</si>
  <si>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</si>
  <si>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</si>
  <si>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</si>
  <si>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</si>
  <si>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</si>
  <si>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</si>
  <si>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</si>
  <si>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</si>
  <si>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</si>
  <si>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</si>
  <si>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</si>
  <si>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</si>
  <si>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</si>
  <si>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</si>
  <si>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</si>
  <si>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</si>
  <si>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</si>
  <si>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</si>
  <si>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</si>
  <si>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</si>
  <si>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</si>
  <si>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</si>
  <si>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</si>
  <si>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</si>
  <si>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</si>
  <si>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</si>
  <si>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</si>
  <si>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</si>
  <si>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</si>
  <si>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</si>
  <si>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</si>
  <si>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</si>
  <si>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</si>
  <si>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</si>
  <si>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</si>
  <si>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</si>
  <si>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</si>
  <si>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</si>
  <si>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</si>
  <si>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</si>
  <si>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</si>
  <si>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</si>
  <si>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</si>
  <si>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</si>
  <si>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</si>
  <si>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</si>
  <si>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</si>
  <si>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</si>
  <si>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</si>
  <si>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</si>
  <si>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</si>
  <si>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</si>
  <si>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</si>
  <si>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</si>
  <si>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</si>
  <si>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</si>
  <si>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</si>
  <si>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</si>
  <si>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</si>
  <si>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</si>
  <si>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</si>
  <si>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</si>
  <si>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</si>
  <si>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</si>
  <si>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</si>
  <si>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</si>
  <si>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</si>
  <si>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</si>
  <si>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</si>
  <si>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</si>
  <si>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</si>
  <si>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</si>
  <si>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</si>
  <si>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</si>
  <si>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</si>
  <si>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</si>
  <si>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</si>
  <si>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</si>
  <si>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</si>
  <si>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</si>
  <si>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</si>
  <si>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</si>
  <si>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</si>
  <si>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</si>
  <si>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</si>
  <si>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</si>
  <si>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</si>
  <si>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</si>
  <si>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</si>
  <si>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</si>
  <si>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</si>
  <si>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</si>
  <si>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</si>
  <si>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</si>
  <si>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</si>
  <si>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</si>
  <si>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</si>
  <si>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</si>
  <si>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</si>
  <si>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</si>
  <si>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</si>
  <si>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</si>
  <si>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</si>
  <si>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</si>
  <si>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</si>
  <si>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</si>
  <si>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</si>
  <si>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</si>
  <si>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</si>
  <si>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</si>
  <si>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</si>
  <si>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</si>
  <si>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</si>
  <si>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</si>
  <si>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</si>
  <si>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</si>
  <si>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</si>
  <si>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</si>
  <si>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</si>
  <si>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</si>
  <si>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</si>
  <si>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</si>
  <si>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</si>
  <si>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</si>
  <si>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</si>
  <si>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</si>
  <si>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</si>
  <si>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</si>
  <si>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</si>
  <si>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</si>
  <si>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</si>
  <si>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</si>
  <si>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</si>
  <si>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</si>
  <si>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</si>
  <si>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</si>
  <si>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</si>
  <si>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</si>
  <si>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</si>
  <si>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</si>
  <si>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</si>
  <si>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</si>
  <si>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</si>
  <si>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</si>
  <si>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</si>
  <si>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</si>
  <si>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</si>
  <si>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</si>
  <si>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</si>
  <si>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</si>
  <si>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</si>
  <si>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</si>
  <si>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</si>
  <si>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</si>
  <si>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</si>
  <si>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</si>
  <si>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</si>
  <si>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</si>
  <si>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</si>
  <si>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</si>
  <si>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</si>
  <si>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</si>
  <si>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</si>
  <si>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</si>
  <si>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</si>
  <si>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</si>
  <si>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</si>
  <si>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</si>
  <si>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</si>
  <si>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</si>
  <si>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</si>
  <si>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</si>
  <si>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</si>
  <si>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</si>
  <si>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</si>
  <si>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</si>
  <si>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</si>
  <si>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</si>
  <si>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</si>
  <si>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</si>
  <si>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</si>
  <si>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</si>
  <si>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</si>
  <si>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</si>
  <si>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</si>
  <si>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</si>
  <si>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</si>
  <si>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</si>
  <si>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</si>
  <si>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</si>
  <si>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</si>
  <si>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</si>
  <si>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</si>
  <si>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</si>
  <si>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</si>
  <si>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</si>
  <si>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</si>
  <si>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</si>
  <si>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</si>
  <si>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</si>
  <si>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</si>
  <si>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</si>
  <si>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</si>
  <si>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</si>
  <si>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</si>
  <si>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</si>
  <si>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</si>
  <si>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</si>
  <si>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</si>
  <si>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</si>
  <si>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</si>
  <si>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</si>
  <si>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</si>
  <si>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</si>
  <si>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</si>
  <si>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</si>
  <si>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</si>
  <si>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</si>
  <si>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</si>
  <si>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</si>
  <si>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</si>
  <si>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</si>
  <si>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</si>
  <si>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</si>
  <si>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</si>
  <si>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</si>
  <si>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</si>
  <si>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</si>
  <si>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</si>
  <si>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</si>
  <si>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</si>
  <si>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</si>
  <si>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</si>
  <si>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</si>
  <si>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</si>
  <si>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</si>
  <si>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</si>
  <si>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</si>
  <si>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</si>
  <si>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</si>
  <si>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</si>
  <si>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</si>
  <si>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</si>
  <si>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</si>
  <si>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</si>
  <si>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</si>
  <si>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</si>
  <si>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</si>
  <si>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</si>
  <si>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</si>
  <si>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</si>
  <si>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</si>
  <si>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</si>
  <si>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</si>
  <si>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</si>
  <si>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</si>
  <si>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</si>
  <si>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</si>
  <si>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</si>
  <si>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</si>
  <si>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</si>
  <si>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</si>
  <si>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</si>
  <si>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</si>
  <si>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</si>
  <si>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</si>
  <si>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</si>
  <si>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</si>
  <si>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</si>
  <si>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</si>
  <si>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</si>
  <si>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</si>
  <si>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</si>
  <si>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</si>
  <si>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</si>
  <si>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</si>
  <si>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</si>
  <si>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</si>
  <si>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</si>
  <si>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</si>
  <si>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</si>
  <si>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</si>
  <si>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</si>
  <si>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</si>
  <si>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</si>
  <si>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</si>
  <si>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</si>
  <si>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</si>
  <si>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</si>
  <si>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</si>
  <si>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</si>
  <si>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</si>
  <si>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</si>
  <si>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</si>
  <si>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</si>
  <si>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</si>
  <si>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</si>
  <si>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</si>
  <si>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</si>
  <si>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</si>
  <si>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</si>
  <si>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</si>
  <si>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</si>
  <si>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</si>
  <si>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</si>
  <si>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</si>
  <si>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</si>
  <si>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</si>
  <si>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</si>
  <si>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</si>
  <si>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</si>
  <si>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</si>
  <si>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</si>
  <si>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</si>
  <si>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</si>
  <si>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</si>
  <si>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</si>
  <si>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</si>
  <si>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</si>
  <si>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</si>
  <si>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</si>
  <si>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</si>
  <si>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</si>
  <si>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</si>
  <si>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</si>
  <si>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</si>
  <si>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</si>
  <si>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</si>
  <si>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</si>
  <si>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</si>
  <si>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</si>
  <si>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</si>
  <si>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</si>
  <si>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</si>
  <si>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</si>
  <si>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</si>
  <si>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</si>
  <si>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</si>
  <si>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</si>
  <si>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</si>
  <si>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</si>
  <si>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</si>
  <si>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</si>
  <si>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</si>
  <si>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</si>
  <si>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</si>
  <si>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</si>
  <si>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</si>
  <si>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</si>
  <si>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</si>
  <si>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</si>
  <si>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</si>
  <si>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</si>
  <si>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</si>
  <si>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</si>
  <si>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</si>
  <si>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</si>
  <si>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</si>
  <si>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</si>
  <si>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</si>
  <si>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</si>
  <si>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</si>
  <si>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</si>
  <si>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</si>
  <si>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</si>
  <si>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</si>
  <si>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</si>
  <si>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</si>
  <si>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</si>
  <si>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</si>
  <si>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</si>
  <si>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</si>
  <si>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</si>
  <si>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</si>
  <si>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</si>
  <si>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</si>
  <si>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</si>
  <si>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</si>
  <si>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</si>
  <si>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</si>
  <si>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</si>
  <si>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</si>
  <si>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</si>
  <si>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</si>
  <si>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</si>
  <si>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</si>
  <si>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</si>
  <si>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</si>
  <si>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</si>
  <si>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</si>
  <si>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</si>
  <si>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</si>
  <si>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</si>
  <si>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</si>
  <si>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</si>
  <si>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</si>
  <si>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</si>
  <si>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</si>
  <si>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</si>
  <si>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</si>
  <si>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</si>
  <si>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</si>
  <si>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</si>
  <si>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</si>
  <si>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</si>
  <si>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</si>
  <si>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</si>
  <si>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</si>
  <si>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</si>
  <si>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</si>
  <si>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</si>
  <si>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</si>
  <si>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</si>
  <si>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</si>
  <si>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</si>
  <si>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</si>
  <si>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</si>
  <si>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</si>
  <si>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</si>
  <si>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</si>
  <si>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</si>
  <si>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</si>
  <si>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</si>
  <si>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</si>
  <si>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</si>
  <si>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</si>
  <si>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</si>
  <si>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</si>
  <si>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</si>
  <si>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</si>
  <si>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</si>
  <si>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</si>
  <si>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</si>
  <si>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</si>
  <si>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</si>
  <si>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</si>
  <si>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</si>
  <si>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</si>
  <si>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</si>
  <si>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</si>
  <si>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</si>
  <si>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</si>
  <si>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</si>
  <si>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</si>
  <si>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</si>
  <si>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</si>
  <si>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</si>
  <si>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</si>
  <si>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</si>
  <si>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</si>
  <si>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</si>
  <si>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</si>
  <si>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</si>
  <si>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</si>
  <si>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</si>
  <si>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</si>
  <si>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</si>
  <si>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</si>
  <si>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</si>
  <si>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</si>
  <si>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</si>
  <si>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</si>
  <si>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</si>
  <si>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</si>
  <si>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</si>
  <si>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</si>
  <si>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</si>
  <si>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</si>
  <si>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</si>
  <si>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</si>
  <si>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</si>
  <si>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</si>
  <si>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</si>
  <si>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</si>
  <si>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</si>
  <si>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</si>
  <si>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</si>
  <si>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</si>
  <si>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</si>
  <si>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</si>
  <si>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</si>
  <si>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</si>
  <si>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</si>
  <si>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</si>
  <si>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</si>
  <si>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</si>
  <si>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</si>
  <si>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</si>
  <si>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</si>
  <si>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</si>
  <si>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</si>
  <si>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</si>
  <si>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</si>
  <si>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</si>
  <si>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</si>
  <si>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</si>
  <si>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</si>
  <si>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</si>
  <si>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</si>
  <si>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</si>
  <si>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</si>
  <si>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</si>
  <si>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</si>
  <si>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</si>
  <si>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</si>
  <si>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</si>
  <si>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</si>
  <si>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</si>
  <si>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</si>
  <si>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</si>
  <si>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</si>
  <si>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</si>
  <si>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</si>
  <si>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</si>
  <si>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</si>
  <si>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</si>
  <si>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</si>
  <si>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</si>
  <si>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</si>
  <si>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</si>
  <si>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</si>
  <si>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</si>
  <si>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</si>
  <si>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</si>
  <si>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</si>
  <si>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</si>
  <si>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</si>
  <si>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</si>
  <si>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</si>
  <si>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</si>
  <si>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</si>
  <si>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</si>
  <si>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</si>
  <si>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</si>
  <si>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</si>
  <si>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</si>
  <si>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</si>
  <si>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</si>
  <si>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</si>
  <si>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</si>
  <si>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</si>
  <si>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</si>
  <si>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</si>
  <si>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</si>
  <si>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</si>
  <si>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</si>
  <si>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</si>
  <si>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</si>
  <si>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</si>
  <si>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</si>
  <si>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</si>
  <si>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</si>
  <si>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</si>
  <si>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</si>
  <si>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</si>
  <si>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</si>
  <si>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</si>
  <si>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</si>
  <si>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</si>
  <si>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</si>
  <si>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</si>
  <si>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</si>
  <si>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</si>
  <si>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</si>
  <si>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</si>
  <si>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</si>
  <si>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</si>
  <si>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</si>
  <si>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</si>
  <si>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</si>
  <si>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</si>
  <si>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</si>
  <si>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</si>
  <si>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</si>
  <si>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</si>
  <si>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</si>
  <si>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</si>
  <si>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</si>
  <si>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</si>
  <si>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</si>
  <si>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</si>
  <si>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</si>
  <si>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</si>
  <si>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</si>
  <si>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</si>
  <si>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</si>
  <si>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</si>
  <si>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</si>
  <si>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</si>
  <si>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</si>
  <si>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</si>
  <si>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</si>
  <si>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</si>
  <si>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</si>
  <si>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</si>
  <si>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</si>
  <si>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</si>
  <si>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</si>
  <si>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</si>
  <si>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</si>
  <si>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</si>
  <si>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</si>
  <si>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</si>
  <si>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</si>
  <si>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</si>
  <si>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</si>
  <si>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</si>
  <si>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</si>
  <si>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</si>
  <si>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</si>
  <si>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</si>
  <si>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</si>
  <si>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</si>
  <si>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</si>
  <si>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</si>
  <si>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</si>
  <si>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</si>
  <si>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</si>
  <si>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</si>
  <si>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</si>
  <si>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</si>
  <si>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</si>
  <si>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</si>
  <si>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</si>
  <si>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</si>
  <si>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</si>
  <si>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</si>
  <si>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</si>
  <si>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</si>
  <si>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</si>
  <si>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</si>
  <si>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</si>
  <si>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</si>
  <si>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</si>
  <si>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</si>
  <si>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</si>
  <si>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</si>
  <si>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</si>
  <si>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</si>
  <si>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</si>
  <si>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</si>
  <si>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</si>
  <si>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</si>
  <si>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</si>
  <si>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</si>
  <si>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</si>
  <si>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</si>
  <si>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</si>
  <si>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</si>
  <si>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</si>
  <si>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</si>
  <si>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</si>
  <si>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</si>
  <si>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</si>
  <si>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</si>
  <si>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</si>
  <si>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</si>
  <si>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</si>
  <si>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</si>
  <si>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</si>
  <si>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</si>
  <si>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</si>
  <si>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</si>
  <si>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</si>
  <si>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</si>
  <si>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</si>
  <si>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</si>
  <si>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</si>
  <si>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</si>
  <si>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</si>
  <si>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</si>
  <si>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</si>
  <si>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</si>
  <si>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</si>
  <si>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</si>
  <si>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</si>
  <si>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</si>
  <si>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</si>
  <si>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</si>
  <si>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</si>
  <si>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</si>
  <si>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</si>
  <si>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</si>
  <si>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</si>
  <si>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</si>
  <si>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</si>
  <si>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</si>
  <si>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</si>
  <si>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</si>
  <si>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</si>
  <si>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</si>
  <si>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</si>
  <si>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</si>
  <si>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</si>
  <si>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</si>
  <si>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</si>
  <si>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</si>
  <si>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</si>
  <si>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</si>
  <si>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</si>
  <si>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</si>
  <si>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</si>
  <si>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</si>
  <si>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</si>
  <si>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</si>
  <si>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</si>
  <si>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</si>
  <si>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</si>
  <si>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</si>
  <si>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</si>
  <si>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</si>
  <si>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</si>
  <si>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</si>
  <si>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</si>
  <si>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</si>
  <si>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</si>
  <si>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</si>
  <si>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</si>
  <si>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</si>
  <si>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</si>
  <si>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</si>
  <si>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</si>
  <si>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</si>
  <si>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</si>
  <si>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</si>
  <si>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</si>
  <si>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</si>
  <si>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</si>
  <si>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</si>
  <si>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</si>
  <si>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</si>
  <si>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</si>
  <si>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</si>
  <si>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</si>
  <si>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</si>
  <si>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</si>
  <si>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</si>
  <si>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</si>
  <si>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</si>
  <si>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</si>
  <si>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</si>
  <si>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</si>
  <si>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</si>
  <si>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</si>
  <si>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</si>
  <si>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</si>
  <si>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</si>
  <si>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</si>
  <si>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</si>
  <si>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</si>
  <si>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</si>
  <si>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</si>
  <si>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</si>
  <si>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</si>
  <si>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</si>
  <si>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</si>
  <si>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</si>
  <si>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</si>
  <si>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</si>
  <si>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</si>
  <si>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</si>
  <si>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</si>
  <si>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</si>
  <si>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</si>
  <si>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</si>
  <si>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</si>
  <si>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</si>
  <si>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</si>
  <si>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</si>
  <si>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</si>
  <si>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</si>
  <si>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</si>
  <si>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</si>
  <si>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</si>
  <si>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</si>
  <si>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</si>
  <si>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</si>
  <si>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</si>
  <si>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</si>
  <si>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</si>
  <si>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</si>
  <si>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</si>
  <si>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</si>
  <si>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</si>
  <si>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</si>
  <si>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</si>
  <si>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</si>
  <si>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</si>
  <si>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</si>
  <si>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</si>
  <si>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</si>
  <si>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</si>
  <si>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</si>
  <si>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</si>
  <si>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</si>
  <si>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</si>
  <si>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</si>
  <si>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</si>
  <si>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</si>
  <si>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</si>
  <si>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</si>
  <si>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</si>
  <si>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</si>
  <si>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</si>
  <si>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</si>
  <si>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</si>
  <si>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</si>
  <si>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</si>
  <si>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</si>
  <si>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</si>
  <si>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</si>
  <si>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</si>
  <si>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</si>
  <si>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</si>
  <si>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</si>
  <si>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</si>
  <si>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</si>
  <si>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</si>
  <si>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</si>
  <si>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</si>
  <si>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</si>
  <si>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</si>
  <si>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</si>
  <si>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</si>
  <si>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</si>
  <si>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</si>
  <si>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</si>
  <si>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</si>
  <si>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</si>
  <si>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</si>
  <si>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</si>
  <si>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</si>
  <si>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</si>
  <si>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</si>
  <si>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</si>
  <si>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</si>
  <si>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</si>
  <si>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</si>
  <si>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</si>
  <si>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</si>
  <si>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</si>
  <si>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</si>
  <si>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</si>
  <si>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</si>
  <si>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</si>
  <si>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</si>
  <si>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</si>
  <si>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</si>
  <si>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</si>
  <si>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</si>
  <si>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</si>
  <si>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</si>
  <si>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</si>
  <si>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</si>
  <si>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</si>
  <si>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</si>
  <si>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</si>
  <si>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</si>
  <si>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</si>
  <si>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</si>
  <si>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</si>
  <si>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</si>
  <si>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</si>
  <si>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</si>
  <si>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</si>
  <si>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</si>
  <si>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</si>
  <si>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</si>
  <si>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</si>
  <si>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</si>
  <si>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</si>
  <si>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</si>
  <si>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</si>
  <si>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</si>
  <si>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</si>
  <si>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</si>
  <si>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</si>
  <si>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</si>
  <si>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</si>
  <si>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</si>
  <si>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</si>
  <si>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</si>
  <si>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</si>
  <si>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</si>
  <si>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</si>
  <si>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</si>
  <si>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</si>
  <si>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</si>
  <si>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</si>
  <si>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</si>
  <si>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</si>
  <si>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</si>
  <si>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</si>
  <si>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</si>
  <si>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</si>
  <si>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</si>
  <si>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</si>
  <si>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</si>
  <si>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</si>
  <si>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</si>
  <si>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</si>
  <si>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</si>
  <si>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</si>
  <si>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</si>
  <si>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</si>
  <si>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</si>
  <si>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</si>
  <si>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</si>
  <si>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</si>
  <si>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</si>
  <si>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</si>
  <si>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</si>
  <si>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</si>
  <si>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</si>
  <si>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</si>
  <si>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</si>
  <si>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</si>
  <si>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</si>
  <si>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</si>
  <si>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</si>
  <si>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</si>
  <si>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</si>
  <si>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</si>
  <si>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</si>
  <si>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</si>
  <si>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</si>
  <si>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</si>
  <si>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</si>
  <si>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</si>
  <si>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</si>
  <si>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</si>
  <si>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</si>
  <si>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</si>
  <si>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</si>
  <si>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</si>
  <si>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</si>
  <si>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</si>
  <si>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</si>
  <si>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</si>
  <si>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</si>
  <si>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</si>
  <si>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</si>
  <si>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</si>
  <si>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</si>
  <si>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</si>
  <si>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</si>
  <si>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</si>
  <si>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</si>
  <si>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</si>
  <si>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</si>
  <si>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</si>
  <si>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</si>
  <si>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</si>
  <si>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</si>
  <si>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</si>
  <si>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</si>
  <si>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</si>
  <si>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</si>
  <si>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</si>
  <si>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</si>
  <si>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</si>
  <si>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</si>
  <si>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</si>
  <si>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</si>
  <si>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</si>
  <si>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</si>
  <si>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</si>
  <si>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</si>
  <si>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</si>
  <si>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</si>
  <si>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</si>
  <si>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</si>
  <si>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</si>
  <si>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</si>
  <si>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</si>
  <si>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</si>
  <si>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</si>
  <si>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</si>
  <si>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</si>
  <si>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</si>
  <si>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</si>
  <si>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</si>
  <si>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</si>
  <si>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</si>
  <si>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</si>
  <si>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</si>
  <si>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</si>
  <si>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</si>
  <si>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</si>
  <si>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</si>
  <si>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</si>
  <si>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</si>
  <si>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</si>
  <si>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</si>
  <si>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</si>
  <si>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</si>
  <si>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</si>
  <si>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</si>
  <si>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</si>
  <si>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</si>
  <si>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</si>
  <si>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</si>
  <si>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</si>
  <si>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</si>
  <si>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</si>
  <si>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</si>
  <si>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</si>
  <si>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</si>
  <si>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</si>
  <si>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</si>
  <si>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</si>
  <si>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</si>
  <si>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</si>
  <si>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</si>
  <si>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</si>
  <si>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</si>
  <si>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</si>
  <si>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</si>
  <si>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</si>
  <si>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</si>
  <si>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</si>
  <si>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</si>
  <si>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</si>
  <si>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</si>
  <si>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</si>
  <si>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</si>
  <si>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</si>
  <si>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</si>
  <si>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</si>
  <si>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</si>
  <si>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</si>
  <si>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</si>
  <si>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</si>
  <si>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</si>
  <si>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</si>
  <si>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</si>
  <si>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</si>
  <si>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</si>
  <si>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</si>
  <si>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</si>
  <si>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</si>
  <si>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</si>
  <si>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</si>
  <si>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</si>
  <si>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</si>
  <si>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</si>
  <si>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</si>
  <si>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</si>
  <si>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</si>
  <si>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</si>
  <si>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</si>
  <si>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</si>
  <si>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</si>
  <si>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</si>
  <si>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</si>
  <si>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</si>
  <si>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</si>
  <si>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</si>
  <si>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</si>
  <si>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</si>
  <si>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</si>
  <si>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</si>
  <si>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</si>
  <si>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</si>
  <si>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</si>
  <si>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</si>
  <si>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</si>
  <si>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</si>
  <si>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</si>
  <si>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</si>
  <si>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</si>
  <si>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</si>
  <si>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</si>
  <si>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</si>
  <si>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</si>
  <si>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</si>
  <si>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</si>
  <si>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</si>
  <si>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</si>
  <si>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</si>
  <si>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</si>
  <si>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</si>
  <si>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</si>
  <si>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</si>
  <si>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</si>
  <si>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</si>
  <si>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</si>
  <si>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</si>
  <si>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</si>
  <si>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</si>
  <si>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</si>
  <si>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</si>
  <si>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</si>
  <si>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</si>
  <si>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</si>
  <si>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</si>
  <si>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</si>
  <si>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</si>
  <si>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</si>
  <si>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</si>
  <si>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</si>
  <si>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</si>
  <si>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</si>
  <si>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</si>
  <si>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</si>
  <si>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</si>
  <si>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</si>
  <si>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</si>
  <si>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</si>
  <si>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</si>
  <si>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</si>
  <si>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</si>
  <si>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</si>
  <si>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</si>
  <si>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</si>
  <si>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</si>
  <si>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</si>
  <si>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</si>
  <si>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</si>
  <si>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</si>
  <si>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</si>
  <si>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</si>
  <si>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</si>
  <si>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</si>
  <si>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</si>
  <si>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</si>
  <si>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</si>
  <si>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</si>
  <si>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</si>
  <si>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</si>
  <si>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</si>
  <si>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</si>
  <si>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</si>
  <si>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</si>
  <si>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</si>
  <si>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</si>
  <si>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</si>
  <si>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</si>
  <si>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</si>
  <si>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</si>
  <si>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</si>
  <si>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</si>
  <si>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</si>
  <si>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</si>
  <si>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</si>
  <si>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</si>
  <si>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</si>
  <si>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</si>
  <si>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</si>
  <si>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</si>
  <si>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</si>
  <si>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</si>
  <si>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</si>
  <si>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</si>
  <si>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</si>
  <si>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</si>
  <si>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</si>
  <si>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</si>
  <si>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</si>
  <si>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</si>
  <si>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</si>
  <si>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</si>
  <si>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</si>
  <si>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</si>
  <si>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</si>
  <si>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</si>
  <si>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</si>
  <si>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</si>
  <si>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</si>
  <si>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</si>
  <si>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</si>
  <si>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</si>
  <si>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</si>
  <si>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</si>
  <si>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</si>
  <si>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</si>
  <si>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</si>
  <si>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</si>
  <si>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</si>
  <si>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</si>
  <si>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</si>
  <si>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</si>
  <si>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</si>
  <si>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</si>
  <si>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</si>
  <si>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</si>
  <si>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</si>
  <si>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</si>
  <si>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</si>
  <si>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</si>
  <si>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</si>
  <si>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</si>
  <si>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</si>
  <si>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</si>
  <si>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</si>
  <si>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</si>
  <si>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</si>
  <si>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</si>
  <si>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</si>
  <si>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</si>
  <si>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</si>
  <si>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</si>
  <si>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</si>
  <si>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</si>
  <si>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</si>
  <si>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</si>
  <si>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</si>
  <si>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</si>
  <si>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</si>
  <si>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</si>
  <si>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</si>
  <si>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</si>
  <si>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</si>
  <si>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</si>
  <si>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</si>
  <si>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</si>
  <si>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</si>
  <si>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</si>
  <si>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</si>
  <si>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</si>
  <si>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</si>
  <si>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</si>
  <si>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</si>
  <si>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</si>
  <si>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</si>
  <si>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</si>
  <si>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</si>
  <si>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</si>
  <si>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</si>
  <si>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</si>
  <si>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</si>
  <si>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</si>
  <si>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</si>
  <si>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</si>
  <si>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</si>
  <si>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</si>
  <si>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</si>
  <si>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</si>
  <si>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</si>
  <si>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</si>
  <si>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</si>
  <si>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</si>
  <si>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</si>
  <si>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</si>
  <si>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</si>
  <si>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</si>
  <si>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</si>
  <si>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</si>
  <si>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</si>
  <si>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</si>
  <si>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</si>
  <si>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</si>
  <si>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</si>
  <si>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</si>
  <si>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</si>
  <si>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</si>
  <si>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</si>
  <si>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</si>
  <si>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</si>
  <si>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</si>
  <si>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</si>
  <si>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</si>
  <si>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</si>
  <si>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</si>
  <si>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</si>
  <si>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</si>
  <si>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</si>
  <si>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</si>
  <si>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</si>
  <si>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</si>
  <si>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</si>
  <si>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</si>
  <si>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</si>
  <si>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</si>
  <si>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</si>
  <si>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</si>
  <si>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</si>
  <si>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</si>
  <si>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</si>
  <si>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</si>
  <si>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</si>
  <si>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</si>
  <si>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</si>
  <si>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</si>
  <si>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</si>
  <si>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</si>
  <si>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</si>
  <si>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</si>
  <si>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</si>
  <si>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</si>
  <si>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</si>
  <si>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</si>
  <si>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</si>
  <si>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</si>
  <si>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</si>
  <si>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</si>
  <si>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</si>
  <si>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</si>
  <si>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</si>
  <si>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</si>
  <si>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</si>
  <si>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</si>
  <si>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</si>
  <si>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</si>
  <si>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</si>
  <si>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</si>
  <si>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</si>
  <si>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</si>
  <si>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</si>
  <si>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</si>
  <si>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</si>
  <si>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</si>
  <si>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</si>
  <si>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</si>
  <si>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</si>
  <si>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</si>
  <si>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</si>
  <si>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</si>
  <si>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</si>
  <si>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</si>
  <si>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</si>
  <si>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</si>
  <si>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</si>
  <si>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</si>
  <si>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</si>
  <si>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</si>
  <si>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</si>
  <si>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</si>
  <si>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</si>
  <si>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</si>
  <si>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</si>
  <si>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</si>
  <si>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</si>
  <si>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</si>
  <si>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</si>
  <si>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</si>
  <si>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</si>
  <si>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</si>
  <si>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</si>
  <si>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</si>
  <si>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</si>
  <si>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</si>
  <si>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</si>
  <si>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</si>
  <si>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</si>
  <si>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</si>
  <si>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</si>
  <si>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</si>
  <si>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</si>
  <si>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</si>
  <si>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</si>
  <si>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</si>
  <si>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</si>
  <si>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</si>
  <si>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</si>
  <si>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</si>
  <si>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</si>
  <si>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</si>
  <si>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</si>
  <si>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</si>
  <si>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</si>
  <si>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</si>
  <si>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</si>
  <si>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</si>
  <si>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</si>
  <si>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</si>
  <si>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</si>
  <si>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</si>
  <si>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</si>
  <si>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</si>
  <si>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</si>
  <si>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</si>
  <si>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</si>
  <si>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</si>
  <si>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</si>
  <si>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</si>
  <si>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</si>
  <si>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</si>
  <si>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</si>
  <si>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</si>
  <si>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</si>
  <si>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</si>
  <si>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</si>
  <si>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</si>
  <si>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</si>
  <si>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</si>
  <si>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</si>
  <si>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</si>
  <si>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</si>
  <si>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</si>
  <si>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</si>
  <si>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</si>
  <si>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</si>
  <si>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</si>
  <si>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</si>
  <si>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</si>
  <si>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</si>
  <si>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</si>
  <si>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</si>
  <si>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</si>
  <si>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</si>
  <si>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</si>
  <si>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</si>
  <si>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</si>
  <si>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</si>
  <si>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</si>
  <si>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</si>
  <si>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</si>
  <si>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</si>
  <si>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</si>
  <si>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</si>
  <si>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</si>
  <si>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</si>
  <si>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</si>
  <si>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</si>
  <si>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</si>
  <si>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</si>
  <si>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</si>
  <si>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</si>
  <si>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</si>
  <si>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</si>
  <si>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</si>
  <si>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</si>
  <si>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</si>
  <si>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</si>
  <si>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</si>
  <si>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</si>
  <si>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</si>
  <si>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</si>
  <si>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</si>
  <si>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</si>
  <si>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</si>
  <si>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</si>
  <si>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</si>
  <si>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</si>
  <si>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</si>
  <si>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</si>
  <si>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</si>
  <si>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</si>
  <si>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</si>
  <si>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</si>
  <si>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</si>
  <si>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</si>
  <si>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</si>
  <si>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</si>
  <si>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</si>
  <si>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</si>
  <si>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</si>
  <si>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</si>
  <si>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</si>
  <si>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</si>
  <si>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</si>
  <si>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</si>
  <si>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</si>
  <si>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</si>
  <si>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</si>
  <si>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</si>
  <si>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</si>
  <si>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</si>
  <si>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</si>
  <si>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</si>
  <si>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</si>
  <si>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</si>
  <si>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</si>
  <si>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</si>
  <si>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</si>
  <si>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</si>
  <si>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</si>
  <si>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</si>
  <si>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</si>
  <si>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</si>
  <si>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</si>
  <si>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</si>
  <si>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</si>
  <si>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</si>
  <si>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</si>
  <si>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</si>
  <si>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</si>
  <si>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</si>
  <si>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</si>
  <si>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</si>
  <si>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</si>
  <si>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</si>
  <si>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</si>
  <si>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</si>
  <si>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</si>
  <si>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</si>
  <si>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</si>
  <si>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</si>
  <si>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</si>
  <si>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</si>
  <si>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</si>
  <si>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</si>
  <si>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</si>
  <si>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</si>
  <si>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</si>
  <si>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</si>
  <si>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</si>
  <si>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</si>
  <si>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</si>
  <si>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</si>
  <si>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</si>
  <si>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</si>
  <si>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</si>
  <si>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</si>
  <si>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</si>
  <si>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</si>
  <si>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</si>
  <si>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</si>
  <si>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</si>
  <si>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</si>
  <si>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</si>
  <si>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</si>
  <si>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</si>
  <si>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</si>
  <si>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</si>
  <si>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</si>
  <si>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</si>
  <si>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</si>
  <si>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</si>
  <si>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</si>
  <si>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</si>
  <si>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</si>
  <si>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</si>
  <si>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</si>
  <si>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</si>
  <si>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</si>
  <si>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</si>
  <si>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</si>
  <si>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</si>
  <si>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</si>
  <si>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</si>
  <si>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</si>
  <si>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</si>
  <si>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</si>
  <si>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</si>
  <si>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</si>
  <si>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</si>
  <si>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</si>
  <si>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</si>
  <si>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</si>
  <si>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</si>
  <si>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</si>
  <si>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</si>
  <si>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</si>
  <si>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</si>
  <si>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</si>
  <si>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</si>
  <si>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</si>
  <si>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</si>
  <si>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</si>
  <si>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</si>
  <si>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</si>
  <si>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</si>
  <si>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</si>
  <si>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</si>
  <si>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</si>
  <si>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</si>
  <si>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</si>
  <si>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</si>
  <si>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</si>
  <si>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</si>
  <si>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</si>
  <si>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</si>
  <si>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</si>
  <si>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</si>
  <si>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</si>
  <si>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</si>
  <si>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</si>
  <si>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</si>
  <si>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</si>
  <si>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</si>
  <si>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</si>
  <si>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</si>
  <si>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</si>
  <si>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</si>
  <si>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</si>
  <si>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</si>
  <si>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</si>
  <si>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</si>
  <si>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</si>
  <si>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</si>
  <si>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</si>
  <si>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</si>
  <si>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</si>
  <si>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</si>
  <si>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</si>
  <si>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</si>
  <si>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</si>
  <si>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</si>
  <si>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</si>
  <si>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</si>
  <si>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</si>
  <si>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</si>
  <si>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</si>
  <si>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</si>
  <si>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</si>
  <si>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</si>
  <si>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</si>
  <si>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</si>
  <si>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</si>
  <si>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</si>
  <si>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</si>
  <si>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</si>
  <si>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</si>
  <si>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</si>
  <si>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</si>
  <si>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</si>
  <si>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</si>
  <si>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</si>
  <si>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</si>
  <si>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</si>
  <si>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</si>
  <si>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</si>
  <si>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</si>
  <si>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</si>
  <si>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</si>
  <si>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</si>
  <si>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</si>
  <si>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</si>
  <si>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</si>
  <si>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</si>
  <si>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</si>
  <si>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</si>
  <si>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</si>
  <si>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</si>
  <si>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</si>
  <si>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</si>
  <si>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</si>
  <si>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</si>
  <si>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</si>
  <si>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</si>
  <si>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</si>
  <si>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</si>
  <si>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</si>
  <si>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</si>
  <si>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</si>
  <si>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</si>
  <si>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</si>
  <si>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</si>
  <si>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</si>
  <si>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</si>
  <si>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</si>
  <si>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</si>
  <si>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</si>
  <si>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</si>
  <si>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</si>
  <si>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</si>
  <si>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</si>
  <si>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</si>
  <si>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</si>
  <si>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</si>
  <si>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</si>
  <si>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</si>
  <si>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</si>
  <si>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</si>
  <si>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</si>
  <si>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</si>
  <si>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</si>
  <si>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</si>
  <si>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</si>
  <si>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</si>
  <si>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</si>
  <si>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</si>
  <si>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</si>
  <si>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</si>
  <si>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</si>
  <si>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</si>
  <si>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</si>
  <si>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</si>
  <si>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</si>
  <si>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</si>
  <si>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</si>
  <si>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</si>
  <si>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</si>
  <si>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</si>
  <si>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</si>
  <si>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</si>
  <si>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</si>
  <si>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</si>
  <si>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</si>
  <si>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</si>
  <si>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</si>
  <si>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</si>
  <si>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</si>
  <si>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</si>
  <si>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</si>
  <si>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</si>
  <si>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</si>
  <si>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</si>
  <si>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</si>
  <si>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</si>
  <si>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</si>
  <si>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</si>
  <si>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</si>
  <si>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</si>
  <si>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</si>
  <si>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</si>
  <si>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</si>
  <si>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</si>
  <si>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</si>
  <si>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</si>
  <si>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</si>
  <si>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</si>
  <si>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</si>
  <si>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</si>
  <si>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</si>
  <si>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</si>
  <si>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</si>
  <si>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</si>
  <si>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</si>
  <si>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</si>
  <si>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</si>
  <si>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</si>
  <si>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</si>
  <si>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</si>
  <si>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</si>
  <si>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</si>
  <si>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</si>
  <si>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</si>
  <si>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</si>
  <si>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</si>
  <si>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</si>
  <si>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</si>
  <si>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</si>
  <si>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</si>
  <si>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</si>
  <si>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</si>
  <si>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</si>
  <si>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</si>
  <si>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</si>
  <si>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</si>
  <si>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</si>
  <si>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</si>
  <si>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</si>
  <si>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</si>
  <si>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</si>
  <si>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</si>
  <si>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</si>
  <si>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</si>
  <si>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</si>
  <si>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</si>
  <si>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</si>
  <si>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</si>
  <si>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</si>
  <si>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</si>
  <si>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</si>
  <si>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</si>
  <si>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</si>
  <si>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</si>
  <si>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</si>
  <si>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</si>
  <si>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</si>
  <si>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</si>
  <si>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</si>
  <si>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</si>
  <si>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</si>
  <si>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</si>
  <si>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</si>
  <si>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</si>
  <si>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</si>
  <si>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</si>
  <si>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</si>
  <si>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</si>
  <si>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</si>
  <si>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</si>
  <si>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</si>
  <si>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</si>
  <si>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</si>
  <si>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</si>
  <si>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</si>
  <si>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</si>
  <si>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</si>
  <si>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</si>
  <si>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</si>
  <si>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</si>
  <si>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</si>
  <si>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</si>
  <si>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</si>
  <si>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</si>
  <si>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</si>
  <si>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</si>
  <si>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</si>
  <si>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</si>
  <si>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</si>
  <si>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</si>
  <si>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</si>
  <si>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</si>
  <si>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</si>
  <si>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</si>
  <si>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</si>
  <si>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</si>
  <si>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</si>
  <si>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</si>
  <si>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</si>
  <si>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</si>
  <si>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</si>
  <si>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</si>
  <si>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</si>
  <si>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</si>
  <si>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</si>
  <si>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</si>
  <si>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</si>
  <si>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</si>
  <si>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</si>
  <si>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</si>
  <si>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</si>
  <si>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</si>
  <si>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</si>
  <si>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</si>
  <si>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</si>
  <si>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</si>
  <si>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</si>
  <si>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</si>
  <si>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</si>
  <si>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</si>
  <si>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</si>
  <si>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</si>
  <si>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</si>
  <si>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</si>
  <si>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</si>
  <si>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</si>
  <si>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</si>
  <si>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</si>
  <si>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</si>
  <si>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</si>
  <si>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</si>
  <si>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</si>
  <si>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</si>
  <si>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</si>
  <si>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</si>
  <si>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</si>
  <si>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</si>
  <si>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</si>
  <si>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</si>
  <si>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</si>
  <si>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</si>
  <si>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</si>
  <si>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</si>
  <si>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</si>
  <si>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</si>
  <si>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</si>
  <si>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</si>
  <si>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</si>
  <si>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</si>
  <si>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</si>
  <si>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</si>
  <si>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</si>
  <si>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</si>
  <si>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</si>
  <si>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</si>
  <si>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</si>
  <si>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</si>
  <si>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</si>
  <si>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</si>
  <si>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</si>
  <si>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</si>
  <si>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</si>
  <si>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</si>
  <si>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</si>
  <si>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</si>
  <si>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</si>
  <si>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</si>
  <si>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</si>
  <si>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</si>
  <si>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</si>
  <si>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</si>
  <si>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</si>
  <si>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</si>
  <si>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</si>
  <si>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</si>
  <si>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</si>
  <si>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</si>
  <si>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</si>
  <si>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</si>
  <si>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</si>
  <si>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</si>
  <si>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</si>
  <si>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</si>
  <si>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</si>
  <si>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</si>
  <si>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</si>
  <si>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</si>
  <si>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</si>
  <si>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</si>
  <si>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</si>
  <si>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</si>
  <si>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</si>
  <si>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</si>
  <si>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</si>
  <si>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</si>
  <si>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</si>
  <si>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</si>
  <si>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</si>
  <si>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</si>
  <si>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</si>
  <si>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</si>
  <si>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</si>
  <si>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</si>
  <si>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</si>
  <si>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</si>
  <si>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</si>
  <si>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</si>
  <si>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</si>
  <si>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</si>
  <si>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</si>
  <si>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</si>
  <si>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</si>
  <si>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</si>
  <si>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</si>
  <si>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</si>
  <si>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</si>
  <si>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</si>
  <si>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</si>
  <si>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</si>
  <si>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</si>
  <si>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</si>
  <si>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</si>
  <si>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</si>
  <si>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</si>
  <si>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</si>
  <si>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</si>
  <si>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</si>
  <si>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</si>
  <si>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</si>
  <si>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</si>
  <si>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</si>
  <si>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</si>
  <si>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</si>
  <si>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</si>
  <si>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</si>
  <si>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</si>
  <si>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</si>
  <si>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</si>
  <si>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</si>
  <si>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</si>
  <si>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</si>
  <si>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</si>
  <si>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</si>
  <si>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</si>
  <si>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</si>
  <si>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</si>
  <si>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</si>
  <si>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</si>
  <si>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</si>
  <si>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</si>
  <si>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</si>
  <si>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</si>
  <si>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</si>
  <si>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</si>
  <si>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</si>
  <si>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</si>
  <si>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</si>
  <si>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</si>
  <si>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</si>
  <si>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</si>
  <si>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</si>
  <si>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</si>
  <si>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</si>
  <si>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</si>
  <si>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</si>
  <si>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</si>
  <si>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</si>
  <si>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</si>
  <si>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</si>
  <si>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</si>
  <si>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</si>
  <si>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</si>
  <si>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</si>
  <si>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</si>
  <si>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</si>
  <si>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</si>
  <si>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</si>
  <si>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</si>
  <si>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</si>
  <si>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</si>
  <si>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</si>
  <si>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</si>
  <si>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</si>
  <si>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</si>
  <si>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</si>
  <si>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</si>
  <si>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</si>
  <si>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</si>
  <si>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</si>
  <si>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</si>
  <si>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</si>
  <si>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</si>
  <si>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</si>
  <si>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</si>
  <si>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</si>
  <si>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</si>
  <si>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</si>
  <si>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</si>
  <si>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</si>
  <si>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</si>
  <si>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</si>
  <si>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</si>
  <si>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</si>
  <si>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</si>
  <si>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</si>
  <si>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</si>
  <si>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</si>
  <si>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</si>
  <si>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</si>
  <si>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</si>
  <si>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</si>
  <si>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</si>
  <si>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</si>
  <si>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</si>
  <si>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</si>
  <si>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</si>
  <si>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</si>
  <si>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</si>
  <si>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</si>
  <si>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</si>
  <si>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</si>
  <si>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</si>
  <si>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</si>
  <si>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</si>
  <si>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</si>
  <si>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</si>
  <si>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</si>
  <si>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</si>
  <si>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</si>
  <si>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</si>
  <si>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</si>
  <si>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</si>
  <si>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</si>
  <si>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</si>
  <si>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</si>
  <si>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</si>
  <si>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</si>
  <si>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</si>
  <si>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</si>
  <si>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</si>
  <si>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</si>
  <si>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</si>
  <si>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</si>
  <si>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</si>
  <si>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</si>
  <si>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</si>
  <si>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</si>
  <si>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</si>
  <si>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</si>
  <si>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</si>
  <si>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</si>
  <si>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</si>
  <si>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</si>
  <si>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</si>
  <si>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</si>
  <si>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</si>
  <si>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</si>
  <si>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</si>
  <si>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</si>
  <si>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</si>
  <si>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</si>
  <si>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</si>
  <si>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</si>
  <si>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</si>
  <si>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</si>
  <si>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</si>
  <si>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</si>
  <si>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</si>
  <si>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</si>
  <si>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</si>
  <si>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</si>
  <si>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</si>
  <si>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</si>
  <si>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</si>
  <si>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</si>
  <si>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</si>
  <si>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</si>
  <si>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</si>
  <si>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</si>
  <si>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</si>
  <si>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</si>
  <si>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</si>
  <si>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</si>
  <si>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</si>
  <si>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</si>
  <si>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</si>
  <si>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</si>
  <si>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</si>
  <si>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</si>
  <si>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</si>
  <si>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</si>
  <si>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</si>
  <si>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</si>
  <si>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</si>
  <si>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</si>
  <si>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</si>
  <si>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</si>
  <si>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</si>
  <si>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</si>
  <si>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</si>
  <si>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</si>
  <si>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</si>
  <si>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</si>
  <si>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</si>
  <si>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</si>
  <si>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</si>
  <si>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</si>
  <si>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</si>
  <si>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</si>
  <si>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</si>
  <si>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</si>
  <si>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</si>
  <si>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</si>
  <si>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</si>
  <si>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</si>
  <si>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</si>
  <si>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</si>
  <si>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</si>
  <si>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</si>
  <si>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</si>
  <si>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</si>
  <si>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</si>
  <si>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</si>
  <si>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</si>
  <si>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</si>
  <si>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</si>
  <si>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</si>
  <si>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</si>
  <si>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</si>
  <si>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</si>
  <si>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</si>
  <si>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</si>
  <si>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</si>
  <si>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</si>
  <si>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</si>
  <si>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</si>
  <si>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</si>
  <si>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</si>
  <si>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</si>
  <si>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</si>
  <si>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</si>
  <si>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</si>
  <si>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</si>
  <si>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</si>
  <si>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</si>
  <si>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</si>
  <si>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</si>
  <si>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</si>
  <si>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</si>
  <si>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</si>
  <si>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</si>
  <si>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</si>
  <si>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</si>
  <si>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</si>
  <si>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</si>
  <si>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</si>
  <si>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</si>
  <si>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</si>
  <si>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</si>
  <si>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</si>
  <si>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</si>
  <si>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</si>
  <si>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</si>
  <si>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</si>
  <si>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</si>
  <si>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</si>
  <si>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</si>
  <si>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</si>
  <si>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</si>
  <si>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</si>
  <si>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</si>
  <si>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</si>
  <si>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</si>
  <si>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</si>
  <si>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</si>
  <si>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</si>
  <si>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</si>
  <si>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</si>
  <si>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</si>
  <si>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</si>
  <si>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</si>
  <si>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</si>
  <si>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</si>
  <si>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</si>
  <si>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</si>
  <si>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</si>
  <si>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</si>
  <si>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</si>
  <si>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</si>
  <si>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</si>
  <si>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</si>
  <si>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</si>
  <si>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</si>
  <si>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</si>
  <si>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</si>
  <si>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</si>
  <si>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</si>
  <si>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</si>
  <si>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</si>
  <si>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</si>
  <si>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</si>
  <si>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</si>
  <si>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</si>
  <si>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</si>
  <si>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</si>
  <si>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</si>
  <si>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</si>
  <si>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</si>
  <si>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</si>
  <si>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</si>
  <si>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</si>
  <si>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</si>
  <si>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</si>
  <si>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</si>
  <si>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</si>
  <si>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</si>
  <si>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</si>
  <si>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</si>
  <si>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</si>
  <si>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</si>
  <si>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</si>
  <si>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</si>
  <si>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</si>
  <si>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</si>
  <si>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</si>
  <si>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</si>
  <si>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</si>
  <si>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</si>
  <si>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</si>
  <si>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</si>
  <si>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</si>
  <si>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</si>
  <si>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</si>
  <si>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</si>
  <si>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</si>
  <si>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</si>
  <si>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</si>
  <si>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</si>
  <si>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</si>
  <si>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</si>
  <si>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</si>
  <si>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</si>
  <si>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</si>
  <si>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</si>
  <si>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</si>
  <si>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</si>
  <si>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</si>
  <si>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</si>
  <si>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</si>
  <si>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</si>
  <si>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</si>
  <si>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</si>
  <si>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</si>
  <si>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</si>
  <si>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</si>
  <si>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</si>
  <si>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</si>
  <si>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</si>
  <si>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</si>
  <si>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</si>
  <si>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</si>
  <si>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</si>
  <si>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</si>
  <si>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</si>
  <si>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</si>
  <si>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</si>
  <si>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</si>
  <si>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</si>
  <si>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</si>
  <si>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</si>
  <si>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</si>
  <si>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</si>
  <si>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</si>
  <si>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</si>
  <si>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</si>
  <si>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</si>
  <si>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</si>
  <si>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</si>
  <si>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</si>
  <si>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</si>
  <si>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</si>
  <si>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</si>
  <si>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</si>
  <si>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</si>
  <si>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</si>
  <si>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</si>
  <si>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</si>
  <si>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</si>
  <si>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</si>
  <si>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</si>
  <si>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</si>
  <si>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</si>
  <si>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</si>
  <si>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</si>
  <si>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</si>
  <si>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</si>
  <si>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</si>
  <si>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</si>
  <si>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</si>
  <si>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</si>
  <si>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</si>
  <si>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</si>
  <si>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</si>
  <si>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</si>
  <si>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</si>
  <si>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</si>
  <si>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</si>
  <si>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</si>
  <si>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</si>
  <si>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</si>
  <si>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</si>
  <si>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</si>
  <si>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</si>
  <si>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</si>
  <si>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</si>
  <si>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</si>
  <si>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</si>
  <si>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</si>
  <si>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</si>
  <si>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</si>
  <si>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</si>
  <si>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</si>
  <si>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</si>
  <si>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</si>
  <si>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</si>
  <si>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</si>
  <si>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</si>
  <si>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</si>
  <si>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</si>
  <si>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</si>
  <si>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</si>
  <si>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</si>
  <si>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</si>
  <si>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</si>
  <si>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</si>
  <si>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</si>
  <si>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</si>
  <si>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</si>
  <si>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</si>
  <si>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</si>
  <si>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</si>
  <si>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</si>
  <si>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</si>
  <si>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</si>
  <si>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</si>
  <si>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</si>
  <si>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</si>
  <si>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</si>
  <si>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</si>
  <si>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</si>
  <si>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</si>
  <si>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</si>
  <si>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</si>
  <si>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</si>
  <si>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</si>
  <si>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</si>
  <si>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</si>
  <si>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</si>
  <si>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</si>
  <si>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</si>
  <si>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</si>
  <si>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</si>
  <si>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</si>
  <si>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</si>
  <si>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</si>
  <si>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</si>
  <si>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</si>
  <si>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</si>
  <si>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</si>
  <si>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</si>
  <si>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</si>
  <si>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</si>
  <si>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</si>
  <si>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</si>
  <si>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</si>
  <si>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</si>
  <si>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</si>
  <si>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</si>
  <si>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</si>
  <si>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</si>
  <si>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</si>
  <si>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</si>
  <si>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</si>
  <si>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</si>
  <si>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</si>
  <si>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</si>
  <si>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</si>
  <si>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</si>
  <si>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</si>
  <si>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</si>
  <si>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</si>
  <si>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</si>
  <si>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</si>
  <si>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</si>
  <si>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</si>
  <si>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</si>
  <si>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</si>
  <si>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</si>
  <si>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</si>
  <si>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</si>
  <si>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</si>
  <si>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</si>
  <si>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</si>
  <si>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</si>
  <si>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</si>
  <si>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</si>
  <si>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</si>
  <si>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</si>
  <si>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</si>
  <si>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</si>
  <si>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</si>
  <si>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</si>
  <si>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</si>
  <si>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</si>
  <si>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</si>
  <si>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</si>
  <si>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</si>
  <si>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</si>
  <si>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</si>
  <si>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</si>
  <si>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</si>
  <si>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</si>
  <si>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</si>
  <si>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</si>
  <si>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</si>
  <si>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</si>
  <si>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</si>
  <si>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</si>
  <si>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</si>
  <si>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</si>
  <si>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</si>
  <si>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</si>
  <si>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</si>
  <si>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</si>
  <si>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</si>
  <si>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</si>
  <si>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</si>
  <si>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</si>
  <si>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</si>
  <si>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</si>
  <si>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</si>
  <si>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</si>
  <si>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</si>
  <si>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</si>
  <si>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</si>
  <si>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</si>
  <si>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</si>
  <si>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</si>
  <si>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</si>
  <si>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</si>
  <si>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</si>
  <si>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</si>
  <si>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</si>
  <si>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</si>
  <si>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</si>
  <si>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</si>
  <si>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</si>
  <si>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</si>
  <si>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</si>
  <si>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</si>
  <si>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</si>
  <si>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</si>
  <si>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</si>
  <si>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</si>
  <si>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</si>
  <si>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</si>
  <si>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</si>
  <si>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</si>
  <si>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</si>
  <si>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</si>
  <si>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</si>
  <si>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</si>
  <si>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</si>
  <si>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</si>
  <si>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</si>
  <si>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</si>
  <si>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</si>
  <si>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</si>
  <si>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</si>
  <si>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</si>
  <si>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</si>
  <si>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</si>
  <si>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</si>
  <si>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</si>
  <si>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</si>
  <si>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</si>
  <si>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</si>
  <si>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</si>
  <si>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</si>
  <si>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</si>
  <si>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</si>
  <si>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</si>
  <si>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</si>
  <si>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</si>
  <si>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</si>
  <si>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</si>
  <si>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</si>
  <si>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</si>
  <si>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</si>
  <si>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</si>
  <si>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</si>
  <si>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</si>
  <si>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</si>
  <si>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</si>
  <si>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</si>
  <si>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</si>
  <si>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</si>
  <si>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</si>
  <si>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</si>
  <si>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</si>
  <si>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</si>
  <si>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</si>
  <si>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</si>
  <si>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</si>
  <si>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</si>
  <si>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</si>
  <si>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</si>
  <si>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</si>
  <si>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</si>
  <si>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</si>
  <si>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</si>
  <si>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</si>
  <si>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</si>
  <si>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</si>
  <si>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</si>
  <si>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</si>
  <si>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</si>
  <si>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</si>
  <si>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</si>
  <si>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</si>
  <si>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</si>
  <si>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</si>
  <si>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</si>
  <si>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</si>
  <si>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</si>
  <si>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</si>
  <si>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</si>
  <si>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</si>
  <si>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</si>
  <si>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</si>
  <si>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</si>
  <si>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</si>
  <si>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</si>
  <si>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</si>
  <si>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</si>
  <si>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</si>
  <si>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</si>
  <si>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</si>
  <si>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</si>
  <si>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</si>
  <si>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</si>
  <si>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</si>
  <si>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</si>
  <si>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</si>
  <si>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</si>
  <si>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</si>
  <si>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</si>
  <si>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</si>
  <si>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</si>
  <si>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</si>
  <si>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</si>
  <si>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</si>
  <si>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</si>
  <si>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</si>
  <si>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</si>
  <si>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</si>
  <si>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</si>
  <si>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</si>
  <si>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</si>
  <si>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</si>
  <si>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</si>
  <si>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</si>
  <si>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</si>
  <si>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</si>
  <si>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</si>
  <si>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</si>
  <si>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</si>
  <si>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</si>
  <si>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</si>
  <si>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</si>
  <si>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</si>
  <si>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</si>
  <si>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</si>
  <si>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</si>
  <si>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</si>
  <si>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</si>
  <si>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</si>
  <si>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</si>
  <si>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</si>
  <si>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</si>
  <si>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</si>
  <si>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</si>
  <si>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</si>
  <si>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</si>
  <si>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</si>
  <si>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</si>
  <si>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</si>
  <si>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</si>
  <si>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</si>
  <si>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</si>
  <si>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</si>
  <si>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</si>
  <si>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</si>
  <si>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</si>
  <si>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</si>
  <si>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</si>
  <si>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</si>
  <si>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</si>
  <si>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</si>
  <si>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</si>
  <si>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</si>
  <si>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</si>
  <si>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</si>
  <si>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</si>
  <si>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</si>
  <si>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</si>
  <si>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</si>
  <si>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</si>
  <si>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</si>
  <si>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</si>
  <si>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</si>
  <si>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</si>
  <si>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</si>
  <si>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</si>
  <si>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</si>
  <si>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</si>
  <si>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</si>
  <si>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</si>
  <si>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</si>
  <si>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</si>
  <si>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</si>
  <si>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</si>
  <si>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</si>
  <si>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</si>
  <si>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</si>
  <si>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</si>
  <si>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</si>
  <si>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</si>
  <si>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</si>
  <si>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</si>
  <si>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</si>
  <si>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</si>
  <si>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</si>
  <si>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</si>
  <si>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</si>
  <si>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</si>
  <si>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</si>
  <si>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</si>
  <si>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</si>
  <si>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</si>
  <si>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</si>
  <si>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</si>
  <si>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</si>
  <si>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</si>
  <si>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</si>
  <si>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</si>
  <si>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</si>
  <si>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</si>
  <si>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</si>
  <si>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</si>
  <si>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</si>
  <si>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</si>
  <si>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</si>
  <si>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</si>
  <si>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</si>
  <si>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</si>
  <si>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</si>
  <si>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</si>
  <si>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</si>
  <si>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</si>
  <si>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</si>
  <si>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</si>
  <si>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</si>
  <si>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</si>
  <si>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</si>
  <si>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</si>
  <si>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</si>
  <si>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</si>
  <si>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</si>
  <si>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</si>
  <si>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</si>
  <si>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</si>
  <si>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</si>
  <si>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</si>
  <si>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</si>
  <si>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</si>
  <si>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</si>
  <si>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</si>
  <si>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</si>
  <si>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</si>
  <si>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</si>
  <si>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</si>
  <si>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</si>
  <si>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</si>
  <si>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</si>
  <si>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</si>
  <si>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</si>
  <si>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</si>
  <si>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</si>
  <si>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</si>
  <si>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</si>
  <si>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</si>
  <si>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</si>
  <si>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</si>
  <si>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</si>
  <si>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</si>
  <si>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</si>
  <si>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</si>
  <si>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</si>
  <si>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</si>
  <si>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</si>
  <si>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</si>
  <si>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</si>
  <si>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</si>
  <si>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</si>
  <si>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</si>
  <si>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</si>
  <si>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</si>
  <si>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</si>
  <si>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</si>
  <si>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</si>
  <si>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</si>
  <si>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</si>
  <si>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</si>
  <si>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</si>
  <si>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</si>
  <si>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</si>
  <si>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</si>
  <si>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</si>
  <si>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</si>
  <si>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</si>
  <si>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</si>
  <si>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</si>
  <si>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</si>
  <si>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</si>
  <si>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</si>
  <si>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</si>
  <si>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</si>
  <si>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</si>
  <si>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</si>
  <si>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</si>
  <si>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</si>
  <si>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</si>
  <si>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</si>
  <si>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</si>
  <si>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</si>
  <si>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</si>
  <si>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</si>
  <si>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</si>
  <si>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</si>
  <si>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</si>
  <si>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</si>
  <si>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</si>
  <si>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</si>
  <si>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</si>
  <si>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</si>
  <si>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</si>
  <si>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</si>
  <si>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</si>
  <si>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</si>
  <si>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</si>
  <si>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</si>
  <si>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</si>
  <si>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</si>
  <si>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</si>
  <si>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</si>
  <si>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</si>
  <si>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</si>
  <si>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</si>
  <si>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</si>
  <si>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</si>
  <si>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</si>
  <si>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</si>
  <si>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</si>
  <si>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</si>
  <si>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</si>
  <si>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</si>
  <si>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</si>
  <si>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</si>
  <si>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</si>
  <si>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</si>
  <si>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</si>
  <si>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</si>
  <si>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</si>
  <si>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</si>
  <si>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</si>
  <si>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</si>
  <si>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</si>
  <si>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</si>
  <si>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</si>
  <si>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</si>
  <si>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</si>
  <si>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</si>
  <si>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</si>
  <si>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</si>
  <si>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</si>
  <si>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</si>
  <si>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</si>
  <si>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</si>
  <si>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</si>
  <si>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</si>
  <si>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</si>
  <si>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</si>
  <si>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</si>
  <si>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</si>
  <si>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</si>
  <si>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</si>
  <si>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</si>
  <si>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</si>
  <si>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</si>
  <si>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</si>
  <si>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</si>
  <si>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</si>
  <si>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</si>
  <si>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</si>
  <si>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</si>
  <si>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</si>
  <si>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</si>
  <si>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</si>
  <si>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</si>
  <si>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</si>
  <si>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</si>
  <si>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</si>
  <si>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</si>
  <si>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</si>
  <si>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</si>
  <si>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</si>
  <si>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</si>
  <si>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</si>
  <si>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</si>
  <si>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</si>
  <si>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</si>
  <si>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</si>
  <si>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</si>
  <si>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</si>
  <si>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</si>
  <si>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</si>
  <si>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</si>
  <si>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</si>
  <si>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</si>
  <si>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</si>
  <si>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</si>
  <si>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</si>
  <si>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</si>
  <si>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</si>
  <si>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</si>
  <si>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</si>
  <si>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</si>
  <si>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</si>
  <si>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</si>
  <si>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</si>
  <si>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</si>
  <si>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</si>
  <si>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</si>
  <si>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</si>
  <si>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</si>
  <si>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</si>
  <si>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</si>
  <si>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</si>
  <si>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</si>
  <si>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</si>
  <si>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</si>
  <si>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</si>
  <si>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</si>
  <si>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</si>
  <si>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</si>
  <si>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</si>
  <si>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</si>
  <si>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</si>
  <si>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</si>
  <si>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</si>
  <si>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</si>
  <si>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</si>
  <si>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</si>
  <si>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</si>
  <si>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</si>
  <si>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</si>
  <si>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</si>
  <si>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</si>
  <si>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</si>
  <si>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</si>
  <si>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</si>
  <si>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</si>
  <si>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</si>
  <si>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</si>
  <si>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</si>
  <si>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</si>
  <si>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</si>
  <si>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</si>
  <si>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</si>
  <si>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</si>
  <si>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</si>
  <si>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</si>
  <si>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</si>
  <si>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</si>
  <si>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</si>
  <si>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</si>
  <si>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</si>
  <si>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</si>
  <si>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</si>
  <si>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</si>
  <si>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</si>
  <si>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</si>
  <si>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</si>
  <si>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</si>
  <si>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</si>
  <si>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</si>
  <si>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</si>
  <si>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</si>
  <si>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</si>
  <si>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</si>
  <si>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</si>
  <si>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</si>
  <si>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</si>
  <si>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</si>
  <si>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</si>
  <si>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</si>
  <si>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</si>
  <si>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</si>
  <si>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</si>
  <si>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</si>
  <si>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</si>
  <si>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</si>
  <si>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</si>
  <si>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</si>
  <si>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</si>
  <si>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</si>
  <si>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</si>
  <si>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</si>
  <si>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</si>
  <si>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</si>
  <si>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</si>
  <si>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</si>
  <si>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</si>
  <si>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</si>
  <si>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</si>
  <si>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</si>
  <si>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</si>
  <si>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</si>
  <si>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</si>
  <si>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</si>
  <si>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</si>
  <si>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</si>
  <si>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</si>
  <si>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</si>
  <si>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</si>
  <si>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</si>
  <si>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</si>
  <si>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</si>
  <si>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</si>
  <si>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</si>
  <si>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</si>
  <si>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</si>
  <si>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</si>
  <si>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</si>
  <si>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</si>
  <si>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</si>
  <si>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</si>
  <si>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</si>
  <si>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</si>
  <si>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</si>
  <si>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</si>
  <si>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</si>
  <si>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</si>
  <si>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</si>
  <si>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</si>
  <si>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</si>
  <si>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</si>
  <si>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</si>
  <si>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</si>
  <si>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</si>
  <si>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</si>
  <si>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</si>
  <si>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</si>
  <si>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</si>
  <si>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</si>
  <si>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</si>
  <si>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</si>
  <si>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</si>
  <si>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</si>
  <si>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</si>
  <si>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</si>
  <si>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</si>
  <si>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</si>
  <si>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</si>
  <si>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</si>
  <si>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</si>
  <si>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</si>
  <si>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</si>
  <si>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</si>
  <si>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</si>
  <si>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</si>
  <si>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</si>
  <si>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</si>
  <si>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</si>
  <si>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</si>
  <si>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</si>
  <si>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</si>
  <si>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</si>
  <si>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</si>
  <si>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</si>
  <si>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</si>
  <si>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</si>
  <si>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</si>
  <si>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</si>
  <si>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</si>
  <si>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</si>
  <si>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</si>
  <si>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</si>
  <si>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</si>
  <si>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</si>
  <si>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</si>
  <si>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</si>
  <si>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</si>
  <si>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</si>
  <si>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</si>
  <si>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</si>
  <si>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</si>
  <si>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</si>
  <si>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</si>
  <si>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</si>
  <si>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</si>
  <si>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</si>
  <si>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</si>
  <si>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</si>
  <si>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</si>
  <si>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</si>
  <si>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</si>
  <si>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</si>
  <si>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</si>
  <si>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</si>
  <si>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</si>
  <si>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</si>
  <si>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</si>
  <si>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</si>
  <si>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</si>
  <si>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</si>
  <si>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</si>
  <si>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</si>
  <si>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</si>
  <si>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</si>
  <si>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 xml:space="preserve">average donation </t>
  </si>
  <si>
    <t>backers</t>
  </si>
  <si>
    <t>Number Successful</t>
  </si>
  <si>
    <t>Total Projects</t>
  </si>
  <si>
    <t>Percentage Failed</t>
  </si>
  <si>
    <t>Number Canceled</t>
  </si>
  <si>
    <t>Number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</si>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</sst>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1-47A4-8E49-D7D490F033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1-47A4-8E49-D7D490F033A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1-47A4-8E49-D7D490F033A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E1-47A4-8E49-D7D490F03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6103215"/>
        <c:axId val="906101551"/>
      </c:barChart>
      <c:catAx>
        <c:axId val="90610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101551"/>
        <c:crosses val="autoZero"/>
        <c:auto val="1"/>
        <c:lblAlgn val="ctr"/>
        <c:lblOffset val="100"/>
        <c:noMultiLvlLbl val="0"/>
      </c:catAx>
      <c:valAx>
        <c:axId val="90610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10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836523641740807E-2"/>
          <c:y val="0.10666459114356999"/>
          <c:w val="0.87453869098272474"/>
          <c:h val="0.700947562773763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7-47C0-BB6B-4EA6D7853F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7-47C0-BB6B-4EA6D7853F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7-47C0-BB6B-4EA6D7853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7164943"/>
        <c:axId val="717165359"/>
      </c:barChart>
      <c:catAx>
        <c:axId val="71716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65359"/>
        <c:crosses val="autoZero"/>
        <c:auto val="1"/>
        <c:lblAlgn val="ctr"/>
        <c:lblOffset val="100"/>
        <c:noMultiLvlLbl val="0"/>
      </c:catAx>
      <c:valAx>
        <c:axId val="71716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6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9-4B10-8FC7-6559284AA5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9-4B10-8FC7-6559284AA5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9-4B10-8FC7-6559284AA5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09-4B10-8FC7-6559284AA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579519"/>
        <c:axId val="892579935"/>
      </c:lineChart>
      <c:catAx>
        <c:axId val="8925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79935"/>
        <c:crosses val="autoZero"/>
        <c:auto val="1"/>
        <c:lblAlgn val="ctr"/>
        <c:lblOffset val="100"/>
        <c:noMultiLvlLbl val="0"/>
      </c:catAx>
      <c:valAx>
        <c:axId val="89257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9-42F9-9245-084C524D4E9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C9-42F9-9245-084C524D4E9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C9-42F9-9245-084C524D4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600495"/>
        <c:axId val="2098600911"/>
      </c:lineChart>
      <c:catAx>
        <c:axId val="209860049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600911"/>
        <c:crosses val="autoZero"/>
        <c:auto val="1"/>
        <c:lblAlgn val="ctr"/>
        <c:lblOffset val="100"/>
        <c:noMultiLvlLbl val="0"/>
      </c:catAx>
      <c:valAx>
        <c:axId val="20986009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60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9-443F-A55B-FD6D95B1548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9-443F-A55B-FD6D95B1548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9-443F-A55B-FD6D95B1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807823"/>
        <c:axId val="2043812399"/>
      </c:lineChart>
      <c:catAx>
        <c:axId val="204380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812399"/>
        <c:crosses val="autoZero"/>
        <c:auto val="1"/>
        <c:lblAlgn val="ctr"/>
        <c:lblOffset val="100"/>
        <c:noMultiLvlLbl val="0"/>
      </c:catAx>
      <c:valAx>
        <c:axId val="204381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80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233361</xdr:colOff>
      <xdr:row>7</xdr:row>
      <xdr:rowOff>104774</xdr:rowOff>
    </xdr:from>
    <xdr:to>
      <xdr:col>21</xdr:col>
      <xdr:colOff>247650</xdr:colOff>
      <xdr:row>42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171451</xdr:colOff>
      <xdr:row>6</xdr:row>
      <xdr:rowOff>123825</xdr:rowOff>
    </xdr:from>
    <xdr:to>
      <xdr:col>22</xdr:col>
      <xdr:colOff>523875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13</xdr:row>
      <xdr:rowOff>114300</xdr:rowOff>
    </xdr:from>
    <xdr:to>
      <xdr:col>23</xdr:col>
      <xdr:colOff>466725</xdr:colOff>
      <xdr:row>41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12</xdr:row>
      <xdr:rowOff>9525</xdr:rowOff>
    </xdr:from>
    <xdr:to>
      <xdr:col>18</xdr:col>
      <xdr:colOff>209550</xdr:colOff>
      <xdr:row>29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409576</xdr:colOff>
      <xdr:row>16</xdr:row>
      <xdr:rowOff>171450</xdr:rowOff>
    </xdr:from>
    <xdr:to>
      <xdr:col>16</xdr:col>
      <xdr:colOff>285750</xdr:colOff>
      <xdr:row>39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phanie Ramkissoon" refreshedDate="44835.663703703707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ephanie Ramkissoon" refreshedDate="44835.707943981484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tephanie Ramkissoon" refreshedDate="44840.874161111111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Normal="100" workbookViewId="0">
      <pane ySplit="1" topLeftCell="A2" activePane="bottomLeft" state="frozen"/>
      <selection pane="bottomLeft" activeCell="C70" sqref="C70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2.85546875" style="8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28.42578125" customWidth="1"/>
    <col min="14" max="14" width="28.85546875" bestFit="1" customWidth="1"/>
    <col min="15" max="15" width="23" bestFit="1" customWidth="1"/>
    <col min="16" max="16" width="21.5703125" bestFit="1" customWidth="1"/>
    <col min="17" max="17" width="28.85546875" bestFit="1" customWidth="1"/>
    <col min="18" max="18" width="16.85546875" bestFit="1" customWidth="1"/>
    <col min="19" max="19" width="23.42578125" bestFit="1" customWidth="1"/>
    <col min="20" max="20" width="32" customWidth="1"/>
    <col min="21" max="21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  <c r="U1" s="9" t="s">
        <v>8379</v>
      </c>
    </row>
    <row r="2" spans="1:21" ht="60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YEAR(S:S)</f>
        <v>2015</v>
      </c>
    </row>
    <row r="3" spans="1:21" ht="30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YEAR(S:S)</f>
        <v>2017</v>
      </c>
    </row>
    <row r="4" spans="1:21" ht="45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5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5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5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5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5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5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5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5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5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5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5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5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5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YEAR(S:S)</f>
        <v>2015</v>
      </c>
    </row>
    <row r="644" spans="1:21" ht="60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5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5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5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5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5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5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5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5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5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5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5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5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5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5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5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5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5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5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5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5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5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5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5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5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5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5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5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5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5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5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60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5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5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5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5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5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5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60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5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5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60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5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75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5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5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5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0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5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P5" sqref="P5:P6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D17" sqref="AD17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48" sqref="F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D21" sqref="D21"/>
    </sheetView>
  </sheetViews>
  <sheetFormatPr defaultRowHeight="15" x14ac:dyDescent="0.25"/>
  <cols>
    <col min="1" max="1" width="34.140625" bestFit="1" customWidth="1"/>
    <col min="2" max="2" width="65.5703125" customWidth="1"/>
    <col min="5" max="5" width="17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8217</v>
      </c>
      <c r="E1" t="s">
        <v>8382</v>
      </c>
      <c r="F1" t="s">
        <v>8383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B23" sqref="B23"/>
    </sheetView>
  </sheetViews>
  <sheetFormatPr defaultRowHeight="15" x14ac:dyDescent="0.25"/>
  <cols>
    <col min="1" max="1" width="18" customWidth="1"/>
    <col min="2" max="2" width="16.28515625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8358</v>
      </c>
      <c r="B2" t="s">
        <v>8315</v>
      </c>
    </row>
    <row r="3" spans="1:5" x14ac:dyDescent="0.25">
      <c r="A3" s="11" t="s">
        <v>8379</v>
      </c>
      <c r="B3" t="s">
        <v>8362</v>
      </c>
    </row>
    <row r="5" spans="1:5" x14ac:dyDescent="0.25">
      <c r="A5" s="11" t="s">
        <v>8364</v>
      </c>
      <c r="B5" s="11" t="s">
        <v>8360</v>
      </c>
    </row>
    <row r="6" spans="1:5" x14ac:dyDescent="0.25">
      <c r="A6" s="11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5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5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5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5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5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5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5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5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5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5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5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5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5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tabSelected="1" workbookViewId="0">
      <selection activeCell="B30" sqref="B30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8384</v>
      </c>
      <c r="C1" t="s">
        <v>8388</v>
      </c>
      <c r="D1" t="s">
        <v>8387</v>
      </c>
      <c r="E1" t="s">
        <v>8385</v>
      </c>
      <c r="F1" t="s">
        <v>8389</v>
      </c>
      <c r="G1" t="s">
        <v>8386</v>
      </c>
      <c r="H1" t="s">
        <v>8390</v>
      </c>
    </row>
    <row r="2" spans="1:8" x14ac:dyDescent="0.25">
      <c r="A2" t="s">
        <v>8391</v>
      </c>
      <c r="B2">
        <f>COUNTIFS(Kickstarter!$F:$F,"Successful", Kickstarter!$D:$D,"&lt;1000",Kickstarter!$R:$R,"plays")</f>
        <v>141</v>
      </c>
      <c r="C2">
        <f>COUNTIFS(Kickstarter!$F:$F,"Failed", Kickstarter!$D:$D,"&lt;1000",Kickstarter!$R:$R,"plays")</f>
        <v>45</v>
      </c>
      <c r="D2">
        <f>COUNTIFS(Kickstarter!$F:$F,"Canceled", Kickstarter!$D:$D,"&lt;1000",Kickstarter!$R:$R,"plays")</f>
        <v>0</v>
      </c>
      <c r="E2">
        <f>SUM(B2,C2,D2)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8392</v>
      </c>
      <c r="B3">
        <f>COUNTIFS(Kickstarter!$F:$F,"Successful", Kickstarter!$D:$D,"&gt;=1000",Kickstarter!$D:$D,"&lt;=4999",Kickstarter!$R:$R,"plays")</f>
        <v>388</v>
      </c>
      <c r="C3">
        <f>COUNTIFS(Kickstarter!$F:$F,"Failed", Kickstarter!$D:$D,"&gt;=1000",Kickstarter!$D:$D,"&lt;=4999",Kickstarter!$R:$R,"plays")</f>
        <v>146</v>
      </c>
      <c r="D3">
        <f>COUNTIFS(Kickstarter!$F:$F,"Canceled", Kickstarter!$D:$D,"&gt;=1000",Kickstarter!$D:$D,"&lt;=4999",Kickstarter!$R:$R,"plays")</f>
        <v>0</v>
      </c>
      <c r="E3">
        <f>SUM(B3,C3,D3)</f>
        <v>534</v>
      </c>
      <c r="F3" s="16">
        <f t="shared" ref="F3:F13" si="0">B3/E3</f>
        <v>0.72659176029962547</v>
      </c>
      <c r="G3" s="16">
        <f>C3/E3</f>
        <v>0.27340823970037453</v>
      </c>
      <c r="H3" s="16">
        <f t="shared" ref="H3:H13" si="1">D3/E3</f>
        <v>0</v>
      </c>
    </row>
    <row r="4" spans="1:8" x14ac:dyDescent="0.25">
      <c r="A4" t="s">
        <v>8393</v>
      </c>
      <c r="B4">
        <f>COUNTIFS(Kickstarter!$F:$F,"Successful", Kickstarter!$D:$D,"&gt;=5000",Kickstarter!$D:$D,"&lt;=9999",Kickstarter!$R:$R,"plays")</f>
        <v>93</v>
      </c>
      <c r="C4">
        <f>COUNTIFS(Kickstarter!$F:$F,"Failed", Kickstarter!$D:$D,"&gt;=5000",Kickstarter!$D:$D,"&lt;=9999",Kickstarter!$R:$R,"plays")</f>
        <v>76</v>
      </c>
      <c r="D4">
        <f>COUNTIFS(Kickstarter!$F:$F,"Canceled", Kickstarter!$D:$D,"&gt;=5000",Kickstarter!$D:$D,"&lt;=9999",Kickstarter!$R:$R,"plays")</f>
        <v>0</v>
      </c>
      <c r="E4">
        <f>SUM(B4,C4,D4)</f>
        <v>169</v>
      </c>
      <c r="F4" s="16">
        <f t="shared" si="0"/>
        <v>0.55029585798816572</v>
      </c>
      <c r="G4" s="16">
        <f t="shared" ref="G4:G7" si="2">C4/E4</f>
        <v>0.44970414201183434</v>
      </c>
      <c r="H4" s="16">
        <f t="shared" si="1"/>
        <v>0</v>
      </c>
    </row>
    <row r="5" spans="1:8" x14ac:dyDescent="0.25">
      <c r="A5" t="s">
        <v>8394</v>
      </c>
      <c r="B5">
        <f>COUNTIFS(Kickstarter!$F:$F,"Successful", Kickstarter!$D:$D,"&gt;=10000",Kickstarter!$D:$D,"&lt;=14999",Kickstarter!$R:$R,"plays")</f>
        <v>39</v>
      </c>
      <c r="C5">
        <f>COUNTIFS(Kickstarter!$F:$F,"Failed", Kickstarter!$D:$D,"&gt;=10000",Kickstarter!$D:$D,"&lt;=14999",Kickstarter!$R:$R,"plays")</f>
        <v>33</v>
      </c>
      <c r="D5">
        <f>COUNTIFS(Kickstarter!$F:$F,"Canceled", Kickstarter!$D:$D,"&gt;=10000",Kickstarter!$D:$D,"&lt;=14999",Kickstarter!$R:$R,"plays")</f>
        <v>0</v>
      </c>
      <c r="E5">
        <f t="shared" ref="E5:E13" si="3">SUM(B5,C5,D5)</f>
        <v>72</v>
      </c>
      <c r="F5" s="16">
        <f t="shared" si="0"/>
        <v>0.54166666666666663</v>
      </c>
      <c r="G5" s="16">
        <f t="shared" si="2"/>
        <v>0.45833333333333331</v>
      </c>
      <c r="H5" s="16">
        <f t="shared" si="1"/>
        <v>0</v>
      </c>
    </row>
    <row r="6" spans="1:8" x14ac:dyDescent="0.25">
      <c r="A6" t="s">
        <v>8395</v>
      </c>
      <c r="B6">
        <f>COUNTIFS(Kickstarter!$F:$F,"Successful", Kickstarter!$D:$D,"&gt;=15000",Kickstarter!$D:$D,"&lt;=19999",Kickstarter!$R:$R,"plays")</f>
        <v>12</v>
      </c>
      <c r="C6">
        <f>COUNTIFS(Kickstarter!$F:$F,"Failed", Kickstarter!$D:$D,"&gt;=15000",Kickstarter!$D:$D,"&lt;=19999",Kickstarter!$R:$R,"plays")</f>
        <v>12</v>
      </c>
      <c r="D6">
        <f>COUNTIFS(Kickstarter!$F:$F,"Canceled", Kickstarter!$D:$D,"&gt;=15000",Kickstarter!$D:$D,"&lt;=19999",Kickstarter!$R:$R,"plays")</f>
        <v>0</v>
      </c>
      <c r="E6">
        <f t="shared" si="3"/>
        <v>24</v>
      </c>
      <c r="F6" s="16">
        <f t="shared" si="0"/>
        <v>0.5</v>
      </c>
      <c r="G6" s="16">
        <f t="shared" si="2"/>
        <v>0.5</v>
      </c>
      <c r="H6" s="16">
        <f t="shared" si="1"/>
        <v>0</v>
      </c>
    </row>
    <row r="7" spans="1:8" x14ac:dyDescent="0.25">
      <c r="A7" t="s">
        <v>8396</v>
      </c>
      <c r="B7">
        <f>COUNTIFS(Kickstarter!$F:$F,"Successful", Kickstarter!$D:$D,"&gt;=20000",Kickstarter!$D:$D,"&lt;=24999",Kickstarter!$R:$R,"plays")</f>
        <v>9</v>
      </c>
      <c r="C7">
        <f>COUNTIFS(Kickstarter!$F:$F,"Failed", Kickstarter!$D:$D,"&gt;=20000",Kickstarter!$D:$D,"&lt;=24999",Kickstarter!$R:$R,"plays")</f>
        <v>11</v>
      </c>
      <c r="D7">
        <f>COUNTIFS(Kickstarter!$F:$F,"Canceled", Kickstarter!$D:$D,"&gt;=20000",Kickstarter!$D:$D,"&lt;=24999",Kickstarter!$R:$R,"plays")</f>
        <v>0</v>
      </c>
      <c r="E7">
        <f t="shared" si="3"/>
        <v>20</v>
      </c>
      <c r="F7" s="16">
        <f t="shared" si="0"/>
        <v>0.45</v>
      </c>
      <c r="G7" s="16">
        <f t="shared" si="2"/>
        <v>0.55000000000000004</v>
      </c>
      <c r="H7" s="16">
        <f t="shared" si="1"/>
        <v>0</v>
      </c>
    </row>
    <row r="8" spans="1:8" x14ac:dyDescent="0.25">
      <c r="A8" t="s">
        <v>8397</v>
      </c>
      <c r="B8">
        <f>COUNTIFS(Kickstarter!$F:$F,"Successful", Kickstarter!$D:$D,"&gt;=25000",Kickstarter!$D:$D,"&lt;=29999",Kickstarter!$R:$R,"plays")</f>
        <v>1</v>
      </c>
      <c r="C8">
        <f>COUNTIFS(Kickstarter!$F:$F,"Failed", Kickstarter!$D:$D,"&gt;=25000",Kickstarter!$D:$D,"&lt;=29999",Kickstarter!$R:$R,"plays")</f>
        <v>4</v>
      </c>
      <c r="D8">
        <f>COUNTIFS(Kickstarter!$F:$F,"Canceled", Kickstarter!$D:$D,"&gt;=25000",Kickstarter!$D:$D,"&lt;=29999",Kickstarter!$R:$R,"plays")</f>
        <v>0</v>
      </c>
      <c r="E8">
        <f t="shared" si="3"/>
        <v>5</v>
      </c>
      <c r="F8" s="16">
        <f t="shared" si="0"/>
        <v>0.2</v>
      </c>
      <c r="G8" s="16">
        <f>C8/E8</f>
        <v>0.8</v>
      </c>
      <c r="H8" s="16">
        <f t="shared" si="1"/>
        <v>0</v>
      </c>
    </row>
    <row r="9" spans="1:8" x14ac:dyDescent="0.25">
      <c r="A9" t="s">
        <v>8398</v>
      </c>
      <c r="B9">
        <f>COUNTIFS(Kickstarter!$F:$F,"Successful", Kickstarter!$D:$D,"&gt;=30000",Kickstarter!$D:$D,"&lt;=34999",Kickstarter!$R:$R,"plays")</f>
        <v>3</v>
      </c>
      <c r="C9">
        <f>COUNTIFS(Kickstarter!$F:$F,"Failed", Kickstarter!$D:$D,"&gt;=30000",Kickstarter!$D:$D,"&lt;=34999",Kickstarter!$R:$R,"plays")</f>
        <v>8</v>
      </c>
      <c r="D9">
        <f>COUNTIFS(Kickstarter!$F:$F,"Canceled", Kickstarter!$D:$D,"&gt;=30000",Kickstarter!$D:$D,"&lt;=34999",Kickstarter!$R:$R,"plays")</f>
        <v>0</v>
      </c>
      <c r="E9">
        <f t="shared" si="3"/>
        <v>11</v>
      </c>
      <c r="F9" s="16">
        <f t="shared" si="0"/>
        <v>0.27272727272727271</v>
      </c>
      <c r="G9" s="16">
        <f t="shared" ref="G9:G13" si="4">C9/E9</f>
        <v>0.72727272727272729</v>
      </c>
      <c r="H9" s="16">
        <f t="shared" si="1"/>
        <v>0</v>
      </c>
    </row>
    <row r="10" spans="1:8" x14ac:dyDescent="0.25">
      <c r="A10" t="s">
        <v>8399</v>
      </c>
      <c r="B10">
        <f>COUNTIFS(Kickstarter!$F:$F,"Successful", Kickstarter!$D:$D,"&gt;=35000",Kickstarter!$D:$D,"&lt;=39999",Kickstarter!$R:$R,"plays")</f>
        <v>4</v>
      </c>
      <c r="C10">
        <f>COUNTIFS(Kickstarter!$F:$F,"Failed", Kickstarter!$D:$D,"&gt;=35000",Kickstarter!$D:$D,"&lt;=39999",Kickstarter!$R:$R,"plays")</f>
        <v>2</v>
      </c>
      <c r="D10">
        <f>COUNTIFS(Kickstarter!$F:$F,"Canceled", Kickstarter!$D:$D,"&gt;=35000",Kickstarter!$D:$D,"&lt;=39999",Kickstarter!$R:$R,"plays")</f>
        <v>0</v>
      </c>
      <c r="E10">
        <f t="shared" si="3"/>
        <v>6</v>
      </c>
      <c r="F10" s="16">
        <f t="shared" si="0"/>
        <v>0.66666666666666663</v>
      </c>
      <c r="G10" s="16">
        <f t="shared" si="4"/>
        <v>0.33333333333333331</v>
      </c>
      <c r="H10" s="16">
        <f t="shared" si="1"/>
        <v>0</v>
      </c>
    </row>
    <row r="11" spans="1:8" x14ac:dyDescent="0.25">
      <c r="A11" t="s">
        <v>8400</v>
      </c>
      <c r="B11">
        <f>COUNTIFS(Kickstarter!$F:$F,"Successful", Kickstarter!$D:$D,"&gt;=40000",Kickstarter!$D:$D,"&lt;=44999",Kickstarter!$R:$R,"plays")</f>
        <v>2</v>
      </c>
      <c r="C11">
        <f>COUNTIFS(Kickstarter!$F:$F,"Failed", Kickstarter!$D:$D,"&gt;=40000",Kickstarter!$D:$D,"&lt;=44999",Kickstarter!$R:$R,"plays")</f>
        <v>1</v>
      </c>
      <c r="D11">
        <f>COUNTIFS(Kickstarter!$F:$F,"Canceled", Kickstarter!$D:$D,"&gt;=40000",Kickstarter!$D:$D,"&lt;=44999",Kickstarter!$R:$R,"plays")</f>
        <v>0</v>
      </c>
      <c r="E11">
        <f t="shared" si="3"/>
        <v>3</v>
      </c>
      <c r="F11" s="16">
        <f t="shared" si="0"/>
        <v>0.66666666666666663</v>
      </c>
      <c r="G11" s="16">
        <f t="shared" si="4"/>
        <v>0.33333333333333331</v>
      </c>
      <c r="H11" s="16">
        <f t="shared" si="1"/>
        <v>0</v>
      </c>
    </row>
    <row r="12" spans="1:8" x14ac:dyDescent="0.25">
      <c r="A12" t="s">
        <v>8401</v>
      </c>
      <c r="B12">
        <f>COUNTIFS(Kickstarter!$F:$F,"Successful", Kickstarter!$D:$D,"&gt;=45000",Kickstarter!$D:$D,"&lt;=49999",Kickstarter!$R:$R,"plays")</f>
        <v>0</v>
      </c>
      <c r="C12">
        <f>COUNTIFS(Kickstarter!$F:$F,"Failed", Kickstarter!$D:$D,"&gt;=45000",Kickstarter!$D:$D,"&lt;=49999",Kickstarter!$R:$R,"plays")</f>
        <v>1</v>
      </c>
      <c r="D12">
        <f>COUNTIFS(Kickstarter!$F:$F,"Canceled", Kickstarter!$D:$D,"&gt;=45000",Kickstarter!$D:$D,"&lt;=49999",Kickstarter!$R:$R,"plays")</f>
        <v>0</v>
      </c>
      <c r="E12">
        <f t="shared" si="3"/>
        <v>1</v>
      </c>
      <c r="F12" s="16">
        <f t="shared" si="0"/>
        <v>0</v>
      </c>
      <c r="G12" s="16">
        <f t="shared" si="4"/>
        <v>1</v>
      </c>
      <c r="H12" s="16">
        <f t="shared" si="1"/>
        <v>0</v>
      </c>
    </row>
    <row r="13" spans="1:8" x14ac:dyDescent="0.25">
      <c r="A13" t="s">
        <v>8402</v>
      </c>
      <c r="B13">
        <f>COUNTIFS(Kickstarter!$F:$F,"Successful", Kickstarter!$D:$D,"&gt;50000",Kickstarter!$R:$R,"plays")</f>
        <v>2</v>
      </c>
      <c r="C13">
        <f>COUNTIFS(Kickstarter!$F:$F,"Failed", Kickstarter!$D:$D,"&gt;50000",Kickstarter!$R:$R,"plays")</f>
        <v>10</v>
      </c>
      <c r="D13">
        <f>COUNTIFS(Kickstarter!$F:$F,"Canceled", Kickstarter!$D:$D,"&gt;50000",Kickstarter!$R:$R,"plays")</f>
        <v>0</v>
      </c>
      <c r="E13">
        <f t="shared" si="3"/>
        <v>12</v>
      </c>
      <c r="F13" s="16">
        <f t="shared" si="0"/>
        <v>0.16666666666666666</v>
      </c>
      <c r="G13" s="16">
        <f t="shared" si="4"/>
        <v>0.83333333333333337</v>
      </c>
      <c r="H13" s="16">
        <f t="shared" si="1"/>
        <v>0</v>
      </c>
    </row>
    <row r="19" spans="6:6" x14ac:dyDescent="0.25">
      <c r="F19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 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Ramkissoon</cp:lastModifiedBy>
  <dcterms:created xsi:type="dcterms:W3CDTF">2017-04-20T15:17:24Z</dcterms:created>
  <dcterms:modified xsi:type="dcterms:W3CDTF">2022-10-11T03:58:56Z</dcterms:modified>
</cp:coreProperties>
</file>