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Daniel Morgan\Documents\PlatformIO\Projects\RocketDriver_V2_0\"/>
    </mc:Choice>
  </mc:AlternateContent>
  <xr:revisionPtr revIDLastSave="0" documentId="13_ncr:1_{7CB95BDF-DB5C-4B30-B623-1BB61022EFB9}" xr6:coauthVersionLast="47" xr6:coauthVersionMax="47" xr10:uidLastSave="{00000000-0000-0000-0000-000000000000}"/>
  <bookViews>
    <workbookView xWindow="28680" yWindow="-120" windowWidth="29040" windowHeight="16440" tabRatio="695" firstSheet="8" activeTab="16" xr2:uid="{43E521ED-7EE3-47F0-8CB3-A655151C58BF}"/>
  </bookViews>
  <sheets>
    <sheet name="CAN Link Budgets" sheetId="1" r:id="rId1"/>
    <sheet name="Renegade-BLT ID Protocol" sheetId="6" r:id="rId2"/>
    <sheet name="Sheet1" sheetId="20" r:id="rId3"/>
    <sheet name="Calibrations" sheetId="15" r:id="rId4"/>
    <sheet name="Sensor Table" sheetId="2" r:id="rId5"/>
    <sheet name="State Table" sheetId="9" r:id="rId6"/>
    <sheet name="CAN Command Tables" sheetId="16" r:id="rId7"/>
    <sheet name="State Matrix" sheetId="11" r:id="rId8"/>
    <sheet name="Sensor types" sheetId="8" r:id="rId9"/>
    <sheet name="Nodes" sheetId="13" r:id="rId10"/>
    <sheet name="Lookup Table" sheetId="7" r:id="rId11"/>
    <sheet name="Pinouts Connectors" sheetId="10" r:id="rId12"/>
    <sheet name="Pinouts Teensy" sheetId="12" r:id="rId13"/>
    <sheet name="BabyShark Harnessing" sheetId="19" r:id="rId14"/>
    <sheet name="CAN2 Config Format" sheetId="21" r:id="rId15"/>
    <sheet name="Sheet2" sheetId="23" r:id="rId16"/>
    <sheet name="Config Object List" sheetId="22"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4" i="22" l="1"/>
  <c r="D55" i="22"/>
  <c r="D56" i="22"/>
  <c r="D57" i="22"/>
  <c r="D58" i="22"/>
  <c r="D59" i="22"/>
  <c r="D60" i="22"/>
  <c r="D61" i="22"/>
  <c r="D62" i="22"/>
  <c r="D63" i="22"/>
  <c r="D64" i="22"/>
  <c r="D65" i="22"/>
  <c r="D66" i="22"/>
  <c r="D67" i="22"/>
  <c r="D68" i="22"/>
  <c r="D53" i="22"/>
  <c r="C54" i="22"/>
  <c r="C55" i="22"/>
  <c r="C56" i="22"/>
  <c r="C57" i="22"/>
  <c r="C58" i="22"/>
  <c r="C59" i="22"/>
  <c r="C60" i="22"/>
  <c r="C61" i="22"/>
  <c r="C62" i="22"/>
  <c r="C63" i="22"/>
  <c r="C64" i="22"/>
  <c r="C65" i="22"/>
  <c r="C66" i="22"/>
  <c r="C67" i="22"/>
  <c r="C68" i="22"/>
  <c r="C53" i="22"/>
  <c r="E27" i="22"/>
  <c r="E28" i="22"/>
  <c r="E29" i="22"/>
  <c r="E30" i="22"/>
  <c r="E31" i="22"/>
  <c r="E32" i="22"/>
  <c r="E33" i="22"/>
  <c r="E35" i="22"/>
  <c r="E36" i="22"/>
  <c r="E37" i="22"/>
  <c r="E38" i="22"/>
  <c r="E39" i="22"/>
  <c r="E40" i="22"/>
  <c r="E26" i="22"/>
  <c r="D27" i="22"/>
  <c r="D28" i="22"/>
  <c r="D29" i="22"/>
  <c r="D30" i="22"/>
  <c r="D31" i="22"/>
  <c r="D32" i="22"/>
  <c r="D33" i="22"/>
  <c r="D35" i="22"/>
  <c r="D36" i="22"/>
  <c r="D37" i="22"/>
  <c r="D38" i="22"/>
  <c r="D39" i="22"/>
  <c r="D40" i="22"/>
  <c r="D26" i="22"/>
  <c r="D41" i="2"/>
  <c r="D27" i="2"/>
  <c r="D28" i="2"/>
  <c r="D29" i="2"/>
  <c r="D30" i="2"/>
  <c r="D31" i="2"/>
  <c r="D32" i="2"/>
  <c r="D33" i="2"/>
  <c r="D34" i="2"/>
  <c r="D35" i="2"/>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2" i="9"/>
  <c r="D38" i="2"/>
  <c r="D39" i="2"/>
  <c r="D40" i="2"/>
  <c r="D37" i="2"/>
  <c r="D18" i="2"/>
  <c r="D17" i="2"/>
  <c r="D3" i="2"/>
  <c r="D4" i="2"/>
  <c r="D5" i="2"/>
  <c r="D6" i="2"/>
  <c r="D7" i="2"/>
  <c r="D9" i="2"/>
  <c r="D11" i="2"/>
  <c r="D13" i="2"/>
  <c r="D14" i="2"/>
  <c r="D15" i="2"/>
  <c r="D16" i="2"/>
  <c r="D19" i="2"/>
  <c r="D20" i="2"/>
  <c r="D21" i="2"/>
  <c r="D22" i="2"/>
  <c r="D23" i="2"/>
  <c r="D24" i="2"/>
  <c r="D25" i="2"/>
  <c r="D2" i="2"/>
  <c r="J175" i="15"/>
  <c r="J172" i="15"/>
  <c r="J171" i="15"/>
  <c r="O10" i="1"/>
  <c r="J129" i="9"/>
  <c r="I129" i="9"/>
  <c r="J128" i="9"/>
  <c r="I128" i="9"/>
  <c r="J127" i="9"/>
  <c r="I127" i="9"/>
  <c r="J126" i="9"/>
  <c r="I126" i="9"/>
  <c r="J125" i="9"/>
  <c r="I125" i="9"/>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J10" i="9"/>
  <c r="I10" i="9"/>
  <c r="J9" i="9"/>
  <c r="I9" i="9"/>
  <c r="J8" i="9"/>
  <c r="I8" i="9"/>
  <c r="J7" i="9"/>
  <c r="I7" i="9"/>
  <c r="J6" i="9"/>
  <c r="J5" i="9"/>
  <c r="J4" i="9"/>
  <c r="J3" i="9"/>
  <c r="I3" i="9"/>
  <c r="J2" i="9"/>
  <c r="I2" i="9"/>
  <c r="C48" i="6"/>
  <c r="D48" i="6"/>
  <c r="D47" i="6"/>
  <c r="C47" i="6"/>
  <c r="B47" i="6"/>
  <c r="B80" i="6"/>
  <c r="B77" i="6"/>
  <c r="B78" i="6" s="1"/>
  <c r="B79" i="6" s="1"/>
  <c r="B62" i="6"/>
  <c r="B63" i="6" s="1"/>
  <c r="B64" i="6" s="1"/>
  <c r="B65" i="6" s="1"/>
  <c r="B66" i="6" s="1"/>
  <c r="B67" i="6" s="1"/>
  <c r="B68" i="6" s="1"/>
  <c r="D51" i="6"/>
  <c r="E52" i="6"/>
  <c r="D52" i="6"/>
  <c r="D53" i="6"/>
  <c r="C52" i="6"/>
  <c r="C53" i="6"/>
  <c r="C51" i="6"/>
  <c r="B39" i="6"/>
  <c r="B51" i="6" s="1"/>
  <c r="F40" i="1"/>
  <c r="F41" i="1" s="1"/>
  <c r="E40" i="1"/>
  <c r="E41" i="1" s="1"/>
  <c r="D40" i="1"/>
  <c r="D41" i="1" s="1"/>
  <c r="C40" i="1"/>
  <c r="C41" i="1" s="1"/>
  <c r="C46" i="1" l="1"/>
  <c r="C18" i="1"/>
  <c r="C29" i="1" s="1"/>
  <c r="C24" i="1"/>
  <c r="C28" i="1" s="1"/>
  <c r="F20" i="1"/>
  <c r="F26" i="1"/>
  <c r="C47" i="1" l="1"/>
  <c r="C48" i="1"/>
  <c r="F27" i="1"/>
  <c r="C27" i="1"/>
  <c r="C49" i="1" l="1"/>
  <c r="E39" i="1"/>
  <c r="E42" i="1" s="1"/>
  <c r="E43" i="1" s="1"/>
  <c r="F39" i="1"/>
  <c r="F42" i="1" s="1"/>
  <c r="F43" i="1" s="1"/>
  <c r="C39" i="1"/>
  <c r="C42" i="1" s="1"/>
  <c r="C43" i="1" s="1"/>
  <c r="D39" i="1"/>
  <c r="D42" i="1" s="1"/>
  <c r="D43" i="1" s="1"/>
  <c r="C34" i="1"/>
  <c r="C35" i="1" s="1"/>
  <c r="D34" i="1"/>
  <c r="D35" i="1" s="1"/>
  <c r="E34" i="1"/>
  <c r="E35" i="1" s="1"/>
  <c r="F34" i="1"/>
  <c r="F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tc={927D421D-780C-4C5B-B85C-BDB5DAE8E24F}</author>
  </authors>
  <commentList>
    <comment ref="I4" authorId="0" shapeId="0" xr:uid="{927D421D-780C-4C5B-B85C-BDB5DAE8E24F}">
      <text>
        <t>[Threaded comment]
Your version of Excel allows you to read this threaded comment; however, any edits to it will get removed if the file is opened in a newer version of Excel. Learn more: https://go.microsoft.com/fwlink/?linkid=870924
Comment:
    Exiting Test, Abort, and Vent is done by entering Passive</t>
      </text>
    </comment>
  </commentList>
</comments>
</file>

<file path=xl/sharedStrings.xml><?xml version="1.0" encoding="utf-8"?>
<sst xmlns="http://schemas.openxmlformats.org/spreadsheetml/2006/main" count="1171" uniqueCount="667">
  <si>
    <t>Sensor</t>
  </si>
  <si>
    <t>Sample Rate (req)</t>
  </si>
  <si>
    <t>CAN Classic (2.0)</t>
  </si>
  <si>
    <t>https://en.wikipedia.org/wiki/CAN_FD#CAN_FD_versus_classic_CAN</t>
  </si>
  <si>
    <t>https://en.wikipedia.org/wiki/Cyclic_redundancy_check</t>
  </si>
  <si>
    <t>CAN 2.0 Max Data Rate (bits/s)</t>
  </si>
  <si>
    <t>Start of frame</t>
  </si>
  <si>
    <t>Identifier</t>
  </si>
  <si>
    <t>RTR</t>
  </si>
  <si>
    <t>Id extension bit</t>
  </si>
  <si>
    <t>Data Length</t>
  </si>
  <si>
    <t>DATA</t>
  </si>
  <si>
    <t>CRC</t>
  </si>
  <si>
    <t>CRC delimiter</t>
  </si>
  <si>
    <t>Ack slot</t>
  </si>
  <si>
    <t>Ack delimiter</t>
  </si>
  <si>
    <t>EOF</t>
  </si>
  <si>
    <t>Total</t>
  </si>
  <si>
    <t>Bit Stuffing</t>
  </si>
  <si>
    <t>Bytes per frame</t>
  </si>
  <si>
    <t>NON EXT ID</t>
  </si>
  <si>
    <t>EXT ID</t>
  </si>
  <si>
    <t>wiki claims 152 max</t>
  </si>
  <si>
    <t>wiki claims 134 max</t>
  </si>
  <si>
    <t>Identifier A</t>
  </si>
  <si>
    <t>SRR</t>
  </si>
  <si>
    <t>Identifier B</t>
  </si>
  <si>
    <t>r1,r0</t>
  </si>
  <si>
    <t>r0</t>
  </si>
  <si>
    <t>Identifier (A)</t>
  </si>
  <si>
    <t>Bit</t>
  </si>
  <si>
    <t>Identifier (B)</t>
  </si>
  <si>
    <t>Sender Node ID Bits (up to 8 discrete nodes)</t>
  </si>
  <si>
    <t>Standard Frame ID</t>
  </si>
  <si>
    <t>Extended CAN ID</t>
  </si>
  <si>
    <t>Reciever Node ID Bits</t>
  </si>
  <si>
    <t>In this design, 3 types of message</t>
  </si>
  <si>
    <t>Data Frame</t>
  </si>
  <si>
    <t>Command Frame</t>
  </si>
  <si>
    <t>State Report Frame</t>
  </si>
  <si>
    <t>Need to leave some overhead for requesting resend of error frames?</t>
  </si>
  <si>
    <t>Sample 1 Identifier</t>
  </si>
  <si>
    <t>Sample 3 Identifier</t>
  </si>
  <si>
    <t>Sample 4 Identifier</t>
  </si>
  <si>
    <t>Sample 5 Identifier</t>
  </si>
  <si>
    <t>Sampled bit depth</t>
  </si>
  <si>
    <t>Chopped bit depth</t>
  </si>
  <si>
    <t>Sensor Type</t>
  </si>
  <si>
    <t>T Type Thermocouple</t>
  </si>
  <si>
    <t>K Type Thermocouple</t>
  </si>
  <si>
    <t>Pressure Transducer 1000 psi</t>
  </si>
  <si>
    <t>Pressure Transducer 5000 psi</t>
  </si>
  <si>
    <t>Load Cell 24V 1000 lbf</t>
  </si>
  <si>
    <t>Adafruit MCP9808 RTD Temp Sensor</t>
  </si>
  <si>
    <t>Sensor Type Table</t>
  </si>
  <si>
    <t>Sensor ID</t>
  </si>
  <si>
    <t>Node ID</t>
  </si>
  <si>
    <t>Sampled bit depth (required)</t>
  </si>
  <si>
    <t>Chopped bit depth (minimum)</t>
  </si>
  <si>
    <t>Node</t>
  </si>
  <si>
    <t>Bus</t>
  </si>
  <si>
    <t>CAN0</t>
  </si>
  <si>
    <t>CAN1</t>
  </si>
  <si>
    <t>CAN2</t>
  </si>
  <si>
    <t>CAN3</t>
  </si>
  <si>
    <t>Sensors</t>
  </si>
  <si>
    <t>LoxTankMidTC</t>
  </si>
  <si>
    <t>LoxTankUpperTC</t>
  </si>
  <si>
    <t>LoxTankLowerTC</t>
  </si>
  <si>
    <t>ChamberExternalTC</t>
  </si>
  <si>
    <t>ChamberPT1</t>
  </si>
  <si>
    <t>Load Cell 10V 1000 lbf</t>
  </si>
  <si>
    <t>ThrustMountLoadCell1</t>
  </si>
  <si>
    <t>ThrustMountLoadCell2</t>
  </si>
  <si>
    <t>ThrustMountLoadCell3</t>
  </si>
  <si>
    <t>ColdJunctionTemp1</t>
  </si>
  <si>
    <t>DomeRegFuelPT</t>
  </si>
  <si>
    <t>DomeRegLOXPT</t>
  </si>
  <si>
    <t>FuelTankPT</t>
  </si>
  <si>
    <t>LOXTankPT</t>
  </si>
  <si>
    <t>ColdJunctionTemp2</t>
  </si>
  <si>
    <t>Datasheets</t>
  </si>
  <si>
    <t>MCP9808</t>
  </si>
  <si>
    <t>Adafruit Board</t>
  </si>
  <si>
    <t>msp300</t>
  </si>
  <si>
    <t>101nsgs</t>
  </si>
  <si>
    <t>Thermocouple Probe K</t>
  </si>
  <si>
    <t>Thermocouple Wire T</t>
  </si>
  <si>
    <t>Total Estimated Bitrate</t>
  </si>
  <si>
    <t>CAN Frames/s (4 samples/frame)</t>
  </si>
  <si>
    <t>From Sensor Table</t>
  </si>
  <si>
    <t>From Bus Capacity</t>
  </si>
  <si>
    <t>*Not in use</t>
  </si>
  <si>
    <t>State ID</t>
  </si>
  <si>
    <t>State Device Name</t>
  </si>
  <si>
    <t>False (0) State</t>
  </si>
  <si>
    <t>True (1) State</t>
  </si>
  <si>
    <t>Closed</t>
  </si>
  <si>
    <t>Open</t>
  </si>
  <si>
    <t>Safety Enable 1</t>
  </si>
  <si>
    <t>Safety Enable 2</t>
  </si>
  <si>
    <t>Disabled</t>
  </si>
  <si>
    <t>Enabled</t>
  </si>
  <si>
    <t>Notes</t>
  </si>
  <si>
    <t>Not read directly, goes through instrument amp to read as single ended voltage</t>
  </si>
  <si>
    <t>Possible future sensors - Strain gauges, other types of load cells/TCs/PTS, internal chip temperatures,</t>
  </si>
  <si>
    <t>Connector</t>
  </si>
  <si>
    <t>Pin Position</t>
  </si>
  <si>
    <t>KEYED EMPTY</t>
  </si>
  <si>
    <t>Connection</t>
  </si>
  <si>
    <t xml:space="preserve">Node </t>
  </si>
  <si>
    <t>Pin</t>
  </si>
  <si>
    <t>Central control node (in LCC) is always node 000 so it always has higher message priority</t>
  </si>
  <si>
    <t>Need a field in code to declare which CAN bus this is on so the node IDs (other than 000) can be duplicated</t>
  </si>
  <si>
    <t>&lt;---Manual Input</t>
  </si>
  <si>
    <t>SV DB 37</t>
  </si>
  <si>
    <t>DATA Bytes (0-8)</t>
  </si>
  <si>
    <t>State Bit Address</t>
  </si>
  <si>
    <t>State Bit Value</t>
  </si>
  <si>
    <t xml:space="preserve">Data Frame </t>
  </si>
  <si>
    <t>Custom packing</t>
  </si>
  <si>
    <t>State Report Frames</t>
  </si>
  <si>
    <t>Full 8 byte package correlating to state lookup table</t>
  </si>
  <si>
    <t>UNUSED</t>
  </si>
  <si>
    <t>Custom packing fills bytes up to 5 samples or next sample overflows, zeros for empty bits</t>
  </si>
  <si>
    <t>State table fills all 64 bits of the Data Bytes</t>
  </si>
  <si>
    <t>Repeat for 1 commanded action per Data Byte (up to 8 commands per frame)</t>
  </si>
  <si>
    <t>From node other than 000, priority bit 1</t>
  </si>
  <si>
    <t>From node in range 001-111, priority bit 0</t>
  </si>
  <si>
    <t>From node 000, address to a node in range 001-111, priority bit 0</t>
  </si>
  <si>
    <t>Byte 0</t>
  </si>
  <si>
    <t>Bytes 1-7</t>
  </si>
  <si>
    <t>Zeros (Unused)</t>
  </si>
  <si>
    <t>Priority Bits - 1</t>
  </si>
  <si>
    <t>Priority Bits - 0</t>
  </si>
  <si>
    <t>Estimates below valid assuming 4 samples packed/frame, requiring all 8 bytes</t>
  </si>
  <si>
    <t>Samples Per Second</t>
  </si>
  <si>
    <t>Total Samples Per Second Needed</t>
  </si>
  <si>
    <t>Possible CAN Frames/s</t>
  </si>
  <si>
    <t>Baud Rates</t>
  </si>
  <si>
    <t>State Reports</t>
  </si>
  <si>
    <t>Nodes On Bus</t>
  </si>
  <si>
    <t>Report Rate (Hz)</t>
  </si>
  <si>
    <t>Command Frames</t>
  </si>
  <si>
    <t>State+Command Frame Bitrate</t>
  </si>
  <si>
    <t>Command Rate (Hz)</t>
  </si>
  <si>
    <t>&lt;--- Maximum Commands sent per second to check possibly choking the bus</t>
  </si>
  <si>
    <t>Totals</t>
  </si>
  <si>
    <t>UPDATED By JACOB WATERS</t>
  </si>
  <si>
    <t>Priority</t>
  </si>
  <si>
    <t>NodeID</t>
  </si>
  <si>
    <t>3 bit Priority</t>
  </si>
  <si>
    <t>Bit Index Breakdown</t>
  </si>
  <si>
    <t>Data Frame Sizes</t>
  </si>
  <si>
    <t>What it Contains</t>
  </si>
  <si>
    <t>A bunch of Variable-Size MiniPackets Containing Sensor Data</t>
  </si>
  <si>
    <t xml:space="preserve">Sensor MiniPacket </t>
  </si>
  <si>
    <t>MiniPacket Size</t>
  </si>
  <si>
    <t>ID Field 5 Bits</t>
  </si>
  <si>
    <t xml:space="preserve">Variable Total Size </t>
  </si>
  <si>
    <t>Data Field Variable Size</t>
  </si>
  <si>
    <t>A bunch of 7 bit Command MiniPackets</t>
  </si>
  <si>
    <t>Bit Index breakdown</t>
  </si>
  <si>
    <t>Command Frame Sizes</t>
  </si>
  <si>
    <t xml:space="preserve">Command MiniPacket </t>
  </si>
  <si>
    <t>7 Bit total Size</t>
  </si>
  <si>
    <t>6 Bit Address</t>
  </si>
  <si>
    <t>1 bit state boolean</t>
  </si>
  <si>
    <t>3 bit nodeID</t>
  </si>
  <si>
    <t>87 Bits Command MiniPackets</t>
  </si>
  <si>
    <t>Node Name</t>
  </si>
  <si>
    <t>nodeID</t>
  </si>
  <si>
    <t>Make sure to order by priority.</t>
  </si>
  <si>
    <t>RaspberryPi</t>
  </si>
  <si>
    <t>TeensyOnRocket</t>
  </si>
  <si>
    <t>Node 0 (insert name here)</t>
  </si>
  <si>
    <t>RESERVED NULL ADDRESS</t>
  </si>
  <si>
    <t>…</t>
  </si>
  <si>
    <t>FirstSensorName</t>
  </si>
  <si>
    <t>SecondSensorName</t>
  </si>
  <si>
    <t>CommandName</t>
  </si>
  <si>
    <t xml:space="preserve">MiniPacket ID Length </t>
  </si>
  <si>
    <t>Types of MiniPackets</t>
  </si>
  <si>
    <t>SomeOtherKindOfMiniPacket</t>
  </si>
  <si>
    <t>LastMiniPacketName</t>
  </si>
  <si>
    <t>last MiniPacket ID Code  ie ((2^idLength) -1)</t>
  </si>
  <si>
    <t>Node-Specific MiniPacket ID Code  (will be generated by program)</t>
  </si>
  <si>
    <t>NEW NODE TEMPLATE</t>
  </si>
  <si>
    <t xml:space="preserve">All MiniPackets in a node MUST have the same number of bits in ID field. </t>
  </si>
  <si>
    <t>...</t>
  </si>
  <si>
    <t>MoreNodes…</t>
  </si>
  <si>
    <t>UpToSevenNodes</t>
  </si>
  <si>
    <t>87 bits of Sensor MiniPackets</t>
  </si>
  <si>
    <t xml:space="preserve">State Report Sizes </t>
  </si>
  <si>
    <t>64 bits of RAW Binary State Data</t>
  </si>
  <si>
    <t>[0,2]</t>
  </si>
  <si>
    <t>[3,5]</t>
  </si>
  <si>
    <t>[6,92]</t>
  </si>
  <si>
    <t>[6,69]</t>
  </si>
  <si>
    <t>Absent for LR101</t>
  </si>
  <si>
    <t>ChamberPT2</t>
  </si>
  <si>
    <t>ChamberPT3</t>
  </si>
  <si>
    <t>FuelInjectorPT</t>
  </si>
  <si>
    <t>LOXInjectorPT</t>
  </si>
  <si>
    <t>LOXInletPropSidePT</t>
  </si>
  <si>
    <t>FuelInletPropSidePT</t>
  </si>
  <si>
    <t>FuelInletEngineSidePT</t>
  </si>
  <si>
    <t>MainValvePneumaticsPT</t>
  </si>
  <si>
    <t>HiPressLOXPT</t>
  </si>
  <si>
    <t>HiPressFuelPT</t>
  </si>
  <si>
    <t>MCU Internal Temp Sensor</t>
  </si>
  <si>
    <t>Need to have someone check the temp data formats for our MCUs, possibly split this to multiple types for different MCUs if needed.</t>
  </si>
  <si>
    <t>Open Duration (ms)</t>
  </si>
  <si>
    <t>Hold Duty Cycle (%)</t>
  </si>
  <si>
    <t>CAN Command ID</t>
  </si>
  <si>
    <t>CAN Command (0)</t>
  </si>
  <si>
    <t>CAN Command Code (1)</t>
  </si>
  <si>
    <t>Debug Mode</t>
  </si>
  <si>
    <t xml:space="preserve"> </t>
  </si>
  <si>
    <t>All hardware outputs disabled, system otherwise acts normal for testing</t>
  </si>
  <si>
    <t>Passivated State</t>
  </si>
  <si>
    <t xml:space="preserve">Nothing actuated or armed. </t>
  </si>
  <si>
    <t>Test State</t>
  </si>
  <si>
    <t>Allows direct commands to individual devices</t>
  </si>
  <si>
    <t>Abort State</t>
  </si>
  <si>
    <t>Fire Arm State</t>
  </si>
  <si>
    <t>Arms the Fire State command</t>
  </si>
  <si>
    <t>Fire State</t>
  </si>
  <si>
    <t>Vent State</t>
  </si>
  <si>
    <t>Lox Vent SV</t>
  </si>
  <si>
    <t>Fuel Vent SV</t>
  </si>
  <si>
    <t>MV Fuel</t>
  </si>
  <si>
    <t>MV Lox</t>
  </si>
  <si>
    <t>Safety Enable 3</t>
  </si>
  <si>
    <t>LOX Vent Only</t>
  </si>
  <si>
    <t>Safety Enable 4</t>
  </si>
  <si>
    <t>Fuel Vent Safety Enable (2)</t>
  </si>
  <si>
    <t>Function Type</t>
  </si>
  <si>
    <t>Cable</t>
  </si>
  <si>
    <t>wire color</t>
  </si>
  <si>
    <t>PWM</t>
  </si>
  <si>
    <t>CAN TX</t>
  </si>
  <si>
    <t>CAN RX</t>
  </si>
  <si>
    <t>ADC input</t>
  </si>
  <si>
    <t>looped to reset pin</t>
  </si>
  <si>
    <t>sets reset pin</t>
  </si>
  <si>
    <t>maybe change, hardwired from bunker. Unsure if also want to give Teensy software hard reset command capabilitiy.</t>
  </si>
  <si>
    <t>Interrupt 1</t>
  </si>
  <si>
    <t>Abort</t>
  </si>
  <si>
    <t>Set High to Abort</t>
  </si>
  <si>
    <t>Interrupt 2</t>
  </si>
  <si>
    <t>:shrug:</t>
  </si>
  <si>
    <t>Bunker-Pad Harness</t>
  </si>
  <si>
    <t>Cat 6</t>
  </si>
  <si>
    <t>brown/white</t>
  </si>
  <si>
    <t>brown</t>
  </si>
  <si>
    <t>orange/white</t>
  </si>
  <si>
    <t>orange</t>
  </si>
  <si>
    <t>Grey 4 conductor</t>
  </si>
  <si>
    <t>green</t>
  </si>
  <si>
    <t>black</t>
  </si>
  <si>
    <t>red</t>
  </si>
  <si>
    <t>white</t>
  </si>
  <si>
    <t>green/white</t>
  </si>
  <si>
    <t>blue/white</t>
  </si>
  <si>
    <t>blue</t>
  </si>
  <si>
    <t>Lox Dome Reg SV</t>
  </si>
  <si>
    <t>Fuel Dome Reg SV</t>
  </si>
  <si>
    <t>Lox Dome Vent SV</t>
  </si>
  <si>
    <t>Fuel Dome Vent SV</t>
  </si>
  <si>
    <t>High Press SV</t>
  </si>
  <si>
    <t>High Press Vent SV</t>
  </si>
  <si>
    <t>Tank Press State</t>
  </si>
  <si>
    <t>Tank Press Arm State</t>
  </si>
  <si>
    <t>Safety Enable 5</t>
  </si>
  <si>
    <t>Safety Enable 6</t>
  </si>
  <si>
    <t>Tank Vents both closed, open Dome Regs to press tanks</t>
  </si>
  <si>
    <t>Lox Vent Safety Enable (5)</t>
  </si>
  <si>
    <t>Hi-Press SV</t>
  </si>
  <si>
    <t>Hi-Press Vent SV</t>
  </si>
  <si>
    <t>TeensyMCUTemp2</t>
  </si>
  <si>
    <t>TeensyMCUTemp3</t>
  </si>
  <si>
    <t>TeensyMCUTemp4</t>
  </si>
  <si>
    <t>Upper Prop System Node</t>
  </si>
  <si>
    <t>Lower Prop/Engine Node</t>
  </si>
  <si>
    <t>Telemetry Node</t>
  </si>
  <si>
    <t>Getting changed/obsoleted</t>
  </si>
  <si>
    <t>Node #</t>
  </si>
  <si>
    <t>Control Node (LCC)</t>
  </si>
  <si>
    <t>Global call</t>
  </si>
  <si>
    <t>Engine-Lower Prop</t>
  </si>
  <si>
    <t>Upper Prop</t>
  </si>
  <si>
    <t>Pad-Ground</t>
  </si>
  <si>
    <t>Telemetry</t>
  </si>
  <si>
    <t>Fuel Vent</t>
  </si>
  <si>
    <t>Hi-Press, Hi-Press Vent Enable</t>
  </si>
  <si>
    <t>Pad-Ground Node</t>
  </si>
  <si>
    <t xml:space="preserve">CAN0 </t>
  </si>
  <si>
    <t>Baud Rate - arbitration</t>
  </si>
  <si>
    <t>Baud Rate - Data</t>
  </si>
  <si>
    <t>Non Data Field</t>
  </si>
  <si>
    <t>Data Field</t>
  </si>
  <si>
    <t>CAN2.0 Bus Utilization (%)</t>
  </si>
  <si>
    <t>CANFD Bus Utilization (%) - Arbitration</t>
  </si>
  <si>
    <t>CANFD Bus Utilization (%) - Data</t>
  </si>
  <si>
    <t>CANFD Bus Utilization (%) - Total</t>
  </si>
  <si>
    <t>For CANFD - Data Sample bit format</t>
  </si>
  <si>
    <t>ID</t>
  </si>
  <si>
    <t>bits</t>
  </si>
  <si>
    <t>Sample</t>
  </si>
  <si>
    <t>hours</t>
  </si>
  <si>
    <t>minutes</t>
  </si>
  <si>
    <t>sec</t>
  </si>
  <si>
    <t>ms</t>
  </si>
  <si>
    <t>TOTAL</t>
  </si>
  <si>
    <t>So a 8 byte package can hold one data sample with all the fixings we could want</t>
  </si>
  <si>
    <t>CANFD Frames/s - Data Frames</t>
  </si>
  <si>
    <t>STATE REPORT</t>
  </si>
  <si>
    <t>A#</t>
  </si>
  <si>
    <t>A8</t>
  </si>
  <si>
    <t>A3</t>
  </si>
  <si>
    <t>A4</t>
  </si>
  <si>
    <t>Teensy A#</t>
  </si>
  <si>
    <t>Bit Value</t>
  </si>
  <si>
    <t>PSI</t>
  </si>
  <si>
    <t>A5</t>
  </si>
  <si>
    <t>y = 0.0185x - 133.36</t>
  </si>
  <si>
    <t>R² = 1</t>
  </si>
  <si>
    <t>A6</t>
  </si>
  <si>
    <t>y = 0.0186x - 129.3</t>
  </si>
  <si>
    <t>LoxTankPT</t>
  </si>
  <si>
    <t>y = 0.0187x - 125.36</t>
  </si>
  <si>
    <t>FuelHighPressPT</t>
  </si>
  <si>
    <t>y = 0.0933x - 638.38</t>
  </si>
  <si>
    <t>R² = 0.9998</t>
  </si>
  <si>
    <t>LoxHighPressPT</t>
  </si>
  <si>
    <t>A9</t>
  </si>
  <si>
    <t>A7</t>
  </si>
  <si>
    <t>MVPneumatic</t>
  </si>
  <si>
    <t>Chamber2 PT</t>
  </si>
  <si>
    <t>Fuel Injector PT</t>
  </si>
  <si>
    <t>Chamber1 PT</t>
  </si>
  <si>
    <t>Fuel Inlet Prop Side PT</t>
  </si>
  <si>
    <t>Lox Inlet Prop Side PT</t>
  </si>
  <si>
    <t>y = 0.093x - 629.72</t>
  </si>
  <si>
    <t>y = 0.0186x - 126.56</t>
  </si>
  <si>
    <t>y = 0.0186x - 102.94</t>
  </si>
  <si>
    <t>y = 0.0186x - 123.27</t>
  </si>
  <si>
    <t>y = 0.0185x - 128.88</t>
  </si>
  <si>
    <t>y = 0.0185x - 125.74</t>
  </si>
  <si>
    <t>y = 0.0186x - 128.58</t>
  </si>
  <si>
    <t>y = 0.0186x - 126.27</t>
  </si>
  <si>
    <t>target psi</t>
  </si>
  <si>
    <t>bit out</t>
  </si>
  <si>
    <t>back convert</t>
  </si>
  <si>
    <t>ADC #s</t>
  </si>
  <si>
    <t>TeensyMCUTemp5</t>
  </si>
  <si>
    <t>Hi-Press Press Arm State</t>
  </si>
  <si>
    <t>Hi-Press Pressurize State</t>
  </si>
  <si>
    <t>MVs (Fuel and Lox)</t>
  </si>
  <si>
    <t>Vents both tanks and COPV</t>
  </si>
  <si>
    <t>Initiates the Firing Autosequence</t>
  </si>
  <si>
    <t>Opens Hi-Press line to fill COPV, dome regs closed</t>
  </si>
  <si>
    <t>Lox Dome Reg/Vent Enable</t>
  </si>
  <si>
    <t>Fuel Dome Reg/Vent Enable</t>
  </si>
  <si>
    <t>Fuel Vent Enable (2)</t>
  </si>
  <si>
    <t>Hi-Press, Hi-Press Vent Enable (1)</t>
  </si>
  <si>
    <t>Upper PT/LC DB37</t>
  </si>
  <si>
    <t>Lower PT/LC DB37</t>
  </si>
  <si>
    <t>Hi-Press Vent SV(-)</t>
  </si>
  <si>
    <t>Hi-Press SV(-)</t>
  </si>
  <si>
    <t>MV Fuel SV (+)</t>
  </si>
  <si>
    <t>MV Lox SV (+)</t>
  </si>
  <si>
    <t>Hi-Press Vent SV (+)</t>
  </si>
  <si>
    <t>Hi-Press SV (+)</t>
  </si>
  <si>
    <t>Lox Dome Reg SV (+)</t>
  </si>
  <si>
    <t>Lox Vent SV (+)</t>
  </si>
  <si>
    <t>Lox Dome Vent SV (+)</t>
  </si>
  <si>
    <t>Fuel Vent SV (+)</t>
  </si>
  <si>
    <t>Fuel Dome Reg SV (+)</t>
  </si>
  <si>
    <t>Fuel Dome Vent SV (+)</t>
  </si>
  <si>
    <t>Lox Vent SV (-)</t>
  </si>
  <si>
    <t>Lox Dome Reg SV (-)</t>
  </si>
  <si>
    <t>Lox Dome Vent SV (-)</t>
  </si>
  <si>
    <t>Fuel Vent SV (-)</t>
  </si>
  <si>
    <t>Fuel Dome Reg SV (-)</t>
  </si>
  <si>
    <t>Fuel Dome Vent SV (-)</t>
  </si>
  <si>
    <t>MV Fuel SV (-)</t>
  </si>
  <si>
    <t>MV Lox SV (-)</t>
  </si>
  <si>
    <t>Prop (3)</t>
  </si>
  <si>
    <t>Engine (2)</t>
  </si>
  <si>
    <t>Load Cell 1 (+)</t>
  </si>
  <si>
    <t>Load Cell 1 (-)</t>
  </si>
  <si>
    <t>Load Cell 1 (Shield)</t>
  </si>
  <si>
    <t>Load Cell 1 (Signal +)</t>
  </si>
  <si>
    <t>Load Cell 1 (Signal -)</t>
  </si>
  <si>
    <t>Load Cell 2 (Signal +)</t>
  </si>
  <si>
    <t>Load Cell 2 (Signal -)</t>
  </si>
  <si>
    <t>Load Cell 3 (Signal +)</t>
  </si>
  <si>
    <t>Load Cell 3 (Signal -)</t>
  </si>
  <si>
    <t>Load Cell 2 (Shield)</t>
  </si>
  <si>
    <t>Load Cell 2 (+)</t>
  </si>
  <si>
    <t>Load Cell 2 (-)</t>
  </si>
  <si>
    <t>Load Cell 3 (+)</t>
  </si>
  <si>
    <t>Load Cell 3 (-)</t>
  </si>
  <si>
    <t>Sensor Deutch 6 pin</t>
  </si>
  <si>
    <t>GND (-)</t>
  </si>
  <si>
    <t>Signal (-)</t>
  </si>
  <si>
    <t>Signal (+)</t>
  </si>
  <si>
    <t>Shield</t>
  </si>
  <si>
    <t>10V (+) (Load Cells)</t>
  </si>
  <si>
    <t>5V (+) (PTs)</t>
  </si>
  <si>
    <t>Prop Node Teensy 3.6 (3)</t>
  </si>
  <si>
    <t>Engine Node Teensy 3.6 (2)</t>
  </si>
  <si>
    <t>Main Valves Safety Enable (7)</t>
  </si>
  <si>
    <t>Logic Level Out - Pullup</t>
  </si>
  <si>
    <t>Main Valve Lox SV</t>
  </si>
  <si>
    <t>Main Valve Fuel SV</t>
  </si>
  <si>
    <t>High-Press Vent SV</t>
  </si>
  <si>
    <t>High-Press SV</t>
  </si>
  <si>
    <t>High-Press/High-Vent Safety Enable (1)</t>
  </si>
  <si>
    <t>Lox Dome Reg Vent SV</t>
  </si>
  <si>
    <t>Fuel Dome Reg Vent SV</t>
  </si>
  <si>
    <t>Lox Dome Reg/Vent Safety Enable (3)</t>
  </si>
  <si>
    <t>Fuel Dome Reg/Vent Safety Enable (3)</t>
  </si>
  <si>
    <t>Main Valve Pneumatic PT</t>
  </si>
  <si>
    <t>Fuel Dome Reg PT</t>
  </si>
  <si>
    <t>Lox Dome Reg PT</t>
  </si>
  <si>
    <t>Fuel Tank PT</t>
  </si>
  <si>
    <t>Lox Tank PT</t>
  </si>
  <si>
    <t>Fuel High-Press PT</t>
  </si>
  <si>
    <t>Lox High-Press PT</t>
  </si>
  <si>
    <t>A10</t>
  </si>
  <si>
    <t>A11</t>
  </si>
  <si>
    <t>A12</t>
  </si>
  <si>
    <t>A13</t>
  </si>
  <si>
    <t>TC1 High</t>
  </si>
  <si>
    <t>TC1 Low</t>
  </si>
  <si>
    <t>TC2 High</t>
  </si>
  <si>
    <t>TC2 Low</t>
  </si>
  <si>
    <t>TC3 High</t>
  </si>
  <si>
    <t>TC3 Low</t>
  </si>
  <si>
    <t>TC4 High</t>
  </si>
  <si>
    <t>TC4 Low</t>
  </si>
  <si>
    <t>Chamber 1 PT</t>
  </si>
  <si>
    <t>Chamber 2 PT</t>
  </si>
  <si>
    <t>Digital input</t>
  </si>
  <si>
    <t>Rocket Node Address Pin 1</t>
  </si>
  <si>
    <t>Rocket Node Address Pin 2</t>
  </si>
  <si>
    <t>Rocket Node Address Pin 3</t>
  </si>
  <si>
    <t>SCL1</t>
  </si>
  <si>
    <t>SDA1</t>
  </si>
  <si>
    <t>To RTD</t>
  </si>
  <si>
    <t>?</t>
  </si>
  <si>
    <t>LCC Logger/Interpreter</t>
  </si>
  <si>
    <t>Blue is for inverted values NO Lox valve, tan is typical NC devices</t>
  </si>
  <si>
    <t>I2C (alt pins)</t>
  </si>
  <si>
    <t>Cancels any autosequences, armings, and if engine firing closes MVs</t>
  </si>
  <si>
    <t>Lox Dome Reg/Vent Enable (3)</t>
  </si>
  <si>
    <t>Fuel Dome Reg/Vent Enable (4)</t>
  </si>
  <si>
    <t>MV Safety Enable (6)</t>
  </si>
  <si>
    <t>Double check it's correct to open dome regs to vent COPV via tank vents</t>
  </si>
  <si>
    <t>Igniter 0 Fire Trigger</t>
  </si>
  <si>
    <t>Igniter 1 Fire Trigger</t>
  </si>
  <si>
    <t>Igniter 0 Continuity line</t>
  </si>
  <si>
    <t>Igniter 1 Continuity line</t>
  </si>
  <si>
    <t>Igniter 0 Shunt Trigger</t>
  </si>
  <si>
    <t>Igniter 1 Shunt Trigger</t>
  </si>
  <si>
    <t>?30</t>
  </si>
  <si>
    <t>CAN SHIELD</t>
  </si>
  <si>
    <t>CAN L (1)</t>
  </si>
  <si>
    <t>CAN H (2)</t>
  </si>
  <si>
    <t>CAN L (2)</t>
  </si>
  <si>
    <t>CAN H (1)</t>
  </si>
  <si>
    <t>CAN GND (1)</t>
  </si>
  <si>
    <t>CAN GND (2)</t>
  </si>
  <si>
    <t>Rocket to Ground Connection</t>
  </si>
  <si>
    <t>Connector Male</t>
  </si>
  <si>
    <t>Connector Female</t>
  </si>
  <si>
    <t>Connector Type</t>
  </si>
  <si>
    <t>Propulsion Node SV Port</t>
  </si>
  <si>
    <t>Propulsion Node Comms Bus Port</t>
  </si>
  <si>
    <t>Recovery Section Comms + Power Bus Port</t>
  </si>
  <si>
    <t>MicroD-Sub 25</t>
  </si>
  <si>
    <t>MicroD-Sub 15</t>
  </si>
  <si>
    <t>Propulsion Node Sensor Port 1</t>
  </si>
  <si>
    <t>Propulsion Node Sensor Port 2</t>
  </si>
  <si>
    <t>MicroD-Sub 9</t>
  </si>
  <si>
    <t>Telemetry Node Comms Bus Port</t>
  </si>
  <si>
    <t>Logic Level I/O 1 - To Prop Node</t>
  </si>
  <si>
    <t>Logic Level I/O 2 - To Telemetry Node</t>
  </si>
  <si>
    <t>Logic Level I/O 1 - From Ground Control Node</t>
  </si>
  <si>
    <t>Logic Level I/O 2 - To Propulsion Node</t>
  </si>
  <si>
    <t>SV 1 (-)</t>
  </si>
  <si>
    <t>SV 2 (-)</t>
  </si>
  <si>
    <t>SV 3 (-)</t>
  </si>
  <si>
    <t>SV 4 (-)</t>
  </si>
  <si>
    <t>SV 5 (-)</t>
  </si>
  <si>
    <t>SV 6 (-)</t>
  </si>
  <si>
    <t>SV 7 (-)</t>
  </si>
  <si>
    <t>SV 8 (-)</t>
  </si>
  <si>
    <t>SV 1 (+)</t>
  </si>
  <si>
    <t>SV 2 (+)</t>
  </si>
  <si>
    <t>SV 3 (+)</t>
  </si>
  <si>
    <t>SV 4 (+)</t>
  </si>
  <si>
    <t>SV 5 (+)</t>
  </si>
  <si>
    <t>SV 6 (+)</t>
  </si>
  <si>
    <t>SV 7 (+)</t>
  </si>
  <si>
    <t>SV 8 (+)</t>
  </si>
  <si>
    <t>24V Bus Input 1 (+)</t>
  </si>
  <si>
    <t>24V Bus Input 2 (+)</t>
  </si>
  <si>
    <t>24V Bus Input 3 (+)</t>
  </si>
  <si>
    <t>24V Bus Input 1 (-)</t>
  </si>
  <si>
    <t>24V Bus Input 2 (-)</t>
  </si>
  <si>
    <t>24V Bus Input 3 (-)</t>
  </si>
  <si>
    <t>PT 1 (+) 5V</t>
  </si>
  <si>
    <t>PT 2 (+) 5V</t>
  </si>
  <si>
    <t>PT 3 (+) 5V</t>
  </si>
  <si>
    <t>PT 4 (+) 5V</t>
  </si>
  <si>
    <t>PT 5 (+) 5V</t>
  </si>
  <si>
    <t>PT 1 (-) GND</t>
  </si>
  <si>
    <t>PT 2 (-) GND</t>
  </si>
  <si>
    <t>PT 3 (-) GND</t>
  </si>
  <si>
    <t>PT 4 (-) GND</t>
  </si>
  <si>
    <t>PT 5 (-) GND</t>
  </si>
  <si>
    <t>PT1 Signal (0.5-4.5V)</t>
  </si>
  <si>
    <t>PT2 Signal (0.5-4.5V)</t>
  </si>
  <si>
    <t>PT3 Signal (0.5-4.5V)</t>
  </si>
  <si>
    <t>PT4 Signal (0.5-4.5V)</t>
  </si>
  <si>
    <t>PT5 Signal (0.5-4.5V)</t>
  </si>
  <si>
    <t>KEY PIN (PLUGGED Female Pin, empty male pin)</t>
  </si>
  <si>
    <t>Unused</t>
  </si>
  <si>
    <t>KEY PIN (INSTALLED Male Pin - disconnected)</t>
  </si>
  <si>
    <t>Location</t>
  </si>
  <si>
    <t>Vehicle</t>
  </si>
  <si>
    <t>Ground</t>
  </si>
  <si>
    <t>Bunker to Pad Harness</t>
  </si>
  <si>
    <t>Deutch 12 Pin</t>
  </si>
  <si>
    <t>Pad Node Comms Bus Port</t>
  </si>
  <si>
    <t>Logic Level I/O 1 - From Control Node</t>
  </si>
  <si>
    <t>Logic Level I/O 2 - From Control Node</t>
  </si>
  <si>
    <t>NEED TO CHECK SF STAND DOCUMENTATION, Pin order NOT accurate yet</t>
  </si>
  <si>
    <t>Logic Level I/O 1 - From Control Node to Pad</t>
  </si>
  <si>
    <t>Logic Level I/O 2 - From Control Node to Pad</t>
  </si>
  <si>
    <t>Logic Level I/O 1 - From Control Node to Rocket</t>
  </si>
  <si>
    <t>Logic Level I/O 2 - From Control Node to Rocket</t>
  </si>
  <si>
    <t>Igniter Battery (+)</t>
  </si>
  <si>
    <t>Igniter Battery (-)</t>
  </si>
  <si>
    <t>Off Nominal State</t>
  </si>
  <si>
    <t>Abbreviation</t>
  </si>
  <si>
    <t>HP</t>
  </si>
  <si>
    <t>LV</t>
  </si>
  <si>
    <t>LDR</t>
  </si>
  <si>
    <t>LDV</t>
  </si>
  <si>
    <t>FV</t>
  </si>
  <si>
    <t>FDR</t>
  </si>
  <si>
    <t>FDV</t>
  </si>
  <si>
    <t>HV</t>
  </si>
  <si>
    <t>MVL</t>
  </si>
  <si>
    <t>MVF</t>
  </si>
  <si>
    <t>Revising plan for Brandon's whims</t>
  </si>
  <si>
    <t>Change to a big connector on end of board with all SV + CAN harenss wiring</t>
  </si>
  <si>
    <t>Needs 34 pins minimum</t>
  </si>
  <si>
    <t>44 pin Mini Dsub works in 3 rows if ALARA can get 3mm wider</t>
  </si>
  <si>
    <t>3mm wider would retain enough room for micro Dsub sensor plugs along one side without rerouting other stuff</t>
  </si>
  <si>
    <t>Can Command (1) Hex</t>
  </si>
  <si>
    <t>Engine Igniter Pyro 2</t>
  </si>
  <si>
    <t>Engine Igniter Pyro 1</t>
  </si>
  <si>
    <t>4 regular PTs</t>
  </si>
  <si>
    <t>2 diff</t>
  </si>
  <si>
    <t>4 PTs on diff when not in use</t>
  </si>
  <si>
    <t>24 pins</t>
  </si>
  <si>
    <t>plus any bonus? Other excitation voltages?</t>
  </si>
  <si>
    <t>Harness Shield? Yes</t>
  </si>
  <si>
    <t>Pasafire</t>
  </si>
  <si>
    <t>Safety Enably 7</t>
  </si>
  <si>
    <t>Lox&amp;Fuel Dome Enable, PASAFIRE ONLY!!!!!</t>
  </si>
  <si>
    <t>Re-order the enables to match the code? Hmmm</t>
  </si>
  <si>
    <t>Maybe I divide up the state table by node? I could make two version, global and broken out by node.</t>
  </si>
  <si>
    <t>Not In Use!!!</t>
  </si>
  <si>
    <t>This plan was for getting the most out of CAN2.0. Current CAN2.0 implementation is simpler for "good enough" while we move to CAN FD for higher data rate system.</t>
  </si>
  <si>
    <t>ID (Node #)</t>
  </si>
  <si>
    <t>Most Sig Bit</t>
  </si>
  <si>
    <t>Least Sig Bit</t>
  </si>
  <si>
    <t>Node State</t>
  </si>
  <si>
    <t>Hi Press &amp; Hi Vent</t>
  </si>
  <si>
    <t>Lox&amp;Fuel Main Valves</t>
  </si>
  <si>
    <t>Lox Dome Reg&amp;Lox Dome Vent</t>
  </si>
  <si>
    <t>Fuel Dome Reg&amp;Fuel Dome Vent</t>
  </si>
  <si>
    <t>Lox Vent</t>
  </si>
  <si>
    <t>Device State (Valve or Pyro Objects)</t>
  </si>
  <si>
    <t>Device ID (Valve or Pyro Objects)</t>
  </si>
  <si>
    <t>2 (Engine Node)</t>
  </si>
  <si>
    <t>3 (Prop Node)</t>
  </si>
  <si>
    <t>N/A</t>
  </si>
  <si>
    <t>Notes:</t>
  </si>
  <si>
    <t xml:space="preserve"> The Device IDs are global so you don't care what state report it comes off of</t>
  </si>
  <si>
    <t>The Valve Enables are boolean bits that ARE node dependant with no room for a global ID here</t>
  </si>
  <si>
    <t>The Valve Enables are not one to one with valves, some are for pairs of valves, so they need to update their own status and then the valve buttons need to check the correct valve enable status they are linked to</t>
  </si>
  <si>
    <t>Rocket Node Address Pin 4</t>
  </si>
  <si>
    <t>PasafireChamberPT1</t>
  </si>
  <si>
    <t>PasafireFuelTankPT</t>
  </si>
  <si>
    <t>PasafireLOXTankPT</t>
  </si>
  <si>
    <t>PasafireFuelRegPT</t>
  </si>
  <si>
    <t>PasafireLOXRegPT</t>
  </si>
  <si>
    <t>PasafireFuelLinePT</t>
  </si>
  <si>
    <t>PasafireLOXLinePT</t>
  </si>
  <si>
    <t>PasafirePneumaticPT</t>
  </si>
  <si>
    <t>PasafireThrustMountLoadCell1</t>
  </si>
  <si>
    <t>Pasafire SF Node</t>
  </si>
  <si>
    <t>Not on Pasafire</t>
  </si>
  <si>
    <t>Config CAN MSG format</t>
  </si>
  <si>
    <t>byte</t>
  </si>
  <si>
    <t>A</t>
  </si>
  <si>
    <t>B</t>
  </si>
  <si>
    <t>verification key</t>
  </si>
  <si>
    <t>Object ID</t>
  </si>
  <si>
    <t>Setting ID</t>
  </si>
  <si>
    <t>Ignition AutoSequence</t>
  </si>
  <si>
    <t>Tank Controller HiPress</t>
  </si>
  <si>
    <t>Tank Controller Fuel</t>
  </si>
  <si>
    <t>Tank Controller Lox</t>
  </si>
  <si>
    <t>Engine Controller 1</t>
  </si>
  <si>
    <t>Sensor Controllers??</t>
  </si>
  <si>
    <t>HiPressVent</t>
  </si>
  <si>
    <t>LoxMV</t>
  </si>
  <si>
    <t>FuelMV</t>
  </si>
  <si>
    <t>LoxVent</t>
  </si>
  <si>
    <t>LoxBang</t>
  </si>
  <si>
    <t>FuelVent</t>
  </si>
  <si>
    <t>FuelBang</t>
  </si>
  <si>
    <t>EngineIgniter1</t>
  </si>
  <si>
    <t>EngineIgniter2</t>
  </si>
  <si>
    <t>FuelLinePT</t>
  </si>
  <si>
    <t>LoxLinePT</t>
  </si>
  <si>
    <t>FuelTankPT2</t>
  </si>
  <si>
    <t>LoxTankPT1</t>
  </si>
  <si>
    <t>LoxTankPT2</t>
  </si>
  <si>
    <t>HiPressPT</t>
  </si>
  <si>
    <t>FakeChamberPT1</t>
  </si>
  <si>
    <t>FakeFuelLinePT</t>
  </si>
  <si>
    <t>FakeLoxLinePT</t>
  </si>
  <si>
    <t>FakeFuelTankPT</t>
  </si>
  <si>
    <t>FakeLoxTankPT</t>
  </si>
  <si>
    <t>FakeHiPressPT</t>
  </si>
  <si>
    <t>Engine1TVC_Y</t>
  </si>
  <si>
    <t>Engine1TVC_Z</t>
  </si>
  <si>
    <t>FluidSim</t>
  </si>
  <si>
    <t>target NodeID</t>
  </si>
  <si>
    <t>unused (no Ext ID)</t>
  </si>
  <si>
    <t>verification key = 166</t>
  </si>
  <si>
    <t>unused</t>
  </si>
  <si>
    <t>Setting bytes, use 1-4 possible bytes</t>
  </si>
  <si>
    <t>Node Controller</t>
  </si>
  <si>
    <t>Object Name</t>
  </si>
  <si>
    <t>FlexCAN3Controller</t>
  </si>
  <si>
    <t>FDController</t>
  </si>
  <si>
    <t>RS485Controller</t>
  </si>
  <si>
    <t>LoRa RF controller</t>
  </si>
  <si>
    <t>2.4 link controller</t>
  </si>
  <si>
    <t>Sensor Converted value ID (+1)</t>
  </si>
  <si>
    <t>Sensor Converted EMA value ID (+256)</t>
  </si>
  <si>
    <t>Node StateReport</t>
  </si>
  <si>
    <t>HP object ID msg(+16)</t>
  </si>
  <si>
    <t>HP object state report(+32)</t>
  </si>
  <si>
    <t>Serial controller?</t>
  </si>
  <si>
    <t>data logging 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</si>
</sst>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Calibri"/>
      <family val="2"/>
      <scheme val="minor"/>
    </font>
    <font>
      <sz val="8"/>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u/>
      <sz val="11"/>
      <color theme="1"/>
      <name val="Calibri"/>
      <family val="2"/>
      <scheme val="minor"/>
    </font>
    <font>
      <b/>
      <sz val="15"/>
      <color theme="1"/>
      <name val="Calibri (Body)"/>
    </font>
    <font>
      <b/>
      <sz val="15"/>
      <color theme="1"/>
      <name val="Calibri"/>
      <family val="2"/>
      <scheme val="minor"/>
    </font>
    <font>
      <sz val="9"/>
      <color theme="1"/>
      <name val="Calibri"/>
      <family val="2"/>
      <scheme val="minor"/>
    </font>
    <font>
      <sz val="24"/>
      <color theme="1"/>
      <name val="Calibri"/>
      <family val="2"/>
      <scheme val="minor"/>
    </font>
    <font>
      <sz val="9"/>
      <color rgb="FF595959"/>
      <name val="Calibri"/>
      <family val="2"/>
      <scheme val="minor"/>
    </font>
    <font>
      <sz val="10"/>
      <name val="Calibri"/>
      <family val="2"/>
      <scheme val="minor"/>
    </font>
    <font>
      <sz val="11"/>
      <name val="Calibri"/>
      <family val="2"/>
      <scheme val="minor"/>
    </font>
    <font>
      <sz val="48"/>
      <color theme="1"/>
      <name val="Calibri"/>
      <family val="2"/>
      <scheme val="minor"/>
    </font>
    <font>
      <sz val="11"/>
      <color rgb="FFFF0000"/>
      <name val="Calibri"/>
      <family val="2"/>
      <scheme val="minor"/>
    </font>
    <font>
      <sz val="24"/>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00FFFF"/>
        <bgColor indexed="64"/>
      </patternFill>
    </fill>
    <fill>
      <patternFill patternType="solid">
        <fgColor theme="9"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B0F0"/>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diagonal/>
    </border>
  </borders>
  <cellStyleXfs count="2">
    <xf numFmtId="0" fontId="0" fillId="0" borderId="0"/>
    <xf numFmtId="0" fontId="5" fillId="0" borderId="0" applyNumberFormat="0" applyFill="0" applyBorder="0" applyAlignment="0" applyProtection="0"/>
  </cellStyleXfs>
  <cellXfs count="99">
    <xf numFmtId="0" fontId="0" fillId="0" borderId="0" xfId="0"/>
    <xf numFmtId="0" fontId="0" fillId="0" borderId="1" xfId="0" applyBorder="1"/>
    <xf numFmtId="0" fontId="0" fillId="0" borderId="4" xfId="0" applyBorder="1"/>
    <xf numFmtId="0" fontId="0" fillId="0" borderId="5" xfId="0" applyBorder="1"/>
    <xf numFmtId="0" fontId="0" fillId="0" borderId="7" xfId="0" applyBorder="1"/>
    <xf numFmtId="0" fontId="0" fillId="0" borderId="9" xfId="0" applyBorder="1"/>
    <xf numFmtId="0" fontId="3" fillId="0" borderId="0" xfId="0" applyFont="1"/>
    <xf numFmtId="0" fontId="3" fillId="0" borderId="11" xfId="0" applyFont="1" applyBorder="1"/>
    <xf numFmtId="0" fontId="0" fillId="0" borderId="0" xfId="0" applyProtection="1">
      <protection hidden="1"/>
    </xf>
    <xf numFmtId="0" fontId="5" fillId="0" borderId="0" xfId="1"/>
    <xf numFmtId="0" fontId="0" fillId="3" borderId="0" xfId="0" applyFill="1"/>
    <xf numFmtId="0" fontId="0" fillId="0" borderId="8" xfId="0" applyBorder="1"/>
    <xf numFmtId="0" fontId="0" fillId="0" borderId="13" xfId="0" applyBorder="1"/>
    <xf numFmtId="0" fontId="0" fillId="0" borderId="14" xfId="0" applyBorder="1"/>
    <xf numFmtId="0" fontId="0" fillId="0" borderId="15" xfId="0" applyBorder="1"/>
    <xf numFmtId="0" fontId="0" fillId="0" borderId="12" xfId="0" applyBorder="1"/>
    <xf numFmtId="0" fontId="0" fillId="0" borderId="16" xfId="0" applyBorder="1"/>
    <xf numFmtId="0" fontId="0" fillId="0" borderId="17" xfId="0" applyBorder="1"/>
    <xf numFmtId="0" fontId="0" fillId="2" borderId="12" xfId="0" applyFill="1" applyBorder="1"/>
    <xf numFmtId="0" fontId="0" fillId="0" borderId="6" xfId="0" applyBorder="1"/>
    <xf numFmtId="0" fontId="6" fillId="0" borderId="0" xfId="0" applyFont="1"/>
    <xf numFmtId="0" fontId="1" fillId="0" borderId="22" xfId="0" applyFont="1" applyBorder="1"/>
    <xf numFmtId="0" fontId="0" fillId="0" borderId="3" xfId="0" applyBorder="1"/>
    <xf numFmtId="0" fontId="0" fillId="0" borderId="11" xfId="0" applyBorder="1"/>
    <xf numFmtId="0" fontId="1" fillId="0" borderId="11" xfId="0" applyFont="1" applyBorder="1"/>
    <xf numFmtId="0" fontId="4" fillId="0" borderId="0" xfId="0" applyFont="1"/>
    <xf numFmtId="0" fontId="0" fillId="0" borderId="23" xfId="0" applyBorder="1"/>
    <xf numFmtId="0" fontId="0" fillId="2" borderId="11" xfId="0" applyFill="1" applyBorder="1"/>
    <xf numFmtId="16" fontId="0" fillId="0" borderId="0" xfId="0" applyNumberFormat="1"/>
    <xf numFmtId="17" fontId="0" fillId="0" borderId="0" xfId="0" applyNumberFormat="1"/>
    <xf numFmtId="16" fontId="0" fillId="0" borderId="0" xfId="0" quotePrefix="1" applyNumberFormat="1"/>
    <xf numFmtId="17" fontId="0" fillId="0" borderId="0" xfId="0" quotePrefix="1" applyNumberFormat="1"/>
    <xf numFmtId="0" fontId="7" fillId="0" borderId="0" xfId="0" applyFont="1"/>
    <xf numFmtId="0" fontId="8" fillId="0" borderId="0" xfId="0" applyFont="1"/>
    <xf numFmtId="0" fontId="9" fillId="0" borderId="0" xfId="0" applyFont="1"/>
    <xf numFmtId="0" fontId="1" fillId="0" borderId="0" xfId="0" applyFont="1" applyAlignment="1">
      <alignment wrapText="1"/>
    </xf>
    <xf numFmtId="0" fontId="1" fillId="4" borderId="0" xfId="0" applyFont="1" applyFill="1" applyAlignment="1">
      <alignment wrapText="1"/>
    </xf>
    <xf numFmtId="0" fontId="0" fillId="3" borderId="10" xfId="0" applyFill="1" applyBorder="1"/>
    <xf numFmtId="0" fontId="0" fillId="0" borderId="24" xfId="0" applyBorder="1"/>
    <xf numFmtId="0" fontId="6" fillId="0" borderId="20" xfId="0" applyFont="1" applyBorder="1"/>
    <xf numFmtId="0" fontId="11" fillId="0" borderId="0" xfId="0" applyFont="1" applyAlignment="1">
      <alignment horizontal="center" vertical="center" readingOrder="1"/>
    </xf>
    <xf numFmtId="0" fontId="0" fillId="5" borderId="0" xfId="0" applyFill="1" applyAlignment="1">
      <alignment wrapText="1"/>
    </xf>
    <xf numFmtId="0" fontId="0" fillId="5" borderId="0" xfId="0" applyFill="1"/>
    <xf numFmtId="0" fontId="12" fillId="4" borderId="0" xfId="0" applyFont="1" applyFill="1" applyAlignment="1">
      <alignment wrapText="1"/>
    </xf>
    <xf numFmtId="0" fontId="13" fillId="4" borderId="11" xfId="0" applyFont="1" applyFill="1" applyBorder="1"/>
    <xf numFmtId="0" fontId="12" fillId="6" borderId="0" xfId="0" applyFont="1" applyFill="1" applyAlignment="1">
      <alignment wrapText="1"/>
    </xf>
    <xf numFmtId="0" fontId="13" fillId="6" borderId="11" xfId="0" applyFont="1" applyFill="1" applyBorder="1"/>
    <xf numFmtId="0" fontId="0" fillId="0" borderId="0" xfId="0" applyAlignment="1">
      <alignment wrapText="1"/>
    </xf>
    <xf numFmtId="0" fontId="10" fillId="0" borderId="0" xfId="0" applyFont="1" applyAlignment="1">
      <alignment wrapText="1"/>
    </xf>
    <xf numFmtId="0" fontId="0" fillId="4" borderId="11" xfId="0" applyFill="1" applyBorder="1"/>
    <xf numFmtId="0" fontId="0" fillId="2" borderId="0" xfId="0" applyFill="1"/>
    <xf numFmtId="0" fontId="0" fillId="7" borderId="0" xfId="0" applyFill="1"/>
    <xf numFmtId="0" fontId="0" fillId="8" borderId="0" xfId="0" applyFill="1"/>
    <xf numFmtId="0" fontId="0" fillId="4" borderId="0" xfId="0" applyFill="1"/>
    <xf numFmtId="0" fontId="0" fillId="9" borderId="0" xfId="0" applyFill="1"/>
    <xf numFmtId="0" fontId="0" fillId="0" borderId="0" xfId="0" applyAlignment="1">
      <alignment horizontal="center"/>
    </xf>
    <xf numFmtId="0" fontId="0" fillId="10" borderId="0" xfId="0" applyFill="1"/>
    <xf numFmtId="0" fontId="0" fillId="13" borderId="0" xfId="0" applyFill="1"/>
    <xf numFmtId="0" fontId="6" fillId="0" borderId="0" xfId="0" applyFont="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7" xfId="0" applyBorder="1" applyAlignment="1">
      <alignment horizontal="center"/>
    </xf>
    <xf numFmtId="0" fontId="16" fillId="2" borderId="13" xfId="0" applyFont="1" applyFill="1" applyBorder="1" applyAlignment="1">
      <alignment horizontal="center"/>
    </xf>
    <xf numFmtId="0" fontId="15" fillId="2" borderId="25" xfId="0" applyFont="1" applyFill="1" applyBorder="1" applyAlignment="1">
      <alignment horizontal="center"/>
    </xf>
    <xf numFmtId="0" fontId="15" fillId="2" borderId="16" xfId="0" applyFont="1" applyFill="1" applyBorder="1" applyAlignment="1">
      <alignment horizontal="center"/>
    </xf>
    <xf numFmtId="0" fontId="15" fillId="2" borderId="18" xfId="0" applyFont="1" applyFill="1" applyBorder="1" applyAlignment="1">
      <alignment horizontal="center"/>
    </xf>
    <xf numFmtId="0" fontId="0" fillId="0" borderId="25" xfId="0" applyBorder="1" applyAlignment="1">
      <alignment horizontal="center" wrapText="1"/>
    </xf>
    <xf numFmtId="0" fontId="0" fillId="0" borderId="14" xfId="0" applyBorder="1" applyAlignment="1">
      <alignment horizontal="center" wrapText="1"/>
    </xf>
    <xf numFmtId="0" fontId="0" fillId="0" borderId="18" xfId="0" applyBorder="1" applyAlignment="1">
      <alignment horizontal="center" wrapText="1"/>
    </xf>
    <xf numFmtId="0" fontId="0" fillId="0" borderId="17" xfId="0" applyBorder="1" applyAlignment="1">
      <alignment horizontal="center" wrapText="1"/>
    </xf>
    <xf numFmtId="0" fontId="1" fillId="3" borderId="2" xfId="0" applyFont="1" applyFill="1" applyBorder="1" applyAlignment="1">
      <alignment horizontal="center"/>
    </xf>
    <xf numFmtId="0" fontId="1" fillId="3" borderId="10" xfId="0" applyFont="1" applyFill="1" applyBorder="1" applyAlignment="1">
      <alignment horizontal="center"/>
    </xf>
    <xf numFmtId="0" fontId="1" fillId="3" borderId="3" xfId="0" applyFont="1" applyFill="1" applyBorder="1" applyAlignment="1">
      <alignment horizontal="center"/>
    </xf>
    <xf numFmtId="0" fontId="1" fillId="0" borderId="2" xfId="0" applyFont="1" applyBorder="1" applyAlignment="1">
      <alignment horizontal="center"/>
    </xf>
    <xf numFmtId="0" fontId="1" fillId="0" borderId="10" xfId="0" applyFont="1" applyBorder="1" applyAlignment="1">
      <alignment horizontal="center"/>
    </xf>
    <xf numFmtId="0" fontId="1" fillId="0" borderId="3" xfId="0" applyFont="1" applyBorder="1" applyAlignment="1">
      <alignment horizontal="center"/>
    </xf>
    <xf numFmtId="0" fontId="0" fillId="3" borderId="2" xfId="0" applyFill="1" applyBorder="1" applyAlignment="1">
      <alignment horizontal="center"/>
    </xf>
    <xf numFmtId="0" fontId="0" fillId="3" borderId="10" xfId="0" applyFill="1" applyBorder="1" applyAlignment="1">
      <alignment horizontal="center"/>
    </xf>
    <xf numFmtId="0" fontId="0" fillId="3" borderId="3"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horizontal="center" wrapText="1"/>
    </xf>
    <xf numFmtId="0" fontId="14" fillId="2" borderId="11" xfId="0" applyFont="1" applyFill="1" applyBorder="1" applyAlignment="1">
      <alignment horizontal="center"/>
    </xf>
    <xf numFmtId="0" fontId="0" fillId="9" borderId="0" xfId="0" applyFill="1" applyAlignment="1">
      <alignment horizontal="center" wrapText="1"/>
    </xf>
    <xf numFmtId="0" fontId="0" fillId="0" borderId="1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DomeRegLOXPT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Calibrations!$D$19:$D$31</c:f>
              <c:numCache>
                <c:formatCode>General</c:formatCode>
                <c:ptCount val="13"/>
                <c:pt idx="0">
                  <c:v>7185</c:v>
                </c:pt>
                <c:pt idx="1">
                  <c:v>12560</c:v>
                </c:pt>
                <c:pt idx="2">
                  <c:v>13550</c:v>
                </c:pt>
                <c:pt idx="3">
                  <c:v>14700</c:v>
                </c:pt>
                <c:pt idx="4">
                  <c:v>15720</c:v>
                </c:pt>
                <c:pt idx="5">
                  <c:v>16780</c:v>
                </c:pt>
                <c:pt idx="6">
                  <c:v>17850</c:v>
                </c:pt>
                <c:pt idx="7">
                  <c:v>18920</c:v>
                </c:pt>
                <c:pt idx="8">
                  <c:v>19910</c:v>
                </c:pt>
                <c:pt idx="9">
                  <c:v>21100</c:v>
                </c:pt>
                <c:pt idx="10">
                  <c:v>21490</c:v>
                </c:pt>
                <c:pt idx="11">
                  <c:v>8830</c:v>
                </c:pt>
                <c:pt idx="12">
                  <c:v>10430</c:v>
                </c:pt>
              </c:numCache>
            </c:numRef>
          </c:xVal>
          <c:yVal>
            <c:numRef>
              <c:f>Calibrations!$E$19:$E$31</c:f>
              <c:numCache>
                <c:formatCode>General</c:formatCode>
                <c:ptCount val="13"/>
                <c:pt idx="0">
                  <c:v>0</c:v>
                </c:pt>
                <c:pt idx="1">
                  <c:v>99.4</c:v>
                </c:pt>
                <c:pt idx="2">
                  <c:v>117.5</c:v>
                </c:pt>
                <c:pt idx="3">
                  <c:v>138.80000000000001</c:v>
                </c:pt>
                <c:pt idx="4">
                  <c:v>157.5</c:v>
                </c:pt>
                <c:pt idx="5">
                  <c:v>177.4</c:v>
                </c:pt>
                <c:pt idx="6">
                  <c:v>197.2</c:v>
                </c:pt>
                <c:pt idx="7">
                  <c:v>217.1</c:v>
                </c:pt>
                <c:pt idx="8">
                  <c:v>235.1</c:v>
                </c:pt>
                <c:pt idx="9">
                  <c:v>257.2</c:v>
                </c:pt>
                <c:pt idx="10">
                  <c:v>266.3</c:v>
                </c:pt>
                <c:pt idx="11">
                  <c:v>30.5</c:v>
                </c:pt>
                <c:pt idx="12">
                  <c:v>60</c:v>
                </c:pt>
              </c:numCache>
            </c:numRef>
          </c:yVal>
          <c:smooth val="0"/>
          <c:extLst>
            <c:ext xmlns:c16="http://schemas.microsoft.com/office/drawing/2014/chart" uri="{C3380CC4-5D6E-409C-BE32-E72D297353CC}">
              <c16:uniqueId val="{00000000-C61A-410C-9FD7-49E028EB8A6D}"/>
            </c:ext>
          </c:extLst>
        </c:ser>
        <c:dLbls>
          <c:showLegendKey val="0"/>
          <c:showVal val="0"/>
          <c:showCatName val="0"/>
          <c:showSerName val="0"/>
          <c:showPercent val="0"/>
          <c:showBubbleSize val="0"/>
        </c:dLbls>
        <c:axId val="1048097087"/>
        <c:axId val="1048094591"/>
      </c:scatterChart>
      <c:valAx>
        <c:axId val="104809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4591"/>
        <c:crosses val="autoZero"/>
        <c:crossBetween val="midCat"/>
      </c:valAx>
      <c:valAx>
        <c:axId val="10480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70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Chamber1</a:t>
            </a:r>
            <a:r>
              <a:rPr lang="en-US" baseline="0"/>
              <a:t> PT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Calibrations!$D$139:$D$149</c:f>
              <c:numCache>
                <c:formatCode>General</c:formatCode>
                <c:ptCount val="11"/>
                <c:pt idx="0">
                  <c:v>6950</c:v>
                </c:pt>
                <c:pt idx="1">
                  <c:v>8200</c:v>
                </c:pt>
                <c:pt idx="2">
                  <c:v>9600</c:v>
                </c:pt>
                <c:pt idx="3">
                  <c:v>10880</c:v>
                </c:pt>
                <c:pt idx="4">
                  <c:v>12280</c:v>
                </c:pt>
                <c:pt idx="5">
                  <c:v>13330</c:v>
                </c:pt>
                <c:pt idx="6">
                  <c:v>14700</c:v>
                </c:pt>
                <c:pt idx="7">
                  <c:v>16100</c:v>
                </c:pt>
                <c:pt idx="8">
                  <c:v>17390</c:v>
                </c:pt>
                <c:pt idx="9">
                  <c:v>18500</c:v>
                </c:pt>
                <c:pt idx="10">
                  <c:v>19450</c:v>
                </c:pt>
              </c:numCache>
            </c:numRef>
          </c:xVal>
          <c:yVal>
            <c:numRef>
              <c:f>Calibrations!$E$139:$E$149</c:f>
              <c:numCache>
                <c:formatCode>General</c:formatCode>
                <c:ptCount val="11"/>
                <c:pt idx="0">
                  <c:v>0</c:v>
                </c:pt>
                <c:pt idx="1">
                  <c:v>22.9</c:v>
                </c:pt>
                <c:pt idx="2">
                  <c:v>49.3</c:v>
                </c:pt>
                <c:pt idx="3">
                  <c:v>73</c:v>
                </c:pt>
                <c:pt idx="4">
                  <c:v>98.7</c:v>
                </c:pt>
                <c:pt idx="5">
                  <c:v>118.6</c:v>
                </c:pt>
                <c:pt idx="6">
                  <c:v>143.69999999999999</c:v>
                </c:pt>
                <c:pt idx="7">
                  <c:v>169.3</c:v>
                </c:pt>
                <c:pt idx="8">
                  <c:v>193.6</c:v>
                </c:pt>
                <c:pt idx="9">
                  <c:v>214.2</c:v>
                </c:pt>
                <c:pt idx="10">
                  <c:v>231.8</c:v>
                </c:pt>
              </c:numCache>
            </c:numRef>
          </c:yVal>
          <c:smooth val="0"/>
          <c:extLst>
            <c:ext xmlns:c16="http://schemas.microsoft.com/office/drawing/2014/chart" uri="{C3380CC4-5D6E-409C-BE32-E72D297353CC}">
              <c16:uniqueId val="{00000000-1A0B-4B54-A298-117CFDECA40E}"/>
            </c:ext>
          </c:extLst>
        </c:ser>
        <c:dLbls>
          <c:showLegendKey val="0"/>
          <c:showVal val="0"/>
          <c:showCatName val="0"/>
          <c:showSerName val="0"/>
          <c:showPercent val="0"/>
          <c:showBubbleSize val="0"/>
        </c:dLbls>
        <c:axId val="1151042143"/>
        <c:axId val="1151042559"/>
      </c:scatterChart>
      <c:valAx>
        <c:axId val="115104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559"/>
        <c:crosses val="autoZero"/>
        <c:crossBetween val="midCat"/>
      </c:valAx>
      <c:valAx>
        <c:axId val="115104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Inlet Prop Side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Calibrations!$D$155:$D$165</c:f>
              <c:numCache>
                <c:formatCode>General</c:formatCode>
                <c:ptCount val="11"/>
                <c:pt idx="0">
                  <c:v>6810</c:v>
                </c:pt>
                <c:pt idx="1">
                  <c:v>8140</c:v>
                </c:pt>
                <c:pt idx="2">
                  <c:v>9600</c:v>
                </c:pt>
                <c:pt idx="3">
                  <c:v>11020</c:v>
                </c:pt>
                <c:pt idx="4">
                  <c:v>12130</c:v>
                </c:pt>
                <c:pt idx="5">
                  <c:v>13130</c:v>
                </c:pt>
                <c:pt idx="6">
                  <c:v>14950</c:v>
                </c:pt>
                <c:pt idx="7">
                  <c:v>15950</c:v>
                </c:pt>
                <c:pt idx="8">
                  <c:v>17360</c:v>
                </c:pt>
                <c:pt idx="9">
                  <c:v>18450</c:v>
                </c:pt>
                <c:pt idx="10">
                  <c:v>19550</c:v>
                </c:pt>
              </c:numCache>
            </c:numRef>
          </c:xVal>
          <c:yVal>
            <c:numRef>
              <c:f>Calibrations!$E$155:$E$165</c:f>
              <c:numCache>
                <c:formatCode>General</c:formatCode>
                <c:ptCount val="11"/>
                <c:pt idx="0">
                  <c:v>0</c:v>
                </c:pt>
                <c:pt idx="1">
                  <c:v>24.7</c:v>
                </c:pt>
                <c:pt idx="2">
                  <c:v>51.6</c:v>
                </c:pt>
                <c:pt idx="3">
                  <c:v>78.5</c:v>
                </c:pt>
                <c:pt idx="4">
                  <c:v>98.8</c:v>
                </c:pt>
                <c:pt idx="5">
                  <c:v>117.2</c:v>
                </c:pt>
                <c:pt idx="6">
                  <c:v>150.6</c:v>
                </c:pt>
                <c:pt idx="7">
                  <c:v>169.6</c:v>
                </c:pt>
                <c:pt idx="8">
                  <c:v>195.3</c:v>
                </c:pt>
                <c:pt idx="9">
                  <c:v>215.4</c:v>
                </c:pt>
                <c:pt idx="10">
                  <c:v>235.6</c:v>
                </c:pt>
              </c:numCache>
            </c:numRef>
          </c:yVal>
          <c:smooth val="0"/>
          <c:extLst>
            <c:ext xmlns:c16="http://schemas.microsoft.com/office/drawing/2014/chart" uri="{C3380CC4-5D6E-409C-BE32-E72D297353CC}">
              <c16:uniqueId val="{00000000-A598-412A-B234-A0CE6D2974B6}"/>
            </c:ext>
          </c:extLst>
        </c:ser>
        <c:dLbls>
          <c:showLegendKey val="0"/>
          <c:showVal val="0"/>
          <c:showCatName val="0"/>
          <c:showSerName val="0"/>
          <c:showPercent val="0"/>
          <c:showBubbleSize val="0"/>
        </c:dLbls>
        <c:axId val="971250367"/>
        <c:axId val="971260767"/>
      </c:scatterChart>
      <c:valAx>
        <c:axId val="971250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60767"/>
        <c:crosses val="autoZero"/>
        <c:crossBetween val="midCat"/>
      </c:valAx>
      <c:valAx>
        <c:axId val="97126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50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Calibrations!$D$170:$D$180</c:f>
              <c:numCache>
                <c:formatCode>General</c:formatCode>
                <c:ptCount val="11"/>
                <c:pt idx="0">
                  <c:v>6910</c:v>
                </c:pt>
                <c:pt idx="1">
                  <c:v>8540</c:v>
                </c:pt>
                <c:pt idx="2">
                  <c:v>9630</c:v>
                </c:pt>
                <c:pt idx="3">
                  <c:v>10700</c:v>
                </c:pt>
                <c:pt idx="4">
                  <c:v>12320</c:v>
                </c:pt>
                <c:pt idx="5">
                  <c:v>13300</c:v>
                </c:pt>
                <c:pt idx="6">
                  <c:v>14620</c:v>
                </c:pt>
                <c:pt idx="7">
                  <c:v>16060</c:v>
                </c:pt>
                <c:pt idx="8">
                  <c:v>17530</c:v>
                </c:pt>
                <c:pt idx="9">
                  <c:v>18600</c:v>
                </c:pt>
                <c:pt idx="10">
                  <c:v>19580</c:v>
                </c:pt>
              </c:numCache>
            </c:numRef>
          </c:xVal>
          <c:yVal>
            <c:numRef>
              <c:f>Calibrations!$E$170:$E$180</c:f>
              <c:numCache>
                <c:formatCode>General</c:formatCode>
                <c:ptCount val="11"/>
                <c:pt idx="0">
                  <c:v>0</c:v>
                </c:pt>
                <c:pt idx="1">
                  <c:v>30.2</c:v>
                </c:pt>
                <c:pt idx="2">
                  <c:v>50.1</c:v>
                </c:pt>
                <c:pt idx="3">
                  <c:v>70.400000000000006</c:v>
                </c:pt>
                <c:pt idx="4">
                  <c:v>100.4</c:v>
                </c:pt>
                <c:pt idx="5">
                  <c:v>118.6</c:v>
                </c:pt>
                <c:pt idx="6">
                  <c:v>143.19999999999999</c:v>
                </c:pt>
                <c:pt idx="7">
                  <c:v>169.8</c:v>
                </c:pt>
                <c:pt idx="8">
                  <c:v>197.5</c:v>
                </c:pt>
                <c:pt idx="9">
                  <c:v>217</c:v>
                </c:pt>
                <c:pt idx="10">
                  <c:v>235.4</c:v>
                </c:pt>
              </c:numCache>
            </c:numRef>
          </c:yVal>
          <c:smooth val="0"/>
          <c:extLst>
            <c:ext xmlns:c16="http://schemas.microsoft.com/office/drawing/2014/chart" uri="{C3380CC4-5D6E-409C-BE32-E72D297353CC}">
              <c16:uniqueId val="{00000000-08D7-4CE8-9D4D-11EFE4B992BA}"/>
            </c:ext>
          </c:extLst>
        </c:ser>
        <c:dLbls>
          <c:showLegendKey val="0"/>
          <c:showVal val="0"/>
          <c:showCatName val="0"/>
          <c:showSerName val="0"/>
          <c:showPercent val="0"/>
          <c:showBubbleSize val="0"/>
        </c:dLbls>
        <c:axId val="1343486767"/>
        <c:axId val="1343493007"/>
      </c:scatterChart>
      <c:valAx>
        <c:axId val="1343486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93007"/>
        <c:crosses val="autoZero"/>
        <c:crossBetween val="midCat"/>
      </c:valAx>
      <c:valAx>
        <c:axId val="134349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Tank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Calibrations!$D$33:$D$42</c:f>
              <c:numCache>
                <c:formatCode>General</c:formatCode>
                <c:ptCount val="10"/>
                <c:pt idx="0">
                  <c:v>6940</c:v>
                </c:pt>
                <c:pt idx="1">
                  <c:v>8510</c:v>
                </c:pt>
                <c:pt idx="2">
                  <c:v>10190</c:v>
                </c:pt>
                <c:pt idx="3">
                  <c:v>11700</c:v>
                </c:pt>
                <c:pt idx="4">
                  <c:v>13300</c:v>
                </c:pt>
                <c:pt idx="5">
                  <c:v>14860</c:v>
                </c:pt>
                <c:pt idx="6">
                  <c:v>16500</c:v>
                </c:pt>
                <c:pt idx="7">
                  <c:v>18030</c:v>
                </c:pt>
                <c:pt idx="8">
                  <c:v>19740</c:v>
                </c:pt>
                <c:pt idx="9">
                  <c:v>20700</c:v>
                </c:pt>
              </c:numCache>
            </c:numRef>
          </c:xVal>
          <c:yVal>
            <c:numRef>
              <c:f>Calibrations!$E$33:$E$42</c:f>
              <c:numCache>
                <c:formatCode>General</c:formatCode>
                <c:ptCount val="10"/>
                <c:pt idx="0">
                  <c:v>0</c:v>
                </c:pt>
                <c:pt idx="1">
                  <c:v>29</c:v>
                </c:pt>
                <c:pt idx="2">
                  <c:v>60.1</c:v>
                </c:pt>
                <c:pt idx="3">
                  <c:v>87.9</c:v>
                </c:pt>
                <c:pt idx="4">
                  <c:v>117.6</c:v>
                </c:pt>
                <c:pt idx="5">
                  <c:v>147</c:v>
                </c:pt>
                <c:pt idx="6">
                  <c:v>177.8</c:v>
                </c:pt>
                <c:pt idx="7">
                  <c:v>206.2</c:v>
                </c:pt>
                <c:pt idx="8">
                  <c:v>237.9</c:v>
                </c:pt>
                <c:pt idx="9">
                  <c:v>255.3</c:v>
                </c:pt>
              </c:numCache>
            </c:numRef>
          </c:yVal>
          <c:smooth val="0"/>
          <c:extLst>
            <c:ext xmlns:c16="http://schemas.microsoft.com/office/drawing/2014/chart" uri="{C3380CC4-5D6E-409C-BE32-E72D297353CC}">
              <c16:uniqueId val="{00000000-0039-4EF6-9576-78457B54B2EC}"/>
            </c:ext>
          </c:extLst>
        </c:ser>
        <c:dLbls>
          <c:showLegendKey val="0"/>
          <c:showVal val="0"/>
          <c:showCatName val="0"/>
          <c:showSerName val="0"/>
          <c:showPercent val="0"/>
          <c:showBubbleSize val="0"/>
        </c:dLbls>
        <c:axId val="1209058831"/>
        <c:axId val="1209057583"/>
      </c:scatterChart>
      <c:valAx>
        <c:axId val="1209058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7583"/>
        <c:crosses val="autoZero"/>
        <c:crossBetween val="midCat"/>
      </c:valAx>
      <c:valAx>
        <c:axId val="120905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8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LoxTankPT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Calibrations!$D$44:$D$53</c:f>
              <c:numCache>
                <c:formatCode>General</c:formatCode>
                <c:ptCount val="10"/>
                <c:pt idx="0">
                  <c:v>6710</c:v>
                </c:pt>
                <c:pt idx="1">
                  <c:v>8310</c:v>
                </c:pt>
                <c:pt idx="2">
                  <c:v>9880</c:v>
                </c:pt>
                <c:pt idx="3">
                  <c:v>11490</c:v>
                </c:pt>
                <c:pt idx="4">
                  <c:v>13000</c:v>
                </c:pt>
                <c:pt idx="5">
                  <c:v>14650</c:v>
                </c:pt>
                <c:pt idx="6">
                  <c:v>16250</c:v>
                </c:pt>
                <c:pt idx="7">
                  <c:v>17890</c:v>
                </c:pt>
                <c:pt idx="8">
                  <c:v>19240</c:v>
                </c:pt>
                <c:pt idx="9">
                  <c:v>20110</c:v>
                </c:pt>
              </c:numCache>
            </c:numRef>
          </c:xVal>
          <c:yVal>
            <c:numRef>
              <c:f>Calibrations!$E$44:$E$53</c:f>
              <c:numCache>
                <c:formatCode>General</c:formatCode>
                <c:ptCount val="10"/>
                <c:pt idx="0">
                  <c:v>0</c:v>
                </c:pt>
                <c:pt idx="1">
                  <c:v>29.8</c:v>
                </c:pt>
                <c:pt idx="2">
                  <c:v>58.7</c:v>
                </c:pt>
                <c:pt idx="3">
                  <c:v>88.7</c:v>
                </c:pt>
                <c:pt idx="4">
                  <c:v>116.9</c:v>
                </c:pt>
                <c:pt idx="5">
                  <c:v>147.80000000000001</c:v>
                </c:pt>
                <c:pt idx="6">
                  <c:v>177.8</c:v>
                </c:pt>
                <c:pt idx="7">
                  <c:v>208.5</c:v>
                </c:pt>
                <c:pt idx="8">
                  <c:v>233.7</c:v>
                </c:pt>
                <c:pt idx="9">
                  <c:v>249.5</c:v>
                </c:pt>
              </c:numCache>
            </c:numRef>
          </c:yVal>
          <c:smooth val="0"/>
          <c:extLst>
            <c:ext xmlns:c16="http://schemas.microsoft.com/office/drawing/2014/chart" uri="{C3380CC4-5D6E-409C-BE32-E72D297353CC}">
              <c16:uniqueId val="{00000000-D9D9-406B-97BE-71F35C31EBCC}"/>
            </c:ext>
          </c:extLst>
        </c:ser>
        <c:dLbls>
          <c:showLegendKey val="0"/>
          <c:showVal val="0"/>
          <c:showCatName val="0"/>
          <c:showSerName val="0"/>
          <c:showPercent val="0"/>
          <c:showBubbleSize val="0"/>
        </c:dLbls>
        <c:axId val="1205468159"/>
        <c:axId val="1205468991"/>
      </c:scatterChart>
      <c:valAx>
        <c:axId val="1205468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991"/>
        <c:crosses val="autoZero"/>
        <c:crossBetween val="midCat"/>
      </c:valAx>
      <c:valAx>
        <c:axId val="120546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FuelHighPressPT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Calibrations!$D$57:$D$65</c:f>
              <c:numCache>
                <c:formatCode>General</c:formatCode>
                <c:ptCount val="9"/>
                <c:pt idx="0">
                  <c:v>6830</c:v>
                </c:pt>
                <c:pt idx="1">
                  <c:v>7390</c:v>
                </c:pt>
                <c:pt idx="2">
                  <c:v>7700</c:v>
                </c:pt>
                <c:pt idx="3">
                  <c:v>8010</c:v>
                </c:pt>
                <c:pt idx="4">
                  <c:v>8400</c:v>
                </c:pt>
                <c:pt idx="5">
                  <c:v>8630</c:v>
                </c:pt>
                <c:pt idx="6">
                  <c:v>8830</c:v>
                </c:pt>
                <c:pt idx="7">
                  <c:v>9180</c:v>
                </c:pt>
                <c:pt idx="8">
                  <c:v>9410</c:v>
                </c:pt>
              </c:numCache>
            </c:numRef>
          </c:xVal>
          <c:yVal>
            <c:numRef>
              <c:f>Calibrations!$E$57:$E$65</c:f>
              <c:numCache>
                <c:formatCode>General</c:formatCode>
                <c:ptCount val="9"/>
                <c:pt idx="0">
                  <c:v>0</c:v>
                </c:pt>
                <c:pt idx="1">
                  <c:v>50.1</c:v>
                </c:pt>
                <c:pt idx="2">
                  <c:v>77.900000000000006</c:v>
                </c:pt>
                <c:pt idx="3">
                  <c:v>109.7</c:v>
                </c:pt>
                <c:pt idx="4">
                  <c:v>145.80000000000001</c:v>
                </c:pt>
                <c:pt idx="5">
                  <c:v>168</c:v>
                </c:pt>
                <c:pt idx="6">
                  <c:v>185.7</c:v>
                </c:pt>
                <c:pt idx="7">
                  <c:v>217.2</c:v>
                </c:pt>
                <c:pt idx="8">
                  <c:v>239.5</c:v>
                </c:pt>
              </c:numCache>
            </c:numRef>
          </c:yVal>
          <c:smooth val="0"/>
          <c:extLst>
            <c:ext xmlns:c16="http://schemas.microsoft.com/office/drawing/2014/chart" uri="{C3380CC4-5D6E-409C-BE32-E72D297353CC}">
              <c16:uniqueId val="{00000000-294E-49DD-8A2D-619AF44251B8}"/>
            </c:ext>
          </c:extLst>
        </c:ser>
        <c:dLbls>
          <c:showLegendKey val="0"/>
          <c:showVal val="0"/>
          <c:showCatName val="0"/>
          <c:showSerName val="0"/>
          <c:showPercent val="0"/>
          <c:showBubbleSize val="0"/>
        </c:dLbls>
        <c:axId val="1151877711"/>
        <c:axId val="1151878127"/>
      </c:scatterChart>
      <c:valAx>
        <c:axId val="1151877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8127"/>
        <c:crosses val="autoZero"/>
        <c:crossBetween val="midCat"/>
      </c:valAx>
      <c:valAx>
        <c:axId val="115187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7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 High Press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Calibrations!$D$79:$D$89</c:f>
              <c:numCache>
                <c:formatCode>General</c:formatCode>
                <c:ptCount val="11"/>
                <c:pt idx="0">
                  <c:v>6790</c:v>
                </c:pt>
                <c:pt idx="1">
                  <c:v>7000</c:v>
                </c:pt>
                <c:pt idx="2">
                  <c:v>7320</c:v>
                </c:pt>
                <c:pt idx="3">
                  <c:v>7610</c:v>
                </c:pt>
                <c:pt idx="4">
                  <c:v>7920</c:v>
                </c:pt>
                <c:pt idx="5">
                  <c:v>8250</c:v>
                </c:pt>
                <c:pt idx="6">
                  <c:v>8480</c:v>
                </c:pt>
                <c:pt idx="7">
                  <c:v>8690</c:v>
                </c:pt>
                <c:pt idx="8">
                  <c:v>8990</c:v>
                </c:pt>
                <c:pt idx="9">
                  <c:v>9220</c:v>
                </c:pt>
                <c:pt idx="10">
                  <c:v>9440</c:v>
                </c:pt>
              </c:numCache>
            </c:numRef>
          </c:xVal>
          <c:yVal>
            <c:numRef>
              <c:f>Calibrations!$E$79:$E$89</c:f>
              <c:numCache>
                <c:formatCode>General</c:formatCode>
                <c:ptCount val="11"/>
                <c:pt idx="0">
                  <c:v>0</c:v>
                </c:pt>
                <c:pt idx="1">
                  <c:v>19.8</c:v>
                </c:pt>
                <c:pt idx="2">
                  <c:v>52.2</c:v>
                </c:pt>
                <c:pt idx="3">
                  <c:v>78.5</c:v>
                </c:pt>
                <c:pt idx="4">
                  <c:v>108.4</c:v>
                </c:pt>
                <c:pt idx="5">
                  <c:v>138.1</c:v>
                </c:pt>
                <c:pt idx="6">
                  <c:v>157.4</c:v>
                </c:pt>
                <c:pt idx="7">
                  <c:v>177.1</c:v>
                </c:pt>
                <c:pt idx="8">
                  <c:v>205.2</c:v>
                </c:pt>
                <c:pt idx="9">
                  <c:v>227.4</c:v>
                </c:pt>
                <c:pt idx="10">
                  <c:v>247.9</c:v>
                </c:pt>
              </c:numCache>
            </c:numRef>
          </c:yVal>
          <c:smooth val="0"/>
          <c:extLst>
            <c:ext xmlns:c16="http://schemas.microsoft.com/office/drawing/2014/chart" uri="{C3380CC4-5D6E-409C-BE32-E72D297353CC}">
              <c16:uniqueId val="{00000000-1B1D-45EE-9720-F93B7043AD93}"/>
            </c:ext>
          </c:extLst>
        </c:ser>
        <c:dLbls>
          <c:showLegendKey val="0"/>
          <c:showVal val="0"/>
          <c:showCatName val="0"/>
          <c:showSerName val="0"/>
          <c:showPercent val="0"/>
          <c:showBubbleSize val="0"/>
        </c:dLbls>
        <c:axId val="597447983"/>
        <c:axId val="597449647"/>
      </c:scatterChart>
      <c:valAx>
        <c:axId val="59744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9647"/>
        <c:crosses val="autoZero"/>
        <c:crossBetween val="midCat"/>
      </c:valAx>
      <c:valAx>
        <c:axId val="59744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7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 Reg Fuel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Calibrations!$D$3:$D$13</c:f>
              <c:numCache>
                <c:formatCode>General</c:formatCode>
                <c:ptCount val="11"/>
                <c:pt idx="0">
                  <c:v>6760</c:v>
                </c:pt>
                <c:pt idx="1">
                  <c:v>7850</c:v>
                </c:pt>
                <c:pt idx="2">
                  <c:v>9390</c:v>
                </c:pt>
                <c:pt idx="3">
                  <c:v>10650</c:v>
                </c:pt>
                <c:pt idx="4">
                  <c:v>12000</c:v>
                </c:pt>
                <c:pt idx="5">
                  <c:v>13060</c:v>
                </c:pt>
                <c:pt idx="6">
                  <c:v>14690</c:v>
                </c:pt>
                <c:pt idx="7">
                  <c:v>15850</c:v>
                </c:pt>
                <c:pt idx="8">
                  <c:v>17400</c:v>
                </c:pt>
                <c:pt idx="9">
                  <c:v>18420</c:v>
                </c:pt>
                <c:pt idx="10">
                  <c:v>19730</c:v>
                </c:pt>
              </c:numCache>
            </c:numRef>
          </c:xVal>
          <c:yVal>
            <c:numRef>
              <c:f>Calibrations!$E$3:$E$13</c:f>
              <c:numCache>
                <c:formatCode>General</c:formatCode>
                <c:ptCount val="11"/>
                <c:pt idx="0">
                  <c:v>0</c:v>
                </c:pt>
                <c:pt idx="1">
                  <c:v>20.100000000000001</c:v>
                </c:pt>
                <c:pt idx="2">
                  <c:v>48.8</c:v>
                </c:pt>
                <c:pt idx="3">
                  <c:v>72.099999999999994</c:v>
                </c:pt>
                <c:pt idx="4">
                  <c:v>97.2</c:v>
                </c:pt>
                <c:pt idx="5">
                  <c:v>117</c:v>
                </c:pt>
                <c:pt idx="6">
                  <c:v>147.69999999999999</c:v>
                </c:pt>
                <c:pt idx="7">
                  <c:v>169.4</c:v>
                </c:pt>
                <c:pt idx="8">
                  <c:v>198</c:v>
                </c:pt>
                <c:pt idx="9">
                  <c:v>217.1</c:v>
                </c:pt>
                <c:pt idx="10">
                  <c:v>241.7</c:v>
                </c:pt>
              </c:numCache>
            </c:numRef>
          </c:yVal>
          <c:smooth val="0"/>
          <c:extLst>
            <c:ext xmlns:c16="http://schemas.microsoft.com/office/drawing/2014/chart" uri="{C3380CC4-5D6E-409C-BE32-E72D297353CC}">
              <c16:uniqueId val="{00000000-F8AE-4265-9A88-AAB4D3605DE4}"/>
            </c:ext>
          </c:extLst>
        </c:ser>
        <c:dLbls>
          <c:showLegendKey val="0"/>
          <c:showVal val="0"/>
          <c:showCatName val="0"/>
          <c:showSerName val="0"/>
          <c:showPercent val="0"/>
          <c:showBubbleSize val="0"/>
        </c:dLbls>
        <c:axId val="1213079839"/>
        <c:axId val="1213085247"/>
      </c:scatterChart>
      <c:valAx>
        <c:axId val="1213079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85247"/>
        <c:crosses val="autoZero"/>
        <c:crossBetween val="midCat"/>
      </c:valAx>
      <c:valAx>
        <c:axId val="12130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79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Main</a:t>
            </a:r>
            <a:r>
              <a:rPr lang="en-US" baseline="0"/>
              <a:t> Valve Pneumatic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Calibrations!$D$93:$D$103</c:f>
              <c:numCache>
                <c:formatCode>General</c:formatCode>
                <c:ptCount val="11"/>
                <c:pt idx="0">
                  <c:v>6800</c:v>
                </c:pt>
                <c:pt idx="1">
                  <c:v>7840</c:v>
                </c:pt>
                <c:pt idx="2">
                  <c:v>9590</c:v>
                </c:pt>
                <c:pt idx="3">
                  <c:v>10680</c:v>
                </c:pt>
                <c:pt idx="4">
                  <c:v>12090</c:v>
                </c:pt>
                <c:pt idx="5">
                  <c:v>13180</c:v>
                </c:pt>
                <c:pt idx="6">
                  <c:v>14700</c:v>
                </c:pt>
                <c:pt idx="7">
                  <c:v>15880</c:v>
                </c:pt>
                <c:pt idx="8">
                  <c:v>17260</c:v>
                </c:pt>
                <c:pt idx="9">
                  <c:v>18210</c:v>
                </c:pt>
                <c:pt idx="10">
                  <c:v>19740</c:v>
                </c:pt>
              </c:numCache>
            </c:numRef>
          </c:xVal>
          <c:yVal>
            <c:numRef>
              <c:f>Calibrations!$E$93:$E$103</c:f>
              <c:numCache>
                <c:formatCode>General</c:formatCode>
                <c:ptCount val="11"/>
                <c:pt idx="0">
                  <c:v>0</c:v>
                </c:pt>
                <c:pt idx="1">
                  <c:v>19.399999999999999</c:v>
                </c:pt>
                <c:pt idx="2">
                  <c:v>51.9</c:v>
                </c:pt>
                <c:pt idx="3">
                  <c:v>72</c:v>
                </c:pt>
                <c:pt idx="4">
                  <c:v>98.2</c:v>
                </c:pt>
                <c:pt idx="5">
                  <c:v>118.7</c:v>
                </c:pt>
                <c:pt idx="6">
                  <c:v>146.80000000000001</c:v>
                </c:pt>
                <c:pt idx="7">
                  <c:v>169.1</c:v>
                </c:pt>
                <c:pt idx="8">
                  <c:v>194.7</c:v>
                </c:pt>
                <c:pt idx="9">
                  <c:v>212</c:v>
                </c:pt>
                <c:pt idx="10">
                  <c:v>240.8</c:v>
                </c:pt>
              </c:numCache>
            </c:numRef>
          </c:yVal>
          <c:smooth val="0"/>
          <c:extLst>
            <c:ext xmlns:c16="http://schemas.microsoft.com/office/drawing/2014/chart" uri="{C3380CC4-5D6E-409C-BE32-E72D297353CC}">
              <c16:uniqueId val="{00000000-55DB-4148-883A-0C1D6D1014F9}"/>
            </c:ext>
          </c:extLst>
        </c:ser>
        <c:dLbls>
          <c:showLegendKey val="0"/>
          <c:showVal val="0"/>
          <c:showCatName val="0"/>
          <c:showSerName val="0"/>
          <c:showPercent val="0"/>
          <c:showBubbleSize val="0"/>
        </c:dLbls>
        <c:axId val="1206406415"/>
        <c:axId val="1206403087"/>
      </c:scatterChart>
      <c:valAx>
        <c:axId val="1206406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3087"/>
        <c:crosses val="autoZero"/>
        <c:crossBetween val="midCat"/>
      </c:valAx>
      <c:valAx>
        <c:axId val="120640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6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Calibrations!$D$108:$D$118</c:f>
              <c:numCache>
                <c:formatCode>General</c:formatCode>
                <c:ptCount val="11"/>
                <c:pt idx="0">
                  <c:v>5550</c:v>
                </c:pt>
                <c:pt idx="1">
                  <c:v>6680</c:v>
                </c:pt>
                <c:pt idx="2">
                  <c:v>8190</c:v>
                </c:pt>
                <c:pt idx="3">
                  <c:v>9450</c:v>
                </c:pt>
                <c:pt idx="4">
                  <c:v>10850</c:v>
                </c:pt>
                <c:pt idx="5">
                  <c:v>12000</c:v>
                </c:pt>
                <c:pt idx="6">
                  <c:v>13670</c:v>
                </c:pt>
                <c:pt idx="7">
                  <c:v>14500</c:v>
                </c:pt>
                <c:pt idx="8">
                  <c:v>15930</c:v>
                </c:pt>
                <c:pt idx="9">
                  <c:v>17370</c:v>
                </c:pt>
                <c:pt idx="10">
                  <c:v>18270</c:v>
                </c:pt>
              </c:numCache>
            </c:numRef>
          </c:xVal>
          <c:yVal>
            <c:numRef>
              <c:f>Calibrations!$E$108:$E$118</c:f>
              <c:numCache>
                <c:formatCode>General</c:formatCode>
                <c:ptCount val="11"/>
                <c:pt idx="0">
                  <c:v>0</c:v>
                </c:pt>
                <c:pt idx="1">
                  <c:v>20.7</c:v>
                </c:pt>
                <c:pt idx="2">
                  <c:v>49.3</c:v>
                </c:pt>
                <c:pt idx="3">
                  <c:v>72.5</c:v>
                </c:pt>
                <c:pt idx="4">
                  <c:v>98.4</c:v>
                </c:pt>
                <c:pt idx="5">
                  <c:v>120</c:v>
                </c:pt>
                <c:pt idx="6">
                  <c:v>150.30000000000001</c:v>
                </c:pt>
                <c:pt idx="7">
                  <c:v>166.8</c:v>
                </c:pt>
                <c:pt idx="8">
                  <c:v>192.6</c:v>
                </c:pt>
                <c:pt idx="9">
                  <c:v>219</c:v>
                </c:pt>
                <c:pt idx="10">
                  <c:v>236.2</c:v>
                </c:pt>
              </c:numCache>
            </c:numRef>
          </c:yVal>
          <c:smooth val="0"/>
          <c:extLst>
            <c:ext xmlns:c16="http://schemas.microsoft.com/office/drawing/2014/chart" uri="{C3380CC4-5D6E-409C-BE32-E72D297353CC}">
              <c16:uniqueId val="{00000000-0B23-40EE-B4D2-EFBFC127B5F1}"/>
            </c:ext>
          </c:extLst>
        </c:ser>
        <c:dLbls>
          <c:showLegendKey val="0"/>
          <c:showVal val="0"/>
          <c:showCatName val="0"/>
          <c:showSerName val="0"/>
          <c:showPercent val="0"/>
          <c:showBubbleSize val="0"/>
        </c:dLbls>
        <c:axId val="921299775"/>
        <c:axId val="921295615"/>
      </c:scatterChart>
      <c:valAx>
        <c:axId val="92129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5615"/>
        <c:crosses val="autoZero"/>
        <c:crossBetween val="midCat"/>
      </c:valAx>
      <c:valAx>
        <c:axId val="9212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Injector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Calibrations!$D$125:$D$135</c:f>
              <c:numCache>
                <c:formatCode>General</c:formatCode>
                <c:ptCount val="11"/>
                <c:pt idx="0">
                  <c:v>6640</c:v>
                </c:pt>
                <c:pt idx="1">
                  <c:v>7820</c:v>
                </c:pt>
                <c:pt idx="2">
                  <c:v>9420</c:v>
                </c:pt>
                <c:pt idx="3">
                  <c:v>10980</c:v>
                </c:pt>
                <c:pt idx="4">
                  <c:v>11970</c:v>
                </c:pt>
                <c:pt idx="5">
                  <c:v>13020</c:v>
                </c:pt>
                <c:pt idx="6">
                  <c:v>14380</c:v>
                </c:pt>
                <c:pt idx="7">
                  <c:v>16010</c:v>
                </c:pt>
                <c:pt idx="8">
                  <c:v>17200</c:v>
                </c:pt>
                <c:pt idx="9">
                  <c:v>18300</c:v>
                </c:pt>
                <c:pt idx="10">
                  <c:v>19100</c:v>
                </c:pt>
              </c:numCache>
            </c:numRef>
          </c:xVal>
          <c:yVal>
            <c:numRef>
              <c:f>Calibrations!$E$125:$E$135</c:f>
              <c:numCache>
                <c:formatCode>General</c:formatCode>
                <c:ptCount val="11"/>
                <c:pt idx="0">
                  <c:v>0</c:v>
                </c:pt>
                <c:pt idx="1">
                  <c:v>22.1</c:v>
                </c:pt>
                <c:pt idx="2">
                  <c:v>52.2</c:v>
                </c:pt>
                <c:pt idx="3">
                  <c:v>80.400000000000006</c:v>
                </c:pt>
                <c:pt idx="4">
                  <c:v>99.1</c:v>
                </c:pt>
                <c:pt idx="5">
                  <c:v>119.2</c:v>
                </c:pt>
                <c:pt idx="6">
                  <c:v>143.69999999999999</c:v>
                </c:pt>
                <c:pt idx="7">
                  <c:v>174.2</c:v>
                </c:pt>
                <c:pt idx="8">
                  <c:v>196.4</c:v>
                </c:pt>
                <c:pt idx="9">
                  <c:v>216.8</c:v>
                </c:pt>
                <c:pt idx="10">
                  <c:v>231.8</c:v>
                </c:pt>
              </c:numCache>
            </c:numRef>
          </c:yVal>
          <c:smooth val="0"/>
          <c:extLst>
            <c:ext xmlns:c16="http://schemas.microsoft.com/office/drawing/2014/chart" uri="{C3380CC4-5D6E-409C-BE32-E72D297353CC}">
              <c16:uniqueId val="{00000000-46C0-4417-8007-504A3FB500A7}"/>
            </c:ext>
          </c:extLst>
        </c:ser>
        <c:dLbls>
          <c:showLegendKey val="0"/>
          <c:showVal val="0"/>
          <c:showCatName val="0"/>
          <c:showSerName val="0"/>
          <c:showPercent val="0"/>
          <c:showBubbleSize val="0"/>
        </c:dLbls>
        <c:axId val="1048872687"/>
        <c:axId val="1048874767"/>
      </c:scatterChart>
      <c:valAx>
        <c:axId val="1048872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4767"/>
        <c:crosses val="autoZero"/>
        <c:crossBetween val="midCat"/>
      </c:valAx>
      <c:valAx>
        <c:axId val="104887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2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200025</xdr:colOff>
      <xdr:row>16</xdr:row>
      <xdr:rowOff>42862</xdr:rowOff>
    </xdr:from>
    <xdr:to>
      <xdr:col>17</xdr:col>
      <xdr:colOff>504825</xdr:colOff>
      <xdr:row>30</xdr:row>
      <xdr:rowOff>119062</xdr:rowOff>
    </xdr:to>
    <xdr:graphicFrame macro="">
      <xdr:nvGraphicFramePr>
        <xdr:cNvPr id="2" name="Chart 1">
          <a:extLst>
            <a:ext uri="{FF2B5EF4-FFF2-40B4-BE49-F238E27FC236}">
              <a16:creationId xmlns:a16="http://schemas.microsoft.com/office/drawing/2014/main" id="{95DF5AAE-83A1-41AF-A763-AACD3B750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161925</xdr:colOff>
      <xdr:row>31</xdr:row>
      <xdr:rowOff>119062</xdr:rowOff>
    </xdr:from>
    <xdr:to>
      <xdr:col>17</xdr:col>
      <xdr:colOff>466725</xdr:colOff>
      <xdr:row>46</xdr:row>
      <xdr:rowOff>4762</xdr:rowOff>
    </xdr:to>
    <xdr:graphicFrame macro="">
      <xdr:nvGraphicFramePr>
        <xdr:cNvPr id="3" name="Chart 2">
          <a:extLst>
            <a:ext uri="{FF2B5EF4-FFF2-40B4-BE49-F238E27FC236}">
              <a16:creationId xmlns:a16="http://schemas.microsoft.com/office/drawing/2014/main" id="{7665199D-F6F1-4FDD-831A-4A2C660AA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46</xdr:row>
      <xdr:rowOff>71437</xdr:rowOff>
    </xdr:from>
    <xdr:to>
      <xdr:col>17</xdr:col>
      <xdr:colOff>447675</xdr:colOff>
      <xdr:row>60</xdr:row>
      <xdr:rowOff>147637</xdr:rowOff>
    </xdr:to>
    <xdr:graphicFrame macro="">
      <xdr:nvGraphicFramePr>
        <xdr:cNvPr id="4" name="Chart 3">
          <a:extLst>
            <a:ext uri="{FF2B5EF4-FFF2-40B4-BE49-F238E27FC236}">
              <a16:creationId xmlns:a16="http://schemas.microsoft.com/office/drawing/2014/main" id="{CEA18CE8-F774-43D9-B192-920E22DC8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61</xdr:row>
      <xdr:rowOff>166687</xdr:rowOff>
    </xdr:from>
    <xdr:to>
      <xdr:col>17</xdr:col>
      <xdr:colOff>590550</xdr:colOff>
      <xdr:row>76</xdr:row>
      <xdr:rowOff>52387</xdr:rowOff>
    </xdr:to>
    <xdr:graphicFrame macro="">
      <xdr:nvGraphicFramePr>
        <xdr:cNvPr id="5" name="Chart 4">
          <a:extLst>
            <a:ext uri="{FF2B5EF4-FFF2-40B4-BE49-F238E27FC236}">
              <a16:creationId xmlns:a16="http://schemas.microsoft.com/office/drawing/2014/main" id="{DFDD1D7E-5AAE-4FF7-9AE9-209B98B6A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314325</xdr:colOff>
      <xdr:row>76</xdr:row>
      <xdr:rowOff>109537</xdr:rowOff>
    </xdr:from>
    <xdr:to>
      <xdr:col>18</xdr:col>
      <xdr:colOff>9525</xdr:colOff>
      <xdr:row>90</xdr:row>
      <xdr:rowOff>185737</xdr:rowOff>
    </xdr:to>
    <xdr:graphicFrame macro="">
      <xdr:nvGraphicFramePr>
        <xdr:cNvPr id="6" name="Chart 5">
          <a:extLst>
            <a:ext uri="{FF2B5EF4-FFF2-40B4-BE49-F238E27FC236}">
              <a16:creationId xmlns:a16="http://schemas.microsoft.com/office/drawing/2014/main" id="{F124D037-1892-4804-A6F6-54FA708EA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195262</xdr:colOff>
      <xdr:row>1</xdr:row>
      <xdr:rowOff>61912</xdr:rowOff>
    </xdr:from>
    <xdr:to>
      <xdr:col>17</xdr:col>
      <xdr:colOff>500062</xdr:colOff>
      <xdr:row>15</xdr:row>
      <xdr:rowOff>138112</xdr:rowOff>
    </xdr:to>
    <xdr:graphicFrame macro="">
      <xdr:nvGraphicFramePr>
        <xdr:cNvPr id="7" name="Chart 6">
          <a:extLst>
            <a:ext uri="{FF2B5EF4-FFF2-40B4-BE49-F238E27FC236}">
              <a16:creationId xmlns:a16="http://schemas.microsoft.com/office/drawing/2014/main" id="{E79D687C-A8EA-4CA5-97A5-6CACEF4E0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323850</xdr:colOff>
      <xdr:row>91</xdr:row>
      <xdr:rowOff>52387</xdr:rowOff>
    </xdr:from>
    <xdr:to>
      <xdr:col>18</xdr:col>
      <xdr:colOff>19050</xdr:colOff>
      <xdr:row>105</xdr:row>
      <xdr:rowOff>128587</xdr:rowOff>
    </xdr:to>
    <xdr:graphicFrame macro="">
      <xdr:nvGraphicFramePr>
        <xdr:cNvPr id="8" name="Chart 7">
          <a:extLst>
            <a:ext uri="{FF2B5EF4-FFF2-40B4-BE49-F238E27FC236}">
              <a16:creationId xmlns:a16="http://schemas.microsoft.com/office/drawing/2014/main" id="{223C9DA5-9935-4867-BD17-6D93CFBD4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381000</xdr:colOff>
      <xdr:row>107</xdr:row>
      <xdr:rowOff>90487</xdr:rowOff>
    </xdr:from>
    <xdr:to>
      <xdr:col>18</xdr:col>
      <xdr:colOff>76200</xdr:colOff>
      <xdr:row>121</xdr:row>
      <xdr:rowOff>166687</xdr:rowOff>
    </xdr:to>
    <xdr:graphicFrame macro="">
      <xdr:nvGraphicFramePr>
        <xdr:cNvPr id="9" name="Chart 8">
          <a:extLst>
            <a:ext uri="{FF2B5EF4-FFF2-40B4-BE49-F238E27FC236}">
              <a16:creationId xmlns:a16="http://schemas.microsoft.com/office/drawing/2014/main" id="{7F2A5C11-14F8-4FBC-8B8A-45E537303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376237</xdr:colOff>
      <xdr:row>122</xdr:row>
      <xdr:rowOff>176212</xdr:rowOff>
    </xdr:from>
    <xdr:to>
      <xdr:col>18</xdr:col>
      <xdr:colOff>71437</xdr:colOff>
      <xdr:row>137</xdr:row>
      <xdr:rowOff>61912</xdr:rowOff>
    </xdr:to>
    <xdr:graphicFrame macro="">
      <xdr:nvGraphicFramePr>
        <xdr:cNvPr id="10" name="Chart 9">
          <a:extLst>
            <a:ext uri="{FF2B5EF4-FFF2-40B4-BE49-F238E27FC236}">
              <a16:creationId xmlns:a16="http://schemas.microsoft.com/office/drawing/2014/main" id="{EE78BF9F-8E01-469A-959D-548BABE18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361950</xdr:colOff>
      <xdr:row>138</xdr:row>
      <xdr:rowOff>4762</xdr:rowOff>
    </xdr:from>
    <xdr:to>
      <xdr:col>18</xdr:col>
      <xdr:colOff>57150</xdr:colOff>
      <xdr:row>152</xdr:row>
      <xdr:rowOff>80962</xdr:rowOff>
    </xdr:to>
    <xdr:graphicFrame macro="">
      <xdr:nvGraphicFramePr>
        <xdr:cNvPr id="11" name="Chart 10">
          <a:extLst>
            <a:ext uri="{FF2B5EF4-FFF2-40B4-BE49-F238E27FC236}">
              <a16:creationId xmlns:a16="http://schemas.microsoft.com/office/drawing/2014/main" id="{64E776C3-FF0D-44B1-BAB0-40D2FE2B5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371475</xdr:colOff>
      <xdr:row>153</xdr:row>
      <xdr:rowOff>52387</xdr:rowOff>
    </xdr:from>
    <xdr:to>
      <xdr:col>18</xdr:col>
      <xdr:colOff>66675</xdr:colOff>
      <xdr:row>167</xdr:row>
      <xdr:rowOff>128587</xdr:rowOff>
    </xdr:to>
    <xdr:graphicFrame macro="">
      <xdr:nvGraphicFramePr>
        <xdr:cNvPr id="12" name="Chart 11">
          <a:extLst>
            <a:ext uri="{FF2B5EF4-FFF2-40B4-BE49-F238E27FC236}">
              <a16:creationId xmlns:a16="http://schemas.microsoft.com/office/drawing/2014/main" id="{7C7F91C1-866A-482B-9114-FBF296D74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361950</xdr:colOff>
      <xdr:row>168</xdr:row>
      <xdr:rowOff>138112</xdr:rowOff>
    </xdr:from>
    <xdr:to>
      <xdr:col>18</xdr:col>
      <xdr:colOff>57150</xdr:colOff>
      <xdr:row>183</xdr:row>
      <xdr:rowOff>23812</xdr:rowOff>
    </xdr:to>
    <xdr:graphicFrame macro="">
      <xdr:nvGraphicFramePr>
        <xdr:cNvPr id="13" name="Chart 12">
          <a:extLst>
            <a:ext uri="{FF2B5EF4-FFF2-40B4-BE49-F238E27FC236}">
              <a16:creationId xmlns:a16="http://schemas.microsoft.com/office/drawing/2014/main" id="{2984029C-07C3-42B7-A785-7CF199168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90</xdr:row>
      <xdr:rowOff>76200</xdr:rowOff>
    </xdr:from>
    <xdr:to>
      <xdr:col>1</xdr:col>
      <xdr:colOff>1428750</xdr:colOff>
      <xdr:row>98</xdr:row>
      <xdr:rowOff>37941</xdr:rowOff>
    </xdr:to>
    <xdr:pic>
      <xdr:nvPicPr>
        <xdr:cNvPr id="2" name="Picture 1">
          <a:extLst>
            <a:ext uri="{FF2B5EF4-FFF2-40B4-BE49-F238E27FC236}">
              <a16:creationId xmlns:a16="http://schemas.microsoft.com/office/drawing/2014/main" id="{69E5BF4C-DDC5-472F-BDB0-923F1EEFEA06}"/>
            </a:ext>
          </a:extLst>
        </xdr:cNvPr>
        <xdr:cNvPicPr>
          <a:picLocks noChangeAspect="1"/>
        </xdr:cNvPicPr>
      </xdr:nvPicPr>
      <xdr:blipFill>
        <a:blip xmlns:r="http://schemas.openxmlformats.org/officeDocument/2006/relationships" r:embed="rId1"/>
        <a:stretch>
          <a:fillRect/>
        </a:stretch>
      </xdr:blipFill>
      <xdr:spPr>
        <a:xfrm>
          <a:off x="1028700" y="17221200"/>
          <a:ext cx="1400175" cy="1485741"/>
        </a:xfrm>
        <a:prstGeom prst="rect">
          <a:avLst/>
        </a:prstGeom>
      </xdr:spPr>
    </xdr:pic>
    <xdr:clientData/>
  </xdr:twoCellAnchor>
  <xdr:twoCellAnchor editAs="oneCell">
    <xdr:from>
      <xdr:col>1</xdr:col>
      <xdr:colOff>0</xdr:colOff>
      <xdr:row>101</xdr:row>
      <xdr:rowOff>47625</xdr:rowOff>
    </xdr:from>
    <xdr:to>
      <xdr:col>1</xdr:col>
      <xdr:colOff>1400175</xdr:colOff>
      <xdr:row>109</xdr:row>
      <xdr:rowOff>9366</xdr:rowOff>
    </xdr:to>
    <xdr:pic>
      <xdr:nvPicPr>
        <xdr:cNvPr id="3" name="Picture 2">
          <a:extLst>
            <a:ext uri="{FF2B5EF4-FFF2-40B4-BE49-F238E27FC236}">
              <a16:creationId xmlns:a16="http://schemas.microsoft.com/office/drawing/2014/main" id="{401FA0C3-13C0-4C5B-9F23-D8F7D988F9AC}"/>
            </a:ext>
          </a:extLst>
        </xdr:cNvPr>
        <xdr:cNvPicPr>
          <a:picLocks noChangeAspect="1"/>
        </xdr:cNvPicPr>
      </xdr:nvPicPr>
      <xdr:blipFill>
        <a:blip xmlns:r="http://schemas.openxmlformats.org/officeDocument/2006/relationships" r:embed="rId1"/>
        <a:stretch>
          <a:fillRect/>
        </a:stretch>
      </xdr:blipFill>
      <xdr:spPr>
        <a:xfrm>
          <a:off x="1000125" y="19288125"/>
          <a:ext cx="1400175" cy="1485741"/>
        </a:xfrm>
        <a:prstGeom prst="rect">
          <a:avLst/>
        </a:prstGeom>
      </xdr:spPr>
    </xdr:pic>
    <xdr:clientData/>
  </xdr:twoCellAnchor>
  <xdr:twoCellAnchor editAs="oneCell">
    <xdr:from>
      <xdr:col>1</xdr:col>
      <xdr:colOff>57150</xdr:colOff>
      <xdr:row>202</xdr:row>
      <xdr:rowOff>95250</xdr:rowOff>
    </xdr:from>
    <xdr:to>
      <xdr:col>1</xdr:col>
      <xdr:colOff>1457325</xdr:colOff>
      <xdr:row>210</xdr:row>
      <xdr:rowOff>56991</xdr:rowOff>
    </xdr:to>
    <xdr:pic>
      <xdr:nvPicPr>
        <xdr:cNvPr id="4" name="Picture 3">
          <a:extLst>
            <a:ext uri="{FF2B5EF4-FFF2-40B4-BE49-F238E27FC236}">
              <a16:creationId xmlns:a16="http://schemas.microsoft.com/office/drawing/2014/main" id="{4D1C2C13-1408-4626-B615-DF39D82CE753}"/>
            </a:ext>
          </a:extLst>
        </xdr:cNvPr>
        <xdr:cNvPicPr>
          <a:picLocks noChangeAspect="1"/>
        </xdr:cNvPicPr>
      </xdr:nvPicPr>
      <xdr:blipFill>
        <a:blip xmlns:r="http://schemas.openxmlformats.org/officeDocument/2006/relationships" r:embed="rId1"/>
        <a:stretch>
          <a:fillRect/>
        </a:stretch>
      </xdr:blipFill>
      <xdr:spPr>
        <a:xfrm>
          <a:off x="1057275" y="40938450"/>
          <a:ext cx="1400175" cy="1485741"/>
        </a:xfrm>
        <a:prstGeom prst="rect">
          <a:avLst/>
        </a:prstGeom>
      </xdr:spPr>
    </xdr:pic>
    <xdr:clientData/>
  </xdr:twoCellAnchor>
  <xdr:twoCellAnchor editAs="oneCell">
    <xdr:from>
      <xdr:col>1</xdr:col>
      <xdr:colOff>0</xdr:colOff>
      <xdr:row>141</xdr:row>
      <xdr:rowOff>47625</xdr:rowOff>
    </xdr:from>
    <xdr:to>
      <xdr:col>1</xdr:col>
      <xdr:colOff>1676400</xdr:colOff>
      <xdr:row>148</xdr:row>
      <xdr:rowOff>125420</xdr:rowOff>
    </xdr:to>
    <xdr:pic>
      <xdr:nvPicPr>
        <xdr:cNvPr id="5" name="Picture 4">
          <a:extLst>
            <a:ext uri="{FF2B5EF4-FFF2-40B4-BE49-F238E27FC236}">
              <a16:creationId xmlns:a16="http://schemas.microsoft.com/office/drawing/2014/main" id="{AC03C833-ADAB-4B86-8803-2996C9A3845B}"/>
            </a:ext>
          </a:extLst>
        </xdr:cNvPr>
        <xdr:cNvPicPr>
          <a:picLocks noChangeAspect="1"/>
        </xdr:cNvPicPr>
      </xdr:nvPicPr>
      <xdr:blipFill>
        <a:blip xmlns:r="http://schemas.openxmlformats.org/officeDocument/2006/relationships" r:embed="rId2"/>
        <a:stretch>
          <a:fillRect/>
        </a:stretch>
      </xdr:blipFill>
      <xdr:spPr>
        <a:xfrm>
          <a:off x="1000125" y="26908125"/>
          <a:ext cx="1676400" cy="1411295"/>
        </a:xfrm>
        <a:prstGeom prst="rect">
          <a:avLst/>
        </a:prstGeom>
      </xdr:spPr>
    </xdr:pic>
    <xdr:clientData/>
  </xdr:twoCellAnchor>
  <xdr:twoCellAnchor editAs="oneCell">
    <xdr:from>
      <xdr:col>1</xdr:col>
      <xdr:colOff>0</xdr:colOff>
      <xdr:row>114</xdr:row>
      <xdr:rowOff>47626</xdr:rowOff>
    </xdr:from>
    <xdr:to>
      <xdr:col>1</xdr:col>
      <xdr:colOff>2771775</xdr:colOff>
      <xdr:row>121</xdr:row>
      <xdr:rowOff>142716</xdr:rowOff>
    </xdr:to>
    <xdr:pic>
      <xdr:nvPicPr>
        <xdr:cNvPr id="7" name="Picture 6">
          <a:extLst>
            <a:ext uri="{FF2B5EF4-FFF2-40B4-BE49-F238E27FC236}">
              <a16:creationId xmlns:a16="http://schemas.microsoft.com/office/drawing/2014/main" id="{653F53F3-CAFE-46FE-AC89-DFE136FDD622}"/>
            </a:ext>
          </a:extLst>
        </xdr:cNvPr>
        <xdr:cNvPicPr>
          <a:picLocks noChangeAspect="1"/>
        </xdr:cNvPicPr>
      </xdr:nvPicPr>
      <xdr:blipFill>
        <a:blip xmlns:r="http://schemas.openxmlformats.org/officeDocument/2006/relationships" r:embed="rId3"/>
        <a:stretch>
          <a:fillRect/>
        </a:stretch>
      </xdr:blipFill>
      <xdr:spPr>
        <a:xfrm>
          <a:off x="1000125" y="21764626"/>
          <a:ext cx="2771775" cy="1428590"/>
        </a:xfrm>
        <a:prstGeom prst="rect">
          <a:avLst/>
        </a:prstGeom>
      </xdr:spPr>
    </xdr:pic>
    <xdr:clientData/>
  </xdr:twoCellAnchor>
  <xdr:twoCellAnchor editAs="oneCell">
    <xdr:from>
      <xdr:col>1</xdr:col>
      <xdr:colOff>0</xdr:colOff>
      <xdr:row>158</xdr:row>
      <xdr:rowOff>38100</xdr:rowOff>
    </xdr:from>
    <xdr:to>
      <xdr:col>1</xdr:col>
      <xdr:colOff>1676400</xdr:colOff>
      <xdr:row>165</xdr:row>
      <xdr:rowOff>115895</xdr:rowOff>
    </xdr:to>
    <xdr:pic>
      <xdr:nvPicPr>
        <xdr:cNvPr id="8" name="Picture 7">
          <a:extLst>
            <a:ext uri="{FF2B5EF4-FFF2-40B4-BE49-F238E27FC236}">
              <a16:creationId xmlns:a16="http://schemas.microsoft.com/office/drawing/2014/main" id="{1EB92262-0AC6-43EE-964B-17855CFF1FDC}"/>
            </a:ext>
          </a:extLst>
        </xdr:cNvPr>
        <xdr:cNvPicPr>
          <a:picLocks noChangeAspect="1"/>
        </xdr:cNvPicPr>
      </xdr:nvPicPr>
      <xdr:blipFill>
        <a:blip xmlns:r="http://schemas.openxmlformats.org/officeDocument/2006/relationships" r:embed="rId2"/>
        <a:stretch>
          <a:fillRect/>
        </a:stretch>
      </xdr:blipFill>
      <xdr:spPr>
        <a:xfrm>
          <a:off x="1000125" y="30137100"/>
          <a:ext cx="1676400" cy="1411295"/>
        </a:xfrm>
        <a:prstGeom prst="rect">
          <a:avLst/>
        </a:prstGeom>
      </xdr:spPr>
    </xdr:pic>
    <xdr:clientData/>
  </xdr:twoCellAnchor>
  <xdr:twoCellAnchor editAs="oneCell">
    <xdr:from>
      <xdr:col>1</xdr:col>
      <xdr:colOff>0</xdr:colOff>
      <xdr:row>175</xdr:row>
      <xdr:rowOff>76200</xdr:rowOff>
    </xdr:from>
    <xdr:to>
      <xdr:col>1</xdr:col>
      <xdr:colOff>2771775</xdr:colOff>
      <xdr:row>182</xdr:row>
      <xdr:rowOff>171290</xdr:rowOff>
    </xdr:to>
    <xdr:pic>
      <xdr:nvPicPr>
        <xdr:cNvPr id="9" name="Picture 8">
          <a:extLst>
            <a:ext uri="{FF2B5EF4-FFF2-40B4-BE49-F238E27FC236}">
              <a16:creationId xmlns:a16="http://schemas.microsoft.com/office/drawing/2014/main" id="{8454AADF-FA15-4F99-88FE-1685FFCE6C8B}"/>
            </a:ext>
          </a:extLst>
        </xdr:cNvPr>
        <xdr:cNvPicPr>
          <a:picLocks noChangeAspect="1"/>
        </xdr:cNvPicPr>
      </xdr:nvPicPr>
      <xdr:blipFill>
        <a:blip xmlns:r="http://schemas.openxmlformats.org/officeDocument/2006/relationships" r:embed="rId3"/>
        <a:stretch>
          <a:fillRect/>
        </a:stretch>
      </xdr:blipFill>
      <xdr:spPr>
        <a:xfrm>
          <a:off x="1000125" y="35775900"/>
          <a:ext cx="2771775" cy="1428590"/>
        </a:xfrm>
        <a:prstGeom prst="rect">
          <a:avLst/>
        </a:prstGeom>
      </xdr:spPr>
    </xdr:pic>
    <xdr:clientData/>
  </xdr:twoCellAnchor>
  <xdr:oneCellAnchor>
    <xdr:from>
      <xdr:col>1</xdr:col>
      <xdr:colOff>0</xdr:colOff>
      <xdr:row>55</xdr:row>
      <xdr:rowOff>47625</xdr:rowOff>
    </xdr:from>
    <xdr:ext cx="1676400" cy="1411295"/>
    <xdr:pic>
      <xdr:nvPicPr>
        <xdr:cNvPr id="13" name="Picture 12">
          <a:extLst>
            <a:ext uri="{FF2B5EF4-FFF2-40B4-BE49-F238E27FC236}">
              <a16:creationId xmlns:a16="http://schemas.microsoft.com/office/drawing/2014/main" id="{278556A6-B746-402B-9CA6-C9AB6FC7D338}"/>
            </a:ext>
          </a:extLst>
        </xdr:cNvPr>
        <xdr:cNvPicPr>
          <a:picLocks noChangeAspect="1"/>
        </xdr:cNvPicPr>
      </xdr:nvPicPr>
      <xdr:blipFill>
        <a:blip xmlns:r="http://schemas.openxmlformats.org/officeDocument/2006/relationships" r:embed="rId2"/>
        <a:stretch>
          <a:fillRect/>
        </a:stretch>
      </xdr:blipFill>
      <xdr:spPr>
        <a:xfrm>
          <a:off x="1000125" y="10525125"/>
          <a:ext cx="1676400" cy="1411295"/>
        </a:xfrm>
        <a:prstGeom prst="rect">
          <a:avLst/>
        </a:prstGeom>
      </xdr:spPr>
    </xdr:pic>
    <xdr:clientData/>
  </xdr:oneCellAnchor>
  <xdr:oneCellAnchor>
    <xdr:from>
      <xdr:col>1</xdr:col>
      <xdr:colOff>0</xdr:colOff>
      <xdr:row>28</xdr:row>
      <xdr:rowOff>47626</xdr:rowOff>
    </xdr:from>
    <xdr:ext cx="2771775" cy="1428590"/>
    <xdr:pic>
      <xdr:nvPicPr>
        <xdr:cNvPr id="14" name="Picture 13">
          <a:extLst>
            <a:ext uri="{FF2B5EF4-FFF2-40B4-BE49-F238E27FC236}">
              <a16:creationId xmlns:a16="http://schemas.microsoft.com/office/drawing/2014/main" id="{F91D514E-60B7-49E9-8575-B5A3CBE7DB90}"/>
            </a:ext>
          </a:extLst>
        </xdr:cNvPr>
        <xdr:cNvPicPr>
          <a:picLocks noChangeAspect="1"/>
        </xdr:cNvPicPr>
      </xdr:nvPicPr>
      <xdr:blipFill>
        <a:blip xmlns:r="http://schemas.openxmlformats.org/officeDocument/2006/relationships" r:embed="rId3"/>
        <a:stretch>
          <a:fillRect/>
        </a:stretch>
      </xdr:blipFill>
      <xdr:spPr>
        <a:xfrm>
          <a:off x="1000125" y="5381626"/>
          <a:ext cx="2771775" cy="1428590"/>
        </a:xfrm>
        <a:prstGeom prst="rect">
          <a:avLst/>
        </a:prstGeom>
      </xdr:spPr>
    </xdr:pic>
    <xdr:clientData/>
  </xdr:oneCellAnchor>
  <xdr:oneCellAnchor>
    <xdr:from>
      <xdr:col>1</xdr:col>
      <xdr:colOff>0</xdr:colOff>
      <xdr:row>72</xdr:row>
      <xdr:rowOff>38100</xdr:rowOff>
    </xdr:from>
    <xdr:ext cx="1676400" cy="1411295"/>
    <xdr:pic>
      <xdr:nvPicPr>
        <xdr:cNvPr id="15" name="Picture 14">
          <a:extLst>
            <a:ext uri="{FF2B5EF4-FFF2-40B4-BE49-F238E27FC236}">
              <a16:creationId xmlns:a16="http://schemas.microsoft.com/office/drawing/2014/main" id="{3E04CB41-54A9-467A-A3D9-3DE3B890A5FE}"/>
            </a:ext>
          </a:extLst>
        </xdr:cNvPr>
        <xdr:cNvPicPr>
          <a:picLocks noChangeAspect="1"/>
        </xdr:cNvPicPr>
      </xdr:nvPicPr>
      <xdr:blipFill>
        <a:blip xmlns:r="http://schemas.openxmlformats.org/officeDocument/2006/relationships" r:embed="rId2"/>
        <a:stretch>
          <a:fillRect/>
        </a:stretch>
      </xdr:blipFill>
      <xdr:spPr>
        <a:xfrm>
          <a:off x="1000125" y="13754100"/>
          <a:ext cx="1676400" cy="1411295"/>
        </a:xfrm>
        <a:prstGeom prst="rect">
          <a:avLst/>
        </a:prstGeom>
      </xdr:spPr>
    </xdr:pic>
    <xdr:clientData/>
  </xdr:oneCellAnchor>
  <xdr:twoCellAnchor editAs="oneCell">
    <xdr:from>
      <xdr:col>1</xdr:col>
      <xdr:colOff>0</xdr:colOff>
      <xdr:row>18</xdr:row>
      <xdr:rowOff>0</xdr:rowOff>
    </xdr:from>
    <xdr:to>
      <xdr:col>1</xdr:col>
      <xdr:colOff>1400175</xdr:colOff>
      <xdr:row>25</xdr:row>
      <xdr:rowOff>152241</xdr:rowOff>
    </xdr:to>
    <xdr:pic>
      <xdr:nvPicPr>
        <xdr:cNvPr id="16" name="Picture 15">
          <a:extLst>
            <a:ext uri="{FF2B5EF4-FFF2-40B4-BE49-F238E27FC236}">
              <a16:creationId xmlns:a16="http://schemas.microsoft.com/office/drawing/2014/main" id="{3F695EC7-DC65-415B-BBC7-FD5A5CAC0603}"/>
            </a:ext>
          </a:extLst>
        </xdr:cNvPr>
        <xdr:cNvPicPr>
          <a:picLocks noChangeAspect="1"/>
        </xdr:cNvPicPr>
      </xdr:nvPicPr>
      <xdr:blipFill>
        <a:blip xmlns:r="http://schemas.openxmlformats.org/officeDocument/2006/relationships" r:embed="rId1"/>
        <a:stretch>
          <a:fillRect/>
        </a:stretch>
      </xdr:blipFill>
      <xdr:spPr>
        <a:xfrm>
          <a:off x="1000125" y="3429000"/>
          <a:ext cx="1400175" cy="14857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niel Morgan" id="{8C0C93C9-B902-4CE7-80D3-3D17A1577BF2}" userId="S::Daniel.Morgan@student.csulb.edu::7d65ae85-76a3-4c54-a98f-979b4f99190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 dT="2022-03-03T23:42:19.23" personId="{8C0C93C9-B902-4CE7-80D3-3D17A1577BF2}" id="{927D421D-780C-4C5B-B85C-BDB5DAE8E24F}">
    <text>Exiting Test, Abort, and Vent is done by entering Passive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s://www.mouser.com/datasheet/2/418/6/ENG_DS_MSP300_B-1130121.pdf" TargetMode="External"/><Relationship Id="rId7" Type="http://schemas.openxmlformats.org/officeDocument/2006/relationships/hyperlink" Target="https://www.mcmaster.com/3870K56/" TargetMode="External"/><Relationship Id="rId2" Type="http://schemas.openxmlformats.org/officeDocument/2006/relationships/hyperlink" Target="https://www.adafruit.com/product/1782" TargetMode="External"/><Relationship Id="rId1" Type="http://schemas.openxmlformats.org/officeDocument/2006/relationships/hyperlink" Target="https://ww1.microchip.com/downloads/en/DeviceDoc/25095A.pdf" TargetMode="External"/><Relationship Id="rId6" Type="http://schemas.openxmlformats.org/officeDocument/2006/relationships/hyperlink" Target="https://www.mcmaster.com/3860K59/" TargetMode="External"/><Relationship Id="rId5" Type="http://schemas.openxmlformats.org/officeDocument/2006/relationships/hyperlink" Target="https://tacunasystems.com/wp-content/uploads/Anyload-101NSGS-load-cell-transducer-data-sheet.pdf" TargetMode="External"/><Relationship Id="rId4" Type="http://schemas.openxmlformats.org/officeDocument/2006/relationships/hyperlink" Target="https://www.mouser.com/datasheet/2/418/6/ENG_DS_MSP300_B-11301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F77F4-0151-4F03-B78F-3DE1335D706A}">
  <dimension ref="A2:O49"/>
  <sheetViews>
    <sheetView topLeftCell="A13" zoomScale="119" workbookViewId="0">
      <selection activeCell="D11" sqref="D11"/>
    </sheetView>
  </sheetViews>
  <sheetFormatPr defaultColWidth="8.85546875" defaultRowHeight="15"/>
  <cols>
    <col min="1" max="1" width="18.42578125" customWidth="1"/>
    <col min="2" max="2" width="33" customWidth="1"/>
    <col min="3" max="3" width="19.42578125" customWidth="1"/>
    <col min="4" max="4" width="20" customWidth="1"/>
    <col min="5" max="5" width="16.7109375" customWidth="1"/>
    <col min="6" max="6" width="18" customWidth="1"/>
    <col min="8" max="9" width="14" customWidth="1"/>
  </cols>
  <sheetData>
    <row r="2" spans="1:15">
      <c r="B2" t="s">
        <v>5</v>
      </c>
      <c r="C2">
        <v>1000000</v>
      </c>
      <c r="L2" t="s">
        <v>40</v>
      </c>
    </row>
    <row r="3" spans="1:15">
      <c r="C3" t="s">
        <v>298</v>
      </c>
      <c r="D3" t="s">
        <v>299</v>
      </c>
      <c r="L3" t="s">
        <v>3</v>
      </c>
    </row>
    <row r="4" spans="1:15">
      <c r="B4" t="s">
        <v>297</v>
      </c>
      <c r="C4">
        <v>500000</v>
      </c>
      <c r="D4">
        <v>500000</v>
      </c>
      <c r="L4" t="s">
        <v>4</v>
      </c>
    </row>
    <row r="5" spans="1:15">
      <c r="B5" t="s">
        <v>62</v>
      </c>
      <c r="C5">
        <v>500000</v>
      </c>
      <c r="D5">
        <v>500000</v>
      </c>
    </row>
    <row r="6" spans="1:15">
      <c r="A6" t="s">
        <v>92</v>
      </c>
      <c r="B6" t="s">
        <v>63</v>
      </c>
      <c r="C6">
        <v>250000</v>
      </c>
      <c r="D6">
        <v>250000</v>
      </c>
    </row>
    <row r="7" spans="1:15">
      <c r="A7" t="s">
        <v>92</v>
      </c>
      <c r="B7" t="s">
        <v>64</v>
      </c>
      <c r="C7">
        <v>250000</v>
      </c>
      <c r="D7">
        <v>250000</v>
      </c>
    </row>
    <row r="8" spans="1:15">
      <c r="I8" t="s">
        <v>306</v>
      </c>
    </row>
    <row r="9" spans="1:15" ht="15.75" thickBot="1">
      <c r="I9" t="s">
        <v>307</v>
      </c>
      <c r="J9" t="s">
        <v>309</v>
      </c>
      <c r="K9" t="s">
        <v>310</v>
      </c>
      <c r="L9" t="s">
        <v>311</v>
      </c>
      <c r="M9" t="s">
        <v>312</v>
      </c>
      <c r="N9" t="s">
        <v>313</v>
      </c>
      <c r="O9" t="s">
        <v>314</v>
      </c>
    </row>
    <row r="10" spans="1:15" ht="15.75" thickBot="1">
      <c r="B10" s="1" t="s">
        <v>2</v>
      </c>
      <c r="C10" t="s">
        <v>19</v>
      </c>
      <c r="D10" s="27">
        <v>7</v>
      </c>
      <c r="E10" t="s">
        <v>114</v>
      </c>
      <c r="H10" t="s">
        <v>308</v>
      </c>
      <c r="I10">
        <v>8</v>
      </c>
      <c r="J10">
        <v>24</v>
      </c>
      <c r="K10">
        <v>5</v>
      </c>
      <c r="L10">
        <v>6</v>
      </c>
      <c r="M10">
        <v>6</v>
      </c>
      <c r="N10">
        <v>10</v>
      </c>
      <c r="O10">
        <f>SUM(I10:N10)</f>
        <v>59</v>
      </c>
    </row>
    <row r="11" spans="1:15" ht="15.75" thickBot="1">
      <c r="B11" t="s">
        <v>20</v>
      </c>
      <c r="E11" t="s">
        <v>21</v>
      </c>
    </row>
    <row r="12" spans="1:15">
      <c r="B12" s="12" t="s">
        <v>6</v>
      </c>
      <c r="C12" s="13">
        <v>1</v>
      </c>
      <c r="E12" s="12" t="s">
        <v>6</v>
      </c>
      <c r="F12" s="13">
        <v>1</v>
      </c>
      <c r="I12" t="s">
        <v>315</v>
      </c>
    </row>
    <row r="13" spans="1:15">
      <c r="B13" s="14" t="s">
        <v>7</v>
      </c>
      <c r="C13" s="15">
        <v>11</v>
      </c>
      <c r="E13" s="14" t="s">
        <v>24</v>
      </c>
      <c r="F13" s="15">
        <v>11</v>
      </c>
    </row>
    <row r="14" spans="1:15">
      <c r="B14" s="14" t="s">
        <v>8</v>
      </c>
      <c r="C14" s="15">
        <v>1</v>
      </c>
      <c r="E14" s="14" t="s">
        <v>25</v>
      </c>
      <c r="F14" s="15">
        <v>1</v>
      </c>
    </row>
    <row r="15" spans="1:15">
      <c r="B15" s="14" t="s">
        <v>9</v>
      </c>
      <c r="C15" s="15">
        <v>1</v>
      </c>
      <c r="E15" s="14" t="s">
        <v>9</v>
      </c>
      <c r="F15" s="15">
        <v>1</v>
      </c>
    </row>
    <row r="16" spans="1:15">
      <c r="B16" s="14" t="s">
        <v>28</v>
      </c>
      <c r="C16" s="15">
        <v>1</v>
      </c>
      <c r="E16" s="14" t="s">
        <v>26</v>
      </c>
      <c r="F16" s="15">
        <v>18</v>
      </c>
    </row>
    <row r="17" spans="1:6">
      <c r="B17" s="14" t="s">
        <v>10</v>
      </c>
      <c r="C17" s="15">
        <v>4</v>
      </c>
      <c r="E17" s="14" t="s">
        <v>8</v>
      </c>
      <c r="F17" s="15">
        <v>1</v>
      </c>
    </row>
    <row r="18" spans="1:6">
      <c r="B18" s="14" t="s">
        <v>11</v>
      </c>
      <c r="C18" s="18">
        <f>D10*8</f>
        <v>56</v>
      </c>
      <c r="E18" s="14" t="s">
        <v>27</v>
      </c>
      <c r="F18" s="15">
        <v>2</v>
      </c>
    </row>
    <row r="19" spans="1:6">
      <c r="B19" s="14" t="s">
        <v>12</v>
      </c>
      <c r="C19" s="15">
        <v>15</v>
      </c>
      <c r="E19" s="14" t="s">
        <v>10</v>
      </c>
      <c r="F19" s="15">
        <v>4</v>
      </c>
    </row>
    <row r="20" spans="1:6">
      <c r="B20" s="14" t="s">
        <v>13</v>
      </c>
      <c r="C20" s="15">
        <v>1</v>
      </c>
      <c r="E20" s="14" t="s">
        <v>11</v>
      </c>
      <c r="F20" s="18">
        <f>D10*8</f>
        <v>56</v>
      </c>
    </row>
    <row r="21" spans="1:6">
      <c r="B21" s="14" t="s">
        <v>14</v>
      </c>
      <c r="C21" s="15">
        <v>1</v>
      </c>
      <c r="E21" s="14" t="s">
        <v>12</v>
      </c>
      <c r="F21" s="15">
        <v>15</v>
      </c>
    </row>
    <row r="22" spans="1:6">
      <c r="B22" s="14" t="s">
        <v>15</v>
      </c>
      <c r="C22" s="15">
        <v>1</v>
      </c>
      <c r="E22" s="14" t="s">
        <v>13</v>
      </c>
      <c r="F22" s="15">
        <v>1</v>
      </c>
    </row>
    <row r="23" spans="1:6">
      <c r="B23" s="14" t="s">
        <v>16</v>
      </c>
      <c r="C23" s="15">
        <v>7</v>
      </c>
      <c r="E23" s="14" t="s">
        <v>14</v>
      </c>
      <c r="F23" s="15">
        <v>1</v>
      </c>
    </row>
    <row r="24" spans="1:6" ht="15.75" thickBot="1">
      <c r="B24" s="16" t="s">
        <v>18</v>
      </c>
      <c r="C24" s="17">
        <f>MROUND(((((34+(8*D10))-1)/4)), 1)</f>
        <v>22</v>
      </c>
      <c r="E24" s="14" t="s">
        <v>15</v>
      </c>
      <c r="F24" s="15">
        <v>1</v>
      </c>
    </row>
    <row r="25" spans="1:6">
      <c r="E25" s="14" t="s">
        <v>16</v>
      </c>
      <c r="F25" s="15">
        <v>7</v>
      </c>
    </row>
    <row r="26" spans="1:6" ht="15.75" thickBot="1">
      <c r="E26" s="16" t="s">
        <v>18</v>
      </c>
      <c r="F26" s="17">
        <f>MROUND(((((54+(8*D10))-1)/4)), 1)</f>
        <v>27</v>
      </c>
    </row>
    <row r="27" spans="1:6">
      <c r="A27" t="s">
        <v>23</v>
      </c>
      <c r="B27" t="s">
        <v>17</v>
      </c>
      <c r="C27">
        <f>SUM(C12:C24)</f>
        <v>122</v>
      </c>
      <c r="D27" t="s">
        <v>22</v>
      </c>
      <c r="E27" t="s">
        <v>17</v>
      </c>
      <c r="F27">
        <f>SUM(F12:F26)</f>
        <v>147</v>
      </c>
    </row>
    <row r="28" spans="1:6">
      <c r="B28" t="s">
        <v>300</v>
      </c>
      <c r="C28">
        <f>SUM(C12:C17)+SUM(C19:C24)</f>
        <v>66</v>
      </c>
    </row>
    <row r="29" spans="1:6">
      <c r="B29" t="s">
        <v>301</v>
      </c>
      <c r="C29">
        <f>C18</f>
        <v>56</v>
      </c>
    </row>
    <row r="32" spans="1:6">
      <c r="B32" s="58" t="s">
        <v>135</v>
      </c>
      <c r="C32" s="58"/>
      <c r="D32" s="58"/>
      <c r="E32" s="58"/>
      <c r="F32" s="58"/>
    </row>
    <row r="33" spans="1:8">
      <c r="B33" s="25"/>
      <c r="C33" s="26" t="s">
        <v>61</v>
      </c>
      <c r="D33" s="26" t="s">
        <v>62</v>
      </c>
      <c r="E33" s="26" t="s">
        <v>63</v>
      </c>
      <c r="F33" s="26" t="s">
        <v>64</v>
      </c>
    </row>
    <row r="34" spans="1:8">
      <c r="A34" t="s">
        <v>91</v>
      </c>
      <c r="B34" s="23" t="s">
        <v>138</v>
      </c>
      <c r="C34" s="23">
        <f>$C4/$F$27</f>
        <v>3401.3605442176872</v>
      </c>
      <c r="D34" s="23">
        <f>$C5/$F$27</f>
        <v>3401.3605442176872</v>
      </c>
      <c r="E34" s="23">
        <f>$C6/$F$27</f>
        <v>1700.6802721088436</v>
      </c>
      <c r="F34" s="23">
        <f>$C7/$F$27</f>
        <v>1700.6802721088436</v>
      </c>
    </row>
    <row r="35" spans="1:8">
      <c r="B35" s="23" t="s">
        <v>136</v>
      </c>
      <c r="C35" s="23">
        <f>C34*3</f>
        <v>10204.081632653062</v>
      </c>
      <c r="D35" s="23">
        <f>D34*4</f>
        <v>13605.442176870749</v>
      </c>
      <c r="E35" s="23">
        <f>E34*4</f>
        <v>6802.7210884353744</v>
      </c>
      <c r="F35" s="23">
        <f>F34*4</f>
        <v>6802.7210884353744</v>
      </c>
    </row>
    <row r="36" spans="1:8">
      <c r="A36" t="s">
        <v>140</v>
      </c>
      <c r="B36" s="23" t="s">
        <v>141</v>
      </c>
      <c r="C36" s="23">
        <v>2</v>
      </c>
      <c r="D36" s="23">
        <v>2</v>
      </c>
      <c r="E36" s="23">
        <v>0</v>
      </c>
      <c r="F36" s="23">
        <v>0</v>
      </c>
    </row>
    <row r="37" spans="1:8">
      <c r="B37" s="23" t="s">
        <v>142</v>
      </c>
      <c r="C37" s="23">
        <v>10</v>
      </c>
      <c r="D37" s="23">
        <v>10</v>
      </c>
      <c r="E37" s="23">
        <v>10</v>
      </c>
      <c r="F37" s="23">
        <v>10</v>
      </c>
    </row>
    <row r="38" spans="1:8">
      <c r="A38" t="s">
        <v>143</v>
      </c>
      <c r="B38" s="23" t="s">
        <v>145</v>
      </c>
      <c r="C38" s="23">
        <v>5</v>
      </c>
      <c r="D38" s="23">
        <v>5</v>
      </c>
      <c r="E38" s="23">
        <v>0</v>
      </c>
      <c r="F38" s="23">
        <v>0</v>
      </c>
      <c r="H38" t="s">
        <v>146</v>
      </c>
    </row>
    <row r="39" spans="1:8">
      <c r="B39" s="23" t="s">
        <v>144</v>
      </c>
      <c r="C39" s="23">
        <f>((C36*C37)+C38)*$C$27</f>
        <v>3050</v>
      </c>
      <c r="D39" s="23">
        <f>((D36*D37)+D38)*$C$27</f>
        <v>3050</v>
      </c>
      <c r="E39" s="23">
        <f>((E36*E37)+E38)*$C$27</f>
        <v>0</v>
      </c>
      <c r="F39" s="23">
        <f>((F36*F37)+F38)*$C$27</f>
        <v>0</v>
      </c>
    </row>
    <row r="40" spans="1:8">
      <c r="A40" t="s">
        <v>90</v>
      </c>
      <c r="B40" s="23" t="s">
        <v>137</v>
      </c>
      <c r="C40" s="23">
        <f>SUMIF('Sensor Table'!A2:A465,'Lookup Table'!$A$2,'Sensor Table'!G2:G465)</f>
        <v>3797</v>
      </c>
      <c r="D40" s="23">
        <f>SUMIF('Sensor Table'!A2:A465,'Lookup Table'!$A$3,'Sensor Table'!G2:G465)</f>
        <v>50</v>
      </c>
      <c r="E40" s="23">
        <f>SUMIF('Sensor Table'!A2:A465,'Lookup Table'!$A$4,'Sensor Table'!G2:G465)</f>
        <v>10</v>
      </c>
      <c r="F40" s="23">
        <f>SUMIF('Sensor Table'!A2:A465,'Lookup Table'!$A$5,'Sensor Table'!G2:G465)</f>
        <v>0</v>
      </c>
    </row>
    <row r="41" spans="1:8">
      <c r="B41" s="24" t="s">
        <v>89</v>
      </c>
      <c r="C41" s="23">
        <f>C40/1</f>
        <v>3797</v>
      </c>
      <c r="D41" s="23">
        <f>D40/4</f>
        <v>12.5</v>
      </c>
      <c r="E41" s="23">
        <f>E40/4</f>
        <v>2.5</v>
      </c>
      <c r="F41" s="23">
        <f>F40/4</f>
        <v>0</v>
      </c>
    </row>
    <row r="42" spans="1:8">
      <c r="A42" t="s">
        <v>147</v>
      </c>
      <c r="B42" s="23" t="s">
        <v>88</v>
      </c>
      <c r="C42" s="23">
        <f>(C41*$F$27)+C39</f>
        <v>561209</v>
      </c>
      <c r="D42" s="23">
        <f>(D41*$F$27)+D39</f>
        <v>4887.5</v>
      </c>
      <c r="E42" s="23">
        <f>(E41*$F$27)+E39</f>
        <v>367.5</v>
      </c>
      <c r="F42" s="23">
        <f>(F41*$F$27)+F39</f>
        <v>0</v>
      </c>
    </row>
    <row r="43" spans="1:8">
      <c r="B43" s="23" t="s">
        <v>302</v>
      </c>
      <c r="C43" s="23">
        <f>(C42/C4)*100</f>
        <v>112.2418</v>
      </c>
      <c r="D43" s="23">
        <f>(D42/C5)*100</f>
        <v>0.97750000000000004</v>
      </c>
      <c r="E43" s="23">
        <f>(E42/C6)*100</f>
        <v>0.14699999999999999</v>
      </c>
      <c r="F43" s="23">
        <f>(F42/C7)*100</f>
        <v>0</v>
      </c>
    </row>
    <row r="46" spans="1:8">
      <c r="B46" t="s">
        <v>316</v>
      </c>
      <c r="C46" s="23">
        <f>C40/8</f>
        <v>474.625</v>
      </c>
    </row>
    <row r="47" spans="1:8">
      <c r="B47" s="38" t="s">
        <v>303</v>
      </c>
      <c r="C47">
        <f>((C46*C28)/C4)*100</f>
        <v>6.2650499999999996</v>
      </c>
    </row>
    <row r="48" spans="1:8">
      <c r="B48" s="38" t="s">
        <v>304</v>
      </c>
      <c r="C48">
        <f>((C46*C29)/D4)*100</f>
        <v>5.3157999999999994</v>
      </c>
    </row>
    <row r="49" spans="2:3">
      <c r="B49" s="38" t="s">
        <v>305</v>
      </c>
      <c r="C49">
        <f>SUM(C47:C48)</f>
        <v>11.580849999999998</v>
      </c>
    </row>
  </sheetData>
  <mergeCells count="1">
    <mergeCell ref="B32:F3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234F38-FC44-46A3-BC68-CDE923EE03DC}">
          <x14:formula1>
            <xm:f>'Lookup Table'!$B$2:$B$5</xm:f>
          </x14:formula1>
          <xm:sqref>C4:C7</xm:sqref>
        </x14:dataValidation>
        <x14:dataValidation type="list" allowBlank="1" showInputMessage="1" showErrorMessage="1" xr:uid="{CC0945FD-393A-45DD-8D8A-84B6182FEC43}">
          <x14:formula1>
            <xm:f>'Lookup Table'!$B$2:$B$8</xm:f>
          </x14:formula1>
          <xm:sqref>D4:D7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9220D-5C92-42B8-954A-516E326A32E8}">
  <dimension ref="A1:B17"/>
  <sheetViews>
    <sheetView workbookViewId="0">
      <selection activeCell="A10" sqref="A10"/>
    </sheetView>
  </sheetViews>
  <sheetFormatPr defaultRowHeight="15"/>
  <cols>
    <col min="2" max="2" width="27.140625" customWidth="1"/>
  </cols>
  <sheetData>
    <row r="1" spans="1:2">
      <c r="A1" t="s">
        <v>287</v>
      </c>
    </row>
    <row r="2" spans="1:2">
      <c r="A2">
        <v>0</v>
      </c>
      <c r="B2" t="s">
        <v>288</v>
      </c>
    </row>
    <row r="3" spans="1:2">
      <c r="A3">
        <v>1</v>
      </c>
      <c r="B3" t="s">
        <v>289</v>
      </c>
    </row>
    <row r="4" spans="1:2">
      <c r="A4">
        <v>2</v>
      </c>
      <c r="B4" t="s">
        <v>290</v>
      </c>
    </row>
    <row r="5" spans="1:2">
      <c r="A5">
        <v>3</v>
      </c>
      <c r="B5" t="s">
        <v>291</v>
      </c>
    </row>
    <row r="6" spans="1:2">
      <c r="A6">
        <v>4</v>
      </c>
      <c r="B6" t="s">
        <v>292</v>
      </c>
    </row>
    <row r="7" spans="1:2">
      <c r="A7">
        <v>5</v>
      </c>
      <c r="B7" t="s">
        <v>293</v>
      </c>
    </row>
    <row r="8" spans="1:2">
      <c r="A8">
        <v>6</v>
      </c>
      <c r="B8" t="s">
        <v>454</v>
      </c>
    </row>
    <row r="9" spans="1:2">
      <c r="A9">
        <v>7</v>
      </c>
    </row>
    <row r="10" spans="1:2">
      <c r="A10">
        <v>8</v>
      </c>
      <c r="B10" t="s">
        <v>574</v>
      </c>
    </row>
    <row r="11" spans="1:2">
      <c r="A11">
        <v>9</v>
      </c>
    </row>
    <row r="12" spans="1:2">
      <c r="A12">
        <v>10</v>
      </c>
    </row>
    <row r="13" spans="1:2">
      <c r="A13">
        <v>11</v>
      </c>
    </row>
    <row r="14" spans="1:2">
      <c r="A14">
        <v>12</v>
      </c>
    </row>
    <row r="15" spans="1:2">
      <c r="A15">
        <v>13</v>
      </c>
    </row>
    <row r="16" spans="1:2">
      <c r="A16">
        <v>14</v>
      </c>
    </row>
    <row r="17" spans="1:1">
      <c r="A17">
        <v>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089A-879C-445C-BF3E-EC23A3ACC1A7}">
  <dimension ref="A1:E256"/>
  <sheetViews>
    <sheetView workbookViewId="0">
      <selection activeCell="M16" sqref="M16"/>
    </sheetView>
  </sheetViews>
  <sheetFormatPr defaultColWidth="8.85546875" defaultRowHeight="15"/>
  <cols>
    <col min="2" max="2" width="10.42578125" customWidth="1"/>
    <col min="6" max="6" width="14.28515625" customWidth="1"/>
  </cols>
  <sheetData>
    <row r="1" spans="1:5">
      <c r="A1" t="s">
        <v>60</v>
      </c>
      <c r="B1" t="s">
        <v>139</v>
      </c>
      <c r="C1" t="s">
        <v>59</v>
      </c>
      <c r="D1" t="s">
        <v>355</v>
      </c>
      <c r="E1" t="s">
        <v>65</v>
      </c>
    </row>
    <row r="2" spans="1:5">
      <c r="A2" t="s">
        <v>61</v>
      </c>
      <c r="B2">
        <v>125000</v>
      </c>
      <c r="C2">
        <v>0</v>
      </c>
      <c r="D2">
        <v>0</v>
      </c>
      <c r="E2">
        <v>1</v>
      </c>
    </row>
    <row r="3" spans="1:5">
      <c r="A3" t="s">
        <v>62</v>
      </c>
      <c r="B3">
        <v>250000</v>
      </c>
      <c r="C3">
        <v>1</v>
      </c>
      <c r="D3">
        <v>1</v>
      </c>
      <c r="E3">
        <v>2</v>
      </c>
    </row>
    <row r="4" spans="1:5">
      <c r="A4" t="s">
        <v>63</v>
      </c>
      <c r="B4">
        <v>500000</v>
      </c>
      <c r="C4">
        <v>2</v>
      </c>
      <c r="D4">
        <v>2</v>
      </c>
      <c r="E4">
        <v>3</v>
      </c>
    </row>
    <row r="5" spans="1:5">
      <c r="A5" t="s">
        <v>64</v>
      </c>
      <c r="B5">
        <v>1000000</v>
      </c>
      <c r="C5">
        <v>3</v>
      </c>
      <c r="D5">
        <v>3</v>
      </c>
      <c r="E5">
        <v>4</v>
      </c>
    </row>
    <row r="6" spans="1:5">
      <c r="B6">
        <v>2000000</v>
      </c>
      <c r="C6">
        <v>4</v>
      </c>
      <c r="D6">
        <v>4</v>
      </c>
      <c r="E6">
        <v>5</v>
      </c>
    </row>
    <row r="7" spans="1:5">
      <c r="B7">
        <v>5000000</v>
      </c>
      <c r="C7">
        <v>5</v>
      </c>
      <c r="D7">
        <v>5</v>
      </c>
      <c r="E7">
        <v>6</v>
      </c>
    </row>
    <row r="8" spans="1:5">
      <c r="B8">
        <v>8000000</v>
      </c>
      <c r="C8">
        <v>6</v>
      </c>
      <c r="D8">
        <v>6</v>
      </c>
      <c r="E8">
        <v>7</v>
      </c>
    </row>
    <row r="9" spans="1:5">
      <c r="C9">
        <v>7</v>
      </c>
      <c r="D9">
        <v>7</v>
      </c>
      <c r="E9">
        <v>8</v>
      </c>
    </row>
    <row r="10" spans="1:5">
      <c r="C10">
        <v>8</v>
      </c>
      <c r="D10">
        <v>8</v>
      </c>
      <c r="E10">
        <v>9</v>
      </c>
    </row>
    <row r="11" spans="1:5">
      <c r="C11">
        <v>9</v>
      </c>
      <c r="D11">
        <v>9</v>
      </c>
      <c r="E11">
        <v>10</v>
      </c>
    </row>
    <row r="12" spans="1:5">
      <c r="C12">
        <v>10</v>
      </c>
      <c r="D12">
        <v>10</v>
      </c>
      <c r="E12">
        <v>11</v>
      </c>
    </row>
    <row r="13" spans="1:5">
      <c r="C13">
        <v>11</v>
      </c>
      <c r="D13">
        <v>11</v>
      </c>
      <c r="E13">
        <v>12</v>
      </c>
    </row>
    <row r="14" spans="1:5">
      <c r="C14">
        <v>12</v>
      </c>
      <c r="D14">
        <v>12</v>
      </c>
      <c r="E14">
        <v>13</v>
      </c>
    </row>
    <row r="15" spans="1:5">
      <c r="C15">
        <v>13</v>
      </c>
      <c r="D15">
        <v>13</v>
      </c>
      <c r="E15">
        <v>14</v>
      </c>
    </row>
    <row r="16" spans="1:5">
      <c r="C16">
        <v>14</v>
      </c>
      <c r="D16">
        <v>14</v>
      </c>
      <c r="E16">
        <v>15</v>
      </c>
    </row>
    <row r="17" spans="3:5">
      <c r="C17">
        <v>15</v>
      </c>
      <c r="D17">
        <v>15</v>
      </c>
      <c r="E17">
        <v>16</v>
      </c>
    </row>
    <row r="18" spans="3:5">
      <c r="C18">
        <v>16</v>
      </c>
      <c r="D18">
        <v>16</v>
      </c>
      <c r="E18">
        <v>17</v>
      </c>
    </row>
    <row r="19" spans="3:5">
      <c r="D19">
        <v>17</v>
      </c>
      <c r="E19">
        <v>18</v>
      </c>
    </row>
    <row r="20" spans="3:5">
      <c r="D20">
        <v>18</v>
      </c>
      <c r="E20">
        <v>19</v>
      </c>
    </row>
    <row r="21" spans="3:5">
      <c r="D21">
        <v>19</v>
      </c>
      <c r="E21">
        <v>20</v>
      </c>
    </row>
    <row r="22" spans="3:5">
      <c r="D22">
        <v>20</v>
      </c>
      <c r="E22">
        <v>21</v>
      </c>
    </row>
    <row r="23" spans="3:5">
      <c r="D23">
        <v>21</v>
      </c>
      <c r="E23">
        <v>22</v>
      </c>
    </row>
    <row r="24" spans="3:5">
      <c r="D24">
        <v>22</v>
      </c>
      <c r="E24">
        <v>23</v>
      </c>
    </row>
    <row r="25" spans="3:5">
      <c r="D25">
        <v>23</v>
      </c>
      <c r="E25">
        <v>24</v>
      </c>
    </row>
    <row r="26" spans="3:5">
      <c r="D26">
        <v>24</v>
      </c>
      <c r="E26">
        <v>25</v>
      </c>
    </row>
    <row r="27" spans="3:5">
      <c r="D27">
        <v>25</v>
      </c>
      <c r="E27">
        <v>26</v>
      </c>
    </row>
    <row r="28" spans="3:5">
      <c r="E28">
        <v>27</v>
      </c>
    </row>
    <row r="29" spans="3:5">
      <c r="E29">
        <v>28</v>
      </c>
    </row>
    <row r="30" spans="3:5">
      <c r="E30">
        <v>29</v>
      </c>
    </row>
    <row r="31" spans="3:5">
      <c r="E31">
        <v>30</v>
      </c>
    </row>
    <row r="32" spans="3:5">
      <c r="E32">
        <v>31</v>
      </c>
    </row>
    <row r="33" spans="5:5">
      <c r="E33">
        <v>32</v>
      </c>
    </row>
    <row r="34" spans="5:5">
      <c r="E34">
        <v>33</v>
      </c>
    </row>
    <row r="35" spans="5:5">
      <c r="E35">
        <v>34</v>
      </c>
    </row>
    <row r="36" spans="5:5">
      <c r="E36">
        <v>35</v>
      </c>
    </row>
    <row r="37" spans="5:5">
      <c r="E37">
        <v>36</v>
      </c>
    </row>
    <row r="38" spans="5:5">
      <c r="E38">
        <v>37</v>
      </c>
    </row>
    <row r="39" spans="5:5">
      <c r="E39">
        <v>38</v>
      </c>
    </row>
    <row r="40" spans="5:5">
      <c r="E40">
        <v>39</v>
      </c>
    </row>
    <row r="41" spans="5:5">
      <c r="E41">
        <v>40</v>
      </c>
    </row>
    <row r="42" spans="5:5">
      <c r="E42">
        <v>41</v>
      </c>
    </row>
    <row r="43" spans="5:5">
      <c r="E43">
        <v>42</v>
      </c>
    </row>
    <row r="44" spans="5:5">
      <c r="E44">
        <v>43</v>
      </c>
    </row>
    <row r="45" spans="5:5">
      <c r="E45">
        <v>44</v>
      </c>
    </row>
    <row r="46" spans="5:5">
      <c r="E46">
        <v>45</v>
      </c>
    </row>
    <row r="47" spans="5:5">
      <c r="E47">
        <v>46</v>
      </c>
    </row>
    <row r="48" spans="5:5">
      <c r="E48">
        <v>47</v>
      </c>
    </row>
    <row r="49" spans="5:5">
      <c r="E49">
        <v>48</v>
      </c>
    </row>
    <row r="50" spans="5:5">
      <c r="E50">
        <v>49</v>
      </c>
    </row>
    <row r="51" spans="5:5">
      <c r="E51">
        <v>50</v>
      </c>
    </row>
    <row r="52" spans="5:5">
      <c r="E52">
        <v>51</v>
      </c>
    </row>
    <row r="53" spans="5:5">
      <c r="E53">
        <v>52</v>
      </c>
    </row>
    <row r="54" spans="5:5">
      <c r="E54">
        <v>53</v>
      </c>
    </row>
    <row r="55" spans="5:5">
      <c r="E55">
        <v>54</v>
      </c>
    </row>
    <row r="56" spans="5:5">
      <c r="E56">
        <v>55</v>
      </c>
    </row>
    <row r="57" spans="5:5">
      <c r="E57">
        <v>56</v>
      </c>
    </row>
    <row r="58" spans="5:5">
      <c r="E58">
        <v>57</v>
      </c>
    </row>
    <row r="59" spans="5:5">
      <c r="E59">
        <v>58</v>
      </c>
    </row>
    <row r="60" spans="5:5">
      <c r="E60">
        <v>59</v>
      </c>
    </row>
    <row r="61" spans="5:5">
      <c r="E61">
        <v>60</v>
      </c>
    </row>
    <row r="62" spans="5:5">
      <c r="E62">
        <v>61</v>
      </c>
    </row>
    <row r="63" spans="5:5">
      <c r="E63">
        <v>62</v>
      </c>
    </row>
    <row r="64" spans="5:5">
      <c r="E64">
        <v>63</v>
      </c>
    </row>
    <row r="65" spans="5:5">
      <c r="E65">
        <v>64</v>
      </c>
    </row>
    <row r="66" spans="5:5">
      <c r="E66">
        <v>65</v>
      </c>
    </row>
    <row r="67" spans="5:5">
      <c r="E67">
        <v>66</v>
      </c>
    </row>
    <row r="68" spans="5:5">
      <c r="E68">
        <v>67</v>
      </c>
    </row>
    <row r="69" spans="5:5">
      <c r="E69">
        <v>68</v>
      </c>
    </row>
    <row r="70" spans="5:5">
      <c r="E70">
        <v>69</v>
      </c>
    </row>
    <row r="71" spans="5:5">
      <c r="E71">
        <v>70</v>
      </c>
    </row>
    <row r="72" spans="5:5">
      <c r="E72">
        <v>71</v>
      </c>
    </row>
    <row r="73" spans="5:5">
      <c r="E73">
        <v>72</v>
      </c>
    </row>
    <row r="74" spans="5:5">
      <c r="E74">
        <v>73</v>
      </c>
    </row>
    <row r="75" spans="5:5">
      <c r="E75">
        <v>74</v>
      </c>
    </row>
    <row r="76" spans="5:5">
      <c r="E76">
        <v>75</v>
      </c>
    </row>
    <row r="77" spans="5:5">
      <c r="E77">
        <v>76</v>
      </c>
    </row>
    <row r="78" spans="5:5">
      <c r="E78">
        <v>77</v>
      </c>
    </row>
    <row r="79" spans="5:5">
      <c r="E79">
        <v>78</v>
      </c>
    </row>
    <row r="80" spans="5:5">
      <c r="E80">
        <v>79</v>
      </c>
    </row>
    <row r="81" spans="5:5">
      <c r="E81">
        <v>80</v>
      </c>
    </row>
    <row r="82" spans="5:5">
      <c r="E82">
        <v>81</v>
      </c>
    </row>
    <row r="83" spans="5:5">
      <c r="E83">
        <v>82</v>
      </c>
    </row>
    <row r="84" spans="5:5">
      <c r="E84">
        <v>83</v>
      </c>
    </row>
    <row r="85" spans="5:5">
      <c r="E85">
        <v>84</v>
      </c>
    </row>
    <row r="86" spans="5:5">
      <c r="E86">
        <v>85</v>
      </c>
    </row>
    <row r="87" spans="5:5">
      <c r="E87">
        <v>86</v>
      </c>
    </row>
    <row r="88" spans="5:5">
      <c r="E88">
        <v>87</v>
      </c>
    </row>
    <row r="89" spans="5:5">
      <c r="E89">
        <v>88</v>
      </c>
    </row>
    <row r="90" spans="5:5">
      <c r="E90">
        <v>89</v>
      </c>
    </row>
    <row r="91" spans="5:5">
      <c r="E91">
        <v>90</v>
      </c>
    </row>
    <row r="92" spans="5:5">
      <c r="E92">
        <v>91</v>
      </c>
    </row>
    <row r="93" spans="5:5">
      <c r="E93">
        <v>92</v>
      </c>
    </row>
    <row r="94" spans="5:5">
      <c r="E94">
        <v>93</v>
      </c>
    </row>
    <row r="95" spans="5:5">
      <c r="E95">
        <v>94</v>
      </c>
    </row>
    <row r="96" spans="5:5">
      <c r="E96">
        <v>95</v>
      </c>
    </row>
    <row r="97" spans="5:5">
      <c r="E97">
        <v>96</v>
      </c>
    </row>
    <row r="98" spans="5:5">
      <c r="E98">
        <v>97</v>
      </c>
    </row>
    <row r="99" spans="5:5">
      <c r="E99">
        <v>98</v>
      </c>
    </row>
    <row r="100" spans="5:5">
      <c r="E100">
        <v>99</v>
      </c>
    </row>
    <row r="101" spans="5:5">
      <c r="E101">
        <v>100</v>
      </c>
    </row>
    <row r="102" spans="5:5">
      <c r="E102">
        <v>101</v>
      </c>
    </row>
    <row r="103" spans="5:5">
      <c r="E103">
        <v>102</v>
      </c>
    </row>
    <row r="104" spans="5:5">
      <c r="E104">
        <v>103</v>
      </c>
    </row>
    <row r="105" spans="5:5">
      <c r="E105">
        <v>104</v>
      </c>
    </row>
    <row r="106" spans="5:5">
      <c r="E106">
        <v>105</v>
      </c>
    </row>
    <row r="107" spans="5:5">
      <c r="E107">
        <v>106</v>
      </c>
    </row>
    <row r="108" spans="5:5">
      <c r="E108">
        <v>107</v>
      </c>
    </row>
    <row r="109" spans="5:5">
      <c r="E109">
        <v>108</v>
      </c>
    </row>
    <row r="110" spans="5:5">
      <c r="E110">
        <v>109</v>
      </c>
    </row>
    <row r="111" spans="5:5">
      <c r="E111">
        <v>110</v>
      </c>
    </row>
    <row r="112" spans="5:5">
      <c r="E112">
        <v>111</v>
      </c>
    </row>
    <row r="113" spans="5:5">
      <c r="E113">
        <v>112</v>
      </c>
    </row>
    <row r="114" spans="5:5">
      <c r="E114">
        <v>113</v>
      </c>
    </row>
    <row r="115" spans="5:5">
      <c r="E115">
        <v>114</v>
      </c>
    </row>
    <row r="116" spans="5:5">
      <c r="E116">
        <v>115</v>
      </c>
    </row>
    <row r="117" spans="5:5">
      <c r="E117">
        <v>116</v>
      </c>
    </row>
    <row r="118" spans="5:5">
      <c r="E118">
        <v>117</v>
      </c>
    </row>
    <row r="119" spans="5:5">
      <c r="E119">
        <v>118</v>
      </c>
    </row>
    <row r="120" spans="5:5">
      <c r="E120">
        <v>119</v>
      </c>
    </row>
    <row r="121" spans="5:5">
      <c r="E121">
        <v>120</v>
      </c>
    </row>
    <row r="122" spans="5:5">
      <c r="E122">
        <v>121</v>
      </c>
    </row>
    <row r="123" spans="5:5">
      <c r="E123">
        <v>122</v>
      </c>
    </row>
    <row r="124" spans="5:5">
      <c r="E124">
        <v>123</v>
      </c>
    </row>
    <row r="125" spans="5:5">
      <c r="E125">
        <v>124</v>
      </c>
    </row>
    <row r="126" spans="5:5">
      <c r="E126">
        <v>125</v>
      </c>
    </row>
    <row r="127" spans="5:5">
      <c r="E127">
        <v>126</v>
      </c>
    </row>
    <row r="128" spans="5:5">
      <c r="E128">
        <v>127</v>
      </c>
    </row>
    <row r="129" spans="5:5">
      <c r="E129">
        <v>128</v>
      </c>
    </row>
    <row r="130" spans="5:5">
      <c r="E130">
        <v>129</v>
      </c>
    </row>
    <row r="131" spans="5:5">
      <c r="E131">
        <v>130</v>
      </c>
    </row>
    <row r="132" spans="5:5">
      <c r="E132">
        <v>131</v>
      </c>
    </row>
    <row r="133" spans="5:5">
      <c r="E133">
        <v>132</v>
      </c>
    </row>
    <row r="134" spans="5:5">
      <c r="E134">
        <v>133</v>
      </c>
    </row>
    <row r="135" spans="5:5">
      <c r="E135">
        <v>134</v>
      </c>
    </row>
    <row r="136" spans="5:5">
      <c r="E136">
        <v>135</v>
      </c>
    </row>
    <row r="137" spans="5:5">
      <c r="E137">
        <v>136</v>
      </c>
    </row>
    <row r="138" spans="5:5">
      <c r="E138">
        <v>137</v>
      </c>
    </row>
    <row r="139" spans="5:5">
      <c r="E139">
        <v>138</v>
      </c>
    </row>
    <row r="140" spans="5:5">
      <c r="E140">
        <v>139</v>
      </c>
    </row>
    <row r="141" spans="5:5">
      <c r="E141">
        <v>140</v>
      </c>
    </row>
    <row r="142" spans="5:5">
      <c r="E142">
        <v>141</v>
      </c>
    </row>
    <row r="143" spans="5:5">
      <c r="E143">
        <v>142</v>
      </c>
    </row>
    <row r="144" spans="5:5">
      <c r="E144">
        <v>143</v>
      </c>
    </row>
    <row r="145" spans="5:5">
      <c r="E145">
        <v>144</v>
      </c>
    </row>
    <row r="146" spans="5:5">
      <c r="E146">
        <v>145</v>
      </c>
    </row>
    <row r="147" spans="5:5">
      <c r="E147">
        <v>146</v>
      </c>
    </row>
    <row r="148" spans="5:5">
      <c r="E148">
        <v>147</v>
      </c>
    </row>
    <row r="149" spans="5:5">
      <c r="E149">
        <v>148</v>
      </c>
    </row>
    <row r="150" spans="5:5">
      <c r="E150">
        <v>149</v>
      </c>
    </row>
    <row r="151" spans="5:5">
      <c r="E151">
        <v>150</v>
      </c>
    </row>
    <row r="152" spans="5:5">
      <c r="E152">
        <v>151</v>
      </c>
    </row>
    <row r="153" spans="5:5">
      <c r="E153">
        <v>152</v>
      </c>
    </row>
    <row r="154" spans="5:5">
      <c r="E154">
        <v>153</v>
      </c>
    </row>
    <row r="155" spans="5:5">
      <c r="E155">
        <v>154</v>
      </c>
    </row>
    <row r="156" spans="5:5">
      <c r="E156">
        <v>155</v>
      </c>
    </row>
    <row r="157" spans="5:5">
      <c r="E157">
        <v>156</v>
      </c>
    </row>
    <row r="158" spans="5:5">
      <c r="E158">
        <v>157</v>
      </c>
    </row>
    <row r="159" spans="5:5">
      <c r="E159">
        <v>158</v>
      </c>
    </row>
    <row r="160" spans="5:5">
      <c r="E160">
        <v>159</v>
      </c>
    </row>
    <row r="161" spans="5:5">
      <c r="E161">
        <v>160</v>
      </c>
    </row>
    <row r="162" spans="5:5">
      <c r="E162">
        <v>161</v>
      </c>
    </row>
    <row r="163" spans="5:5">
      <c r="E163">
        <v>162</v>
      </c>
    </row>
    <row r="164" spans="5:5">
      <c r="E164">
        <v>163</v>
      </c>
    </row>
    <row r="165" spans="5:5">
      <c r="E165">
        <v>164</v>
      </c>
    </row>
    <row r="166" spans="5:5">
      <c r="E166">
        <v>165</v>
      </c>
    </row>
    <row r="167" spans="5:5">
      <c r="E167">
        <v>166</v>
      </c>
    </row>
    <row r="168" spans="5:5">
      <c r="E168">
        <v>167</v>
      </c>
    </row>
    <row r="169" spans="5:5">
      <c r="E169">
        <v>168</v>
      </c>
    </row>
    <row r="170" spans="5:5">
      <c r="E170">
        <v>169</v>
      </c>
    </row>
    <row r="171" spans="5:5">
      <c r="E171">
        <v>170</v>
      </c>
    </row>
    <row r="172" spans="5:5">
      <c r="E172">
        <v>171</v>
      </c>
    </row>
    <row r="173" spans="5:5">
      <c r="E173">
        <v>172</v>
      </c>
    </row>
    <row r="174" spans="5:5">
      <c r="E174">
        <v>173</v>
      </c>
    </row>
    <row r="175" spans="5:5">
      <c r="E175">
        <v>174</v>
      </c>
    </row>
    <row r="176" spans="5:5">
      <c r="E176">
        <v>175</v>
      </c>
    </row>
    <row r="177" spans="5:5">
      <c r="E177">
        <v>176</v>
      </c>
    </row>
    <row r="178" spans="5:5">
      <c r="E178">
        <v>177</v>
      </c>
    </row>
    <row r="179" spans="5:5">
      <c r="E179">
        <v>178</v>
      </c>
    </row>
    <row r="180" spans="5:5">
      <c r="E180">
        <v>179</v>
      </c>
    </row>
    <row r="181" spans="5:5">
      <c r="E181">
        <v>180</v>
      </c>
    </row>
    <row r="182" spans="5:5">
      <c r="E182">
        <v>181</v>
      </c>
    </row>
    <row r="183" spans="5:5">
      <c r="E183">
        <v>182</v>
      </c>
    </row>
    <row r="184" spans="5:5">
      <c r="E184">
        <v>183</v>
      </c>
    </row>
    <row r="185" spans="5:5">
      <c r="E185">
        <v>184</v>
      </c>
    </row>
    <row r="186" spans="5:5">
      <c r="E186">
        <v>185</v>
      </c>
    </row>
    <row r="187" spans="5:5">
      <c r="E187">
        <v>186</v>
      </c>
    </row>
    <row r="188" spans="5:5">
      <c r="E188">
        <v>187</v>
      </c>
    </row>
    <row r="189" spans="5:5">
      <c r="E189">
        <v>188</v>
      </c>
    </row>
    <row r="190" spans="5:5">
      <c r="E190">
        <v>189</v>
      </c>
    </row>
    <row r="191" spans="5:5">
      <c r="E191">
        <v>190</v>
      </c>
    </row>
    <row r="192" spans="5:5">
      <c r="E192">
        <v>191</v>
      </c>
    </row>
    <row r="193" spans="5:5">
      <c r="E193">
        <v>192</v>
      </c>
    </row>
    <row r="194" spans="5:5">
      <c r="E194">
        <v>193</v>
      </c>
    </row>
    <row r="195" spans="5:5">
      <c r="E195">
        <v>194</v>
      </c>
    </row>
    <row r="196" spans="5:5">
      <c r="E196">
        <v>195</v>
      </c>
    </row>
    <row r="197" spans="5:5">
      <c r="E197">
        <v>196</v>
      </c>
    </row>
    <row r="198" spans="5:5">
      <c r="E198">
        <v>197</v>
      </c>
    </row>
    <row r="199" spans="5:5">
      <c r="E199">
        <v>198</v>
      </c>
    </row>
    <row r="200" spans="5:5">
      <c r="E200">
        <v>199</v>
      </c>
    </row>
    <row r="201" spans="5:5">
      <c r="E201">
        <v>200</v>
      </c>
    </row>
    <row r="202" spans="5:5">
      <c r="E202">
        <v>201</v>
      </c>
    </row>
    <row r="203" spans="5:5">
      <c r="E203">
        <v>202</v>
      </c>
    </row>
    <row r="204" spans="5:5">
      <c r="E204">
        <v>203</v>
      </c>
    </row>
    <row r="205" spans="5:5">
      <c r="E205">
        <v>204</v>
      </c>
    </row>
    <row r="206" spans="5:5">
      <c r="E206">
        <v>205</v>
      </c>
    </row>
    <row r="207" spans="5:5">
      <c r="E207">
        <v>206</v>
      </c>
    </row>
    <row r="208" spans="5:5">
      <c r="E208">
        <v>207</v>
      </c>
    </row>
    <row r="209" spans="5:5">
      <c r="E209">
        <v>208</v>
      </c>
    </row>
    <row r="210" spans="5:5">
      <c r="E210">
        <v>209</v>
      </c>
    </row>
    <row r="211" spans="5:5">
      <c r="E211">
        <v>210</v>
      </c>
    </row>
    <row r="212" spans="5:5">
      <c r="E212">
        <v>211</v>
      </c>
    </row>
    <row r="213" spans="5:5">
      <c r="E213">
        <v>212</v>
      </c>
    </row>
    <row r="214" spans="5:5">
      <c r="E214">
        <v>213</v>
      </c>
    </row>
    <row r="215" spans="5:5">
      <c r="E215">
        <v>214</v>
      </c>
    </row>
    <row r="216" spans="5:5">
      <c r="E216">
        <v>215</v>
      </c>
    </row>
    <row r="217" spans="5:5">
      <c r="E217">
        <v>216</v>
      </c>
    </row>
    <row r="218" spans="5:5">
      <c r="E218">
        <v>217</v>
      </c>
    </row>
    <row r="219" spans="5:5">
      <c r="E219">
        <v>218</v>
      </c>
    </row>
    <row r="220" spans="5:5">
      <c r="E220">
        <v>219</v>
      </c>
    </row>
    <row r="221" spans="5:5">
      <c r="E221">
        <v>220</v>
      </c>
    </row>
    <row r="222" spans="5:5">
      <c r="E222">
        <v>221</v>
      </c>
    </row>
    <row r="223" spans="5:5">
      <c r="E223">
        <v>222</v>
      </c>
    </row>
    <row r="224" spans="5:5">
      <c r="E224">
        <v>223</v>
      </c>
    </row>
    <row r="225" spans="5:5">
      <c r="E225">
        <v>224</v>
      </c>
    </row>
    <row r="226" spans="5:5">
      <c r="E226">
        <v>225</v>
      </c>
    </row>
    <row r="227" spans="5:5">
      <c r="E227">
        <v>226</v>
      </c>
    </row>
    <row r="228" spans="5:5">
      <c r="E228">
        <v>227</v>
      </c>
    </row>
    <row r="229" spans="5:5">
      <c r="E229">
        <v>228</v>
      </c>
    </row>
    <row r="230" spans="5:5">
      <c r="E230">
        <v>229</v>
      </c>
    </row>
    <row r="231" spans="5:5">
      <c r="E231">
        <v>230</v>
      </c>
    </row>
    <row r="232" spans="5:5">
      <c r="E232">
        <v>231</v>
      </c>
    </row>
    <row r="233" spans="5:5">
      <c r="E233">
        <v>232</v>
      </c>
    </row>
    <row r="234" spans="5:5">
      <c r="E234">
        <v>233</v>
      </c>
    </row>
    <row r="235" spans="5:5">
      <c r="E235">
        <v>234</v>
      </c>
    </row>
    <row r="236" spans="5:5">
      <c r="E236">
        <v>235</v>
      </c>
    </row>
    <row r="237" spans="5:5">
      <c r="E237">
        <v>236</v>
      </c>
    </row>
    <row r="238" spans="5:5">
      <c r="E238">
        <v>237</v>
      </c>
    </row>
    <row r="239" spans="5:5">
      <c r="E239">
        <v>238</v>
      </c>
    </row>
    <row r="240" spans="5:5">
      <c r="E240">
        <v>239</v>
      </c>
    </row>
    <row r="241" spans="5:5">
      <c r="E241">
        <v>240</v>
      </c>
    </row>
    <row r="242" spans="5:5">
      <c r="E242">
        <v>241</v>
      </c>
    </row>
    <row r="243" spans="5:5">
      <c r="E243">
        <v>242</v>
      </c>
    </row>
    <row r="244" spans="5:5">
      <c r="E244">
        <v>243</v>
      </c>
    </row>
    <row r="245" spans="5:5">
      <c r="E245">
        <v>244</v>
      </c>
    </row>
    <row r="246" spans="5:5">
      <c r="E246">
        <v>245</v>
      </c>
    </row>
    <row r="247" spans="5:5">
      <c r="E247">
        <v>246</v>
      </c>
    </row>
    <row r="248" spans="5:5">
      <c r="E248">
        <v>247</v>
      </c>
    </row>
    <row r="249" spans="5:5">
      <c r="E249">
        <v>248</v>
      </c>
    </row>
    <row r="250" spans="5:5">
      <c r="E250">
        <v>249</v>
      </c>
    </row>
    <row r="251" spans="5:5">
      <c r="E251">
        <v>250</v>
      </c>
    </row>
    <row r="252" spans="5:5">
      <c r="E252">
        <v>251</v>
      </c>
    </row>
    <row r="253" spans="5:5">
      <c r="E253">
        <v>252</v>
      </c>
    </row>
    <row r="254" spans="5:5">
      <c r="E254">
        <v>253</v>
      </c>
    </row>
    <row r="255" spans="5:5">
      <c r="E255">
        <v>254</v>
      </c>
    </row>
    <row r="256" spans="5:5">
      <c r="E256">
        <v>255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6762A-FC32-4463-BC95-D819309C4519}">
  <dimension ref="A1:F138"/>
  <sheetViews>
    <sheetView topLeftCell="A46" workbookViewId="0">
      <selection activeCell="B127" sqref="B127:F138"/>
    </sheetView>
  </sheetViews>
  <sheetFormatPr defaultColWidth="8.85546875" defaultRowHeight="15"/>
  <cols>
    <col min="1" max="1" width="24.5703125" customWidth="1"/>
    <col min="2" max="2" width="12.7109375" customWidth="1"/>
    <col min="3" max="3" width="22.140625" customWidth="1"/>
    <col min="4" max="4" width="14.42578125" customWidth="1"/>
  </cols>
  <sheetData>
    <row r="1" spans="1:5">
      <c r="A1" t="s">
        <v>106</v>
      </c>
      <c r="B1" t="s">
        <v>107</v>
      </c>
      <c r="C1" t="s">
        <v>109</v>
      </c>
      <c r="D1" t="s">
        <v>110</v>
      </c>
      <c r="E1" t="s">
        <v>111</v>
      </c>
    </row>
    <row r="2" spans="1:5">
      <c r="A2" t="s">
        <v>405</v>
      </c>
      <c r="B2">
        <v>1</v>
      </c>
      <c r="C2" t="s">
        <v>410</v>
      </c>
    </row>
    <row r="3" spans="1:5">
      <c r="B3">
        <v>2</v>
      </c>
      <c r="C3" t="s">
        <v>411</v>
      </c>
    </row>
    <row r="4" spans="1:5">
      <c r="B4">
        <v>3</v>
      </c>
      <c r="C4" t="s">
        <v>406</v>
      </c>
    </row>
    <row r="5" spans="1:5">
      <c r="B5">
        <v>4</v>
      </c>
      <c r="C5" t="s">
        <v>407</v>
      </c>
    </row>
    <row r="6" spans="1:5">
      <c r="B6">
        <v>5</v>
      </c>
      <c r="C6" t="s">
        <v>408</v>
      </c>
    </row>
    <row r="7" spans="1:5">
      <c r="B7">
        <v>6</v>
      </c>
      <c r="C7" t="s">
        <v>409</v>
      </c>
    </row>
    <row r="9" spans="1:5">
      <c r="A9" t="s">
        <v>115</v>
      </c>
      <c r="B9">
        <v>1</v>
      </c>
      <c r="C9" s="10" t="s">
        <v>108</v>
      </c>
    </row>
    <row r="10" spans="1:5">
      <c r="B10">
        <v>2</v>
      </c>
      <c r="C10" t="s">
        <v>374</v>
      </c>
      <c r="D10" t="s">
        <v>390</v>
      </c>
    </row>
    <row r="11" spans="1:5">
      <c r="B11">
        <v>3</v>
      </c>
      <c r="C11" t="s">
        <v>373</v>
      </c>
      <c r="D11" t="s">
        <v>390</v>
      </c>
    </row>
    <row r="12" spans="1:5">
      <c r="B12">
        <v>4</v>
      </c>
      <c r="C12" t="s">
        <v>371</v>
      </c>
      <c r="D12" t="s">
        <v>390</v>
      </c>
    </row>
    <row r="13" spans="1:5">
      <c r="B13">
        <v>5</v>
      </c>
      <c r="C13" t="s">
        <v>372</v>
      </c>
      <c r="D13" t="s">
        <v>390</v>
      </c>
    </row>
    <row r="14" spans="1:5">
      <c r="B14">
        <v>6</v>
      </c>
    </row>
    <row r="15" spans="1:5">
      <c r="B15">
        <v>7</v>
      </c>
    </row>
    <row r="16" spans="1:5">
      <c r="B16">
        <v>8</v>
      </c>
    </row>
    <row r="17" spans="2:4">
      <c r="B17">
        <v>9</v>
      </c>
    </row>
    <row r="18" spans="2:4">
      <c r="B18">
        <v>10</v>
      </c>
      <c r="C18" t="s">
        <v>376</v>
      </c>
      <c r="D18" t="s">
        <v>389</v>
      </c>
    </row>
    <row r="19" spans="2:4">
      <c r="B19">
        <v>11</v>
      </c>
      <c r="C19" t="s">
        <v>375</v>
      </c>
      <c r="D19" t="s">
        <v>389</v>
      </c>
    </row>
    <row r="20" spans="2:4">
      <c r="B20">
        <v>12</v>
      </c>
      <c r="C20" t="s">
        <v>377</v>
      </c>
      <c r="D20" t="s">
        <v>389</v>
      </c>
    </row>
    <row r="21" spans="2:4">
      <c r="B21">
        <v>13</v>
      </c>
      <c r="C21" t="s">
        <v>378</v>
      </c>
      <c r="D21" t="s">
        <v>389</v>
      </c>
    </row>
    <row r="22" spans="2:4">
      <c r="B22">
        <v>14</v>
      </c>
      <c r="C22" t="s">
        <v>379</v>
      </c>
      <c r="D22" t="s">
        <v>389</v>
      </c>
    </row>
    <row r="23" spans="2:4">
      <c r="B23">
        <v>15</v>
      </c>
      <c r="C23" t="s">
        <v>380</v>
      </c>
      <c r="D23" t="s">
        <v>389</v>
      </c>
    </row>
    <row r="24" spans="2:4">
      <c r="B24">
        <v>16</v>
      </c>
    </row>
    <row r="25" spans="2:4">
      <c r="B25">
        <v>17</v>
      </c>
    </row>
    <row r="26" spans="2:4">
      <c r="B26">
        <v>18</v>
      </c>
    </row>
    <row r="27" spans="2:4">
      <c r="B27">
        <v>19</v>
      </c>
    </row>
    <row r="28" spans="2:4">
      <c r="B28">
        <v>20</v>
      </c>
      <c r="C28" t="s">
        <v>370</v>
      </c>
      <c r="D28" t="s">
        <v>390</v>
      </c>
    </row>
    <row r="29" spans="2:4">
      <c r="B29">
        <v>21</v>
      </c>
      <c r="C29" t="s">
        <v>369</v>
      </c>
      <c r="D29" t="s">
        <v>390</v>
      </c>
    </row>
    <row r="30" spans="2:4">
      <c r="B30">
        <v>22</v>
      </c>
      <c r="C30" t="s">
        <v>387</v>
      </c>
      <c r="D30" t="s">
        <v>390</v>
      </c>
    </row>
    <row r="31" spans="2:4">
      <c r="B31">
        <v>23</v>
      </c>
      <c r="C31" t="s">
        <v>388</v>
      </c>
      <c r="D31" t="s">
        <v>390</v>
      </c>
    </row>
    <row r="32" spans="2:4">
      <c r="B32">
        <v>24</v>
      </c>
    </row>
    <row r="33" spans="1:4">
      <c r="B33">
        <v>25</v>
      </c>
    </row>
    <row r="34" spans="1:4">
      <c r="B34">
        <v>26</v>
      </c>
    </row>
    <row r="35" spans="1:4">
      <c r="B35">
        <v>27</v>
      </c>
    </row>
    <row r="36" spans="1:4">
      <c r="B36">
        <v>28</v>
      </c>
      <c r="C36" t="s">
        <v>381</v>
      </c>
      <c r="D36" t="s">
        <v>389</v>
      </c>
    </row>
    <row r="37" spans="1:4">
      <c r="B37">
        <v>29</v>
      </c>
      <c r="C37" t="s">
        <v>382</v>
      </c>
      <c r="D37" t="s">
        <v>389</v>
      </c>
    </row>
    <row r="38" spans="1:4">
      <c r="B38">
        <v>30</v>
      </c>
      <c r="C38" t="s">
        <v>383</v>
      </c>
      <c r="D38" t="s">
        <v>389</v>
      </c>
    </row>
    <row r="39" spans="1:4">
      <c r="B39">
        <v>31</v>
      </c>
      <c r="C39" t="s">
        <v>384</v>
      </c>
      <c r="D39" t="s">
        <v>389</v>
      </c>
    </row>
    <row r="40" spans="1:4">
      <c r="B40">
        <v>32</v>
      </c>
      <c r="C40" t="s">
        <v>385</v>
      </c>
      <c r="D40" t="s">
        <v>389</v>
      </c>
    </row>
    <row r="41" spans="1:4">
      <c r="B41">
        <v>33</v>
      </c>
      <c r="C41" t="s">
        <v>386</v>
      </c>
      <c r="D41" t="s">
        <v>389</v>
      </c>
    </row>
    <row r="42" spans="1:4">
      <c r="B42">
        <v>34</v>
      </c>
    </row>
    <row r="43" spans="1:4">
      <c r="B43">
        <v>35</v>
      </c>
    </row>
    <row r="44" spans="1:4">
      <c r="B44">
        <v>36</v>
      </c>
    </row>
    <row r="45" spans="1:4">
      <c r="B45">
        <v>37</v>
      </c>
    </row>
    <row r="47" spans="1:4">
      <c r="A47" t="s">
        <v>367</v>
      </c>
      <c r="B47">
        <v>1</v>
      </c>
    </row>
    <row r="48" spans="1:4">
      <c r="B48">
        <v>2</v>
      </c>
    </row>
    <row r="49" spans="2:2">
      <c r="B49">
        <v>3</v>
      </c>
    </row>
    <row r="50" spans="2:2">
      <c r="B50">
        <v>4</v>
      </c>
    </row>
    <row r="51" spans="2:2">
      <c r="B51">
        <v>5</v>
      </c>
    </row>
    <row r="52" spans="2:2">
      <c r="B52">
        <v>6</v>
      </c>
    </row>
    <row r="53" spans="2:2">
      <c r="B53">
        <v>7</v>
      </c>
    </row>
    <row r="54" spans="2:2">
      <c r="B54">
        <v>8</v>
      </c>
    </row>
    <row r="55" spans="2:2">
      <c r="B55">
        <v>9</v>
      </c>
    </row>
    <row r="56" spans="2:2">
      <c r="B56">
        <v>10</v>
      </c>
    </row>
    <row r="57" spans="2:2">
      <c r="B57">
        <v>11</v>
      </c>
    </row>
    <row r="58" spans="2:2">
      <c r="B58">
        <v>12</v>
      </c>
    </row>
    <row r="59" spans="2:2">
      <c r="B59">
        <v>13</v>
      </c>
    </row>
    <row r="60" spans="2:2">
      <c r="B60">
        <v>14</v>
      </c>
    </row>
    <row r="61" spans="2:2">
      <c r="B61">
        <v>15</v>
      </c>
    </row>
    <row r="62" spans="2:2">
      <c r="B62">
        <v>16</v>
      </c>
    </row>
    <row r="63" spans="2:2">
      <c r="B63">
        <v>17</v>
      </c>
    </row>
    <row r="64" spans="2:2">
      <c r="B64">
        <v>18</v>
      </c>
    </row>
    <row r="65" spans="2:3">
      <c r="B65">
        <v>19</v>
      </c>
      <c r="C65" s="10" t="s">
        <v>108</v>
      </c>
    </row>
    <row r="66" spans="2:3">
      <c r="B66">
        <v>20</v>
      </c>
    </row>
    <row r="67" spans="2:3">
      <c r="B67">
        <v>21</v>
      </c>
    </row>
    <row r="68" spans="2:3">
      <c r="B68">
        <v>22</v>
      </c>
    </row>
    <row r="69" spans="2:3">
      <c r="B69">
        <v>23</v>
      </c>
    </row>
    <row r="70" spans="2:3">
      <c r="B70">
        <v>24</v>
      </c>
    </row>
    <row r="71" spans="2:3">
      <c r="B71">
        <v>25</v>
      </c>
    </row>
    <row r="72" spans="2:3">
      <c r="B72">
        <v>26</v>
      </c>
    </row>
    <row r="73" spans="2:3">
      <c r="B73">
        <v>27</v>
      </c>
    </row>
    <row r="74" spans="2:3">
      <c r="B74">
        <v>28</v>
      </c>
    </row>
    <row r="75" spans="2:3">
      <c r="B75">
        <v>29</v>
      </c>
    </row>
    <row r="76" spans="2:3">
      <c r="B76">
        <v>30</v>
      </c>
    </row>
    <row r="77" spans="2:3">
      <c r="B77">
        <v>31</v>
      </c>
    </row>
    <row r="78" spans="2:3">
      <c r="B78">
        <v>32</v>
      </c>
    </row>
    <row r="79" spans="2:3">
      <c r="B79">
        <v>33</v>
      </c>
    </row>
    <row r="80" spans="2:3">
      <c r="B80">
        <v>34</v>
      </c>
    </row>
    <row r="81" spans="1:3">
      <c r="B81">
        <v>35</v>
      </c>
    </row>
    <row r="82" spans="1:3">
      <c r="B82">
        <v>36</v>
      </c>
    </row>
    <row r="83" spans="1:3">
      <c r="B83">
        <v>37</v>
      </c>
    </row>
    <row r="85" spans="1:3">
      <c r="A85" t="s">
        <v>368</v>
      </c>
      <c r="B85">
        <v>1</v>
      </c>
      <c r="C85" t="s">
        <v>393</v>
      </c>
    </row>
    <row r="86" spans="1:3">
      <c r="B86">
        <v>2</v>
      </c>
      <c r="C86" t="s">
        <v>400</v>
      </c>
    </row>
    <row r="87" spans="1:3">
      <c r="B87">
        <v>3</v>
      </c>
      <c r="C87" t="s">
        <v>391</v>
      </c>
    </row>
    <row r="88" spans="1:3">
      <c r="B88">
        <v>4</v>
      </c>
      <c r="C88" t="s">
        <v>392</v>
      </c>
    </row>
    <row r="89" spans="1:3">
      <c r="B89">
        <v>5</v>
      </c>
      <c r="C89" t="s">
        <v>401</v>
      </c>
    </row>
    <row r="90" spans="1:3">
      <c r="B90">
        <v>6</v>
      </c>
      <c r="C90" t="s">
        <v>402</v>
      </c>
    </row>
    <row r="91" spans="1:3">
      <c r="B91">
        <v>7</v>
      </c>
      <c r="C91" t="s">
        <v>403</v>
      </c>
    </row>
    <row r="92" spans="1:3">
      <c r="B92">
        <v>8</v>
      </c>
      <c r="C92" t="s">
        <v>404</v>
      </c>
    </row>
    <row r="93" spans="1:3">
      <c r="B93">
        <v>9</v>
      </c>
    </row>
    <row r="94" spans="1:3">
      <c r="B94">
        <v>10</v>
      </c>
    </row>
    <row r="95" spans="1:3">
      <c r="B95">
        <v>11</v>
      </c>
    </row>
    <row r="96" spans="1:3">
      <c r="B96">
        <v>12</v>
      </c>
    </row>
    <row r="97" spans="2:3">
      <c r="B97">
        <v>13</v>
      </c>
    </row>
    <row r="98" spans="2:3">
      <c r="B98">
        <v>14</v>
      </c>
    </row>
    <row r="99" spans="2:3">
      <c r="B99">
        <v>15</v>
      </c>
    </row>
    <row r="100" spans="2:3">
      <c r="B100">
        <v>16</v>
      </c>
    </row>
    <row r="101" spans="2:3">
      <c r="B101">
        <v>17</v>
      </c>
    </row>
    <row r="102" spans="2:3">
      <c r="B102">
        <v>18</v>
      </c>
    </row>
    <row r="103" spans="2:3">
      <c r="B103">
        <v>19</v>
      </c>
    </row>
    <row r="104" spans="2:3">
      <c r="B104">
        <v>20</v>
      </c>
    </row>
    <row r="105" spans="2:3">
      <c r="B105">
        <v>21</v>
      </c>
      <c r="C105" t="s">
        <v>394</v>
      </c>
    </row>
    <row r="106" spans="2:3">
      <c r="B106">
        <v>22</v>
      </c>
      <c r="C106" t="s">
        <v>395</v>
      </c>
    </row>
    <row r="107" spans="2:3">
      <c r="B107">
        <v>23</v>
      </c>
      <c r="C107" t="s">
        <v>396</v>
      </c>
    </row>
    <row r="108" spans="2:3">
      <c r="B108">
        <v>24</v>
      </c>
      <c r="C108" t="s">
        <v>397</v>
      </c>
    </row>
    <row r="109" spans="2:3">
      <c r="B109">
        <v>25</v>
      </c>
      <c r="C109" t="s">
        <v>398</v>
      </c>
    </row>
    <row r="110" spans="2:3">
      <c r="B110">
        <v>26</v>
      </c>
      <c r="C110" t="s">
        <v>399</v>
      </c>
    </row>
    <row r="111" spans="2:3">
      <c r="B111">
        <v>27</v>
      </c>
    </row>
    <row r="112" spans="2:3">
      <c r="B112">
        <v>28</v>
      </c>
    </row>
    <row r="113" spans="1:6">
      <c r="B113">
        <v>29</v>
      </c>
    </row>
    <row r="114" spans="1:6">
      <c r="B114">
        <v>30</v>
      </c>
    </row>
    <row r="115" spans="1:6">
      <c r="B115">
        <v>31</v>
      </c>
    </row>
    <row r="116" spans="1:6">
      <c r="B116">
        <v>32</v>
      </c>
    </row>
    <row r="117" spans="1:6">
      <c r="B117">
        <v>33</v>
      </c>
    </row>
    <row r="118" spans="1:6">
      <c r="B118">
        <v>34</v>
      </c>
    </row>
    <row r="119" spans="1:6">
      <c r="B119">
        <v>35</v>
      </c>
    </row>
    <row r="120" spans="1:6">
      <c r="B120">
        <v>36</v>
      </c>
    </row>
    <row r="121" spans="1:6">
      <c r="B121">
        <v>37</v>
      </c>
      <c r="C121" s="10" t="s">
        <v>108</v>
      </c>
    </row>
    <row r="126" spans="1:6">
      <c r="A126" t="s">
        <v>252</v>
      </c>
    </row>
    <row r="127" spans="1:6">
      <c r="B127">
        <v>1</v>
      </c>
      <c r="E127" t="s">
        <v>253</v>
      </c>
      <c r="F127" t="s">
        <v>254</v>
      </c>
    </row>
    <row r="128" spans="1:6">
      <c r="B128">
        <v>2</v>
      </c>
      <c r="E128" t="s">
        <v>253</v>
      </c>
      <c r="F128" t="s">
        <v>255</v>
      </c>
    </row>
    <row r="129" spans="2:6">
      <c r="B129">
        <v>3</v>
      </c>
      <c r="E129" t="s">
        <v>253</v>
      </c>
      <c r="F129" t="s">
        <v>256</v>
      </c>
    </row>
    <row r="130" spans="2:6">
      <c r="B130">
        <v>4</v>
      </c>
      <c r="E130" t="s">
        <v>253</v>
      </c>
      <c r="F130" t="s">
        <v>257</v>
      </c>
    </row>
    <row r="131" spans="2:6">
      <c r="B131">
        <v>5</v>
      </c>
      <c r="E131" t="s">
        <v>258</v>
      </c>
      <c r="F131" t="s">
        <v>259</v>
      </c>
    </row>
    <row r="132" spans="2:6">
      <c r="B132">
        <v>6</v>
      </c>
      <c r="E132" t="s">
        <v>258</v>
      </c>
      <c r="F132" t="s">
        <v>260</v>
      </c>
    </row>
    <row r="133" spans="2:6">
      <c r="B133">
        <v>7</v>
      </c>
      <c r="E133" t="s">
        <v>258</v>
      </c>
      <c r="F133" t="s">
        <v>261</v>
      </c>
    </row>
    <row r="134" spans="2:6">
      <c r="B134">
        <v>8</v>
      </c>
      <c r="E134" t="s">
        <v>258</v>
      </c>
      <c r="F134" t="s">
        <v>262</v>
      </c>
    </row>
    <row r="135" spans="2:6">
      <c r="B135">
        <v>9</v>
      </c>
      <c r="E135" t="s">
        <v>253</v>
      </c>
      <c r="F135" t="s">
        <v>263</v>
      </c>
    </row>
    <row r="136" spans="2:6">
      <c r="B136">
        <v>10</v>
      </c>
      <c r="E136" t="s">
        <v>253</v>
      </c>
      <c r="F136" t="s">
        <v>259</v>
      </c>
    </row>
    <row r="137" spans="2:6">
      <c r="B137">
        <v>11</v>
      </c>
      <c r="E137" t="s">
        <v>253</v>
      </c>
      <c r="F137" t="s">
        <v>264</v>
      </c>
    </row>
    <row r="138" spans="2:6">
      <c r="B138">
        <v>12</v>
      </c>
      <c r="E138" t="s">
        <v>253</v>
      </c>
      <c r="F138" t="s">
        <v>265</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D20FD-5493-4A08-8C78-26FBF184B909}">
  <dimension ref="A1:G124"/>
  <sheetViews>
    <sheetView topLeftCell="A22" workbookViewId="0">
      <selection activeCell="E38" sqref="E38"/>
    </sheetView>
  </sheetViews>
  <sheetFormatPr defaultRowHeight="15"/>
  <cols>
    <col min="1" max="1" width="26.28515625" customWidth="1"/>
    <col min="2" max="2" width="12.7109375" customWidth="1"/>
    <col min="3" max="3" width="37.85546875" customWidth="1"/>
    <col min="4" max="4" width="22.7109375" customWidth="1"/>
    <col min="5" max="5" width="16.28515625" customWidth="1"/>
    <col min="6" max="6" width="22.28515625" customWidth="1"/>
    <col min="7" max="7" width="22.140625" customWidth="1"/>
  </cols>
  <sheetData>
    <row r="1" spans="1:6">
      <c r="A1" t="s">
        <v>106</v>
      </c>
      <c r="B1" t="s">
        <v>107</v>
      </c>
      <c r="C1" t="s">
        <v>109</v>
      </c>
      <c r="D1" t="s">
        <v>237</v>
      </c>
      <c r="E1" t="s">
        <v>238</v>
      </c>
      <c r="F1" t="s">
        <v>239</v>
      </c>
    </row>
    <row r="2" spans="1:6">
      <c r="A2" t="s">
        <v>413</v>
      </c>
      <c r="B2">
        <v>2</v>
      </c>
      <c r="C2" t="s">
        <v>419</v>
      </c>
      <c r="D2" t="s">
        <v>240</v>
      </c>
    </row>
    <row r="3" spans="1:6">
      <c r="B3">
        <v>3</v>
      </c>
      <c r="C3" t="s">
        <v>241</v>
      </c>
      <c r="D3" t="s">
        <v>61</v>
      </c>
    </row>
    <row r="4" spans="1:6">
      <c r="B4">
        <v>4</v>
      </c>
      <c r="C4" t="s">
        <v>242</v>
      </c>
      <c r="D4" t="s">
        <v>61</v>
      </c>
    </row>
    <row r="5" spans="1:6">
      <c r="B5">
        <v>5</v>
      </c>
      <c r="C5" t="s">
        <v>418</v>
      </c>
      <c r="D5" t="s">
        <v>240</v>
      </c>
    </row>
    <row r="6" spans="1:6">
      <c r="B6">
        <v>6</v>
      </c>
      <c r="C6" t="s">
        <v>417</v>
      </c>
      <c r="D6" t="s">
        <v>240</v>
      </c>
    </row>
    <row r="7" spans="1:6">
      <c r="B7">
        <v>7</v>
      </c>
      <c r="C7" t="s">
        <v>416</v>
      </c>
      <c r="D7" t="s">
        <v>240</v>
      </c>
    </row>
    <row r="8" spans="1:6">
      <c r="B8">
        <v>0</v>
      </c>
      <c r="C8" t="s">
        <v>447</v>
      </c>
      <c r="D8" t="s">
        <v>446</v>
      </c>
    </row>
    <row r="9" spans="1:6">
      <c r="B9">
        <v>1</v>
      </c>
      <c r="C9" t="s">
        <v>448</v>
      </c>
      <c r="D9" t="s">
        <v>446</v>
      </c>
    </row>
    <row r="10" spans="1:6">
      <c r="B10">
        <v>28</v>
      </c>
      <c r="C10" t="s">
        <v>449</v>
      </c>
      <c r="D10" t="s">
        <v>446</v>
      </c>
    </row>
    <row r="11" spans="1:6">
      <c r="B11">
        <v>29</v>
      </c>
      <c r="C11" t="s">
        <v>599</v>
      </c>
      <c r="D11" t="s">
        <v>446</v>
      </c>
    </row>
    <row r="12" spans="1:6">
      <c r="B12">
        <v>24</v>
      </c>
      <c r="C12" t="s">
        <v>420</v>
      </c>
      <c r="D12" t="s">
        <v>415</v>
      </c>
    </row>
    <row r="13" spans="1:6">
      <c r="B13">
        <v>25</v>
      </c>
      <c r="C13" t="s">
        <v>414</v>
      </c>
      <c r="D13" t="s">
        <v>415</v>
      </c>
    </row>
    <row r="14" spans="1:6">
      <c r="B14" t="s">
        <v>320</v>
      </c>
      <c r="C14" t="s">
        <v>425</v>
      </c>
      <c r="D14" t="s">
        <v>243</v>
      </c>
    </row>
    <row r="15" spans="1:6">
      <c r="B15" t="s">
        <v>321</v>
      </c>
      <c r="C15" t="s">
        <v>426</v>
      </c>
      <c r="D15" t="s">
        <v>243</v>
      </c>
    </row>
    <row r="16" spans="1:6">
      <c r="B16" t="s">
        <v>325</v>
      </c>
      <c r="C16" t="s">
        <v>427</v>
      </c>
      <c r="D16" t="s">
        <v>243</v>
      </c>
    </row>
    <row r="17" spans="2:7">
      <c r="B17" t="s">
        <v>328</v>
      </c>
      <c r="C17" t="s">
        <v>428</v>
      </c>
      <c r="D17" t="s">
        <v>243</v>
      </c>
    </row>
    <row r="18" spans="2:7">
      <c r="B18" t="s">
        <v>337</v>
      </c>
      <c r="C18" t="s">
        <v>429</v>
      </c>
      <c r="D18" t="s">
        <v>243</v>
      </c>
    </row>
    <row r="19" spans="2:7">
      <c r="B19" t="s">
        <v>319</v>
      </c>
      <c r="C19" t="s">
        <v>430</v>
      </c>
      <c r="D19" t="s">
        <v>243</v>
      </c>
    </row>
    <row r="20" spans="2:7">
      <c r="B20" t="s">
        <v>336</v>
      </c>
      <c r="C20" t="s">
        <v>431</v>
      </c>
      <c r="D20" t="s">
        <v>243</v>
      </c>
    </row>
    <row r="21" spans="2:7">
      <c r="B21" t="s">
        <v>432</v>
      </c>
      <c r="C21" t="s">
        <v>436</v>
      </c>
      <c r="D21" t="s">
        <v>243</v>
      </c>
    </row>
    <row r="22" spans="2:7">
      <c r="B22" t="s">
        <v>433</v>
      </c>
      <c r="C22" t="s">
        <v>437</v>
      </c>
      <c r="D22" t="s">
        <v>243</v>
      </c>
    </row>
    <row r="23" spans="2:7">
      <c r="B23" t="s">
        <v>434</v>
      </c>
      <c r="C23" t="s">
        <v>438</v>
      </c>
      <c r="D23" t="s">
        <v>243</v>
      </c>
    </row>
    <row r="24" spans="2:7">
      <c r="B24" t="s">
        <v>435</v>
      </c>
      <c r="C24" t="s">
        <v>439</v>
      </c>
      <c r="D24" t="s">
        <v>243</v>
      </c>
    </row>
    <row r="25" spans="2:7">
      <c r="B25" t="s">
        <v>453</v>
      </c>
      <c r="C25" t="s">
        <v>244</v>
      </c>
      <c r="D25" t="s">
        <v>245</v>
      </c>
      <c r="G25" t="s">
        <v>246</v>
      </c>
    </row>
    <row r="26" spans="2:7">
      <c r="C26" t="s">
        <v>247</v>
      </c>
      <c r="D26" t="s">
        <v>248</v>
      </c>
      <c r="G26" t="s">
        <v>249</v>
      </c>
    </row>
    <row r="27" spans="2:7">
      <c r="B27" t="s">
        <v>468</v>
      </c>
      <c r="C27" t="s">
        <v>250</v>
      </c>
      <c r="D27" t="s">
        <v>251</v>
      </c>
    </row>
    <row r="28" spans="2:7">
      <c r="B28">
        <v>37</v>
      </c>
      <c r="C28" t="s">
        <v>450</v>
      </c>
      <c r="D28" t="s">
        <v>456</v>
      </c>
      <c r="E28" t="s">
        <v>452</v>
      </c>
    </row>
    <row r="29" spans="2:7">
      <c r="B29">
        <v>38</v>
      </c>
      <c r="C29" t="s">
        <v>451</v>
      </c>
      <c r="D29" t="s">
        <v>456</v>
      </c>
      <c r="E29" t="s">
        <v>452</v>
      </c>
    </row>
    <row r="30" spans="2:7">
      <c r="B30">
        <v>11</v>
      </c>
      <c r="C30" t="s">
        <v>462</v>
      </c>
      <c r="D30" t="s">
        <v>415</v>
      </c>
    </row>
    <row r="31" spans="2:7">
      <c r="B31">
        <v>12</v>
      </c>
      <c r="C31" t="s">
        <v>463</v>
      </c>
      <c r="D31" t="s">
        <v>415</v>
      </c>
    </row>
    <row r="32" spans="2:7">
      <c r="C32" t="s">
        <v>466</v>
      </c>
      <c r="D32" t="s">
        <v>415</v>
      </c>
    </row>
    <row r="33" spans="1:4">
      <c r="C33" t="s">
        <v>467</v>
      </c>
      <c r="D33" t="s">
        <v>415</v>
      </c>
    </row>
    <row r="34" spans="1:4">
      <c r="C34" t="s">
        <v>464</v>
      </c>
      <c r="D34" t="s">
        <v>243</v>
      </c>
    </row>
    <row r="35" spans="1:4">
      <c r="C35" t="s">
        <v>465</v>
      </c>
      <c r="D35" t="s">
        <v>243</v>
      </c>
    </row>
    <row r="37" spans="1:4">
      <c r="A37" t="s">
        <v>412</v>
      </c>
      <c r="B37">
        <v>2</v>
      </c>
      <c r="C37" t="s">
        <v>230</v>
      </c>
      <c r="D37" t="s">
        <v>240</v>
      </c>
    </row>
    <row r="38" spans="1:4">
      <c r="B38">
        <v>3</v>
      </c>
      <c r="C38" t="s">
        <v>241</v>
      </c>
      <c r="D38" t="s">
        <v>61</v>
      </c>
    </row>
    <row r="39" spans="1:4">
      <c r="B39">
        <v>4</v>
      </c>
      <c r="C39" t="s">
        <v>242</v>
      </c>
      <c r="D39" t="s">
        <v>61</v>
      </c>
    </row>
    <row r="40" spans="1:4">
      <c r="B40">
        <v>5</v>
      </c>
      <c r="C40" t="s">
        <v>266</v>
      </c>
      <c r="D40" t="s">
        <v>240</v>
      </c>
    </row>
    <row r="41" spans="1:4">
      <c r="B41">
        <v>6</v>
      </c>
      <c r="C41" t="s">
        <v>421</v>
      </c>
      <c r="D41" t="s">
        <v>240</v>
      </c>
    </row>
    <row r="42" spans="1:4">
      <c r="B42">
        <v>7</v>
      </c>
      <c r="C42" t="s">
        <v>267</v>
      </c>
      <c r="D42" t="s">
        <v>240</v>
      </c>
    </row>
    <row r="43" spans="1:4">
      <c r="B43">
        <v>8</v>
      </c>
      <c r="C43" t="s">
        <v>422</v>
      </c>
      <c r="D43" t="s">
        <v>240</v>
      </c>
    </row>
    <row r="44" spans="1:4">
      <c r="B44">
        <v>9</v>
      </c>
      <c r="C44" t="s">
        <v>229</v>
      </c>
      <c r="D44" t="s">
        <v>240</v>
      </c>
    </row>
    <row r="45" spans="1:4">
      <c r="B45">
        <v>0</v>
      </c>
      <c r="C45" t="s">
        <v>447</v>
      </c>
      <c r="D45" t="s">
        <v>446</v>
      </c>
    </row>
    <row r="46" spans="1:4">
      <c r="B46">
        <v>1</v>
      </c>
      <c r="C46" t="s">
        <v>448</v>
      </c>
      <c r="D46" t="s">
        <v>446</v>
      </c>
    </row>
    <row r="47" spans="1:4">
      <c r="B47">
        <v>28</v>
      </c>
      <c r="C47" t="s">
        <v>449</v>
      </c>
      <c r="D47" t="s">
        <v>446</v>
      </c>
    </row>
    <row r="48" spans="1:4">
      <c r="B48">
        <v>29</v>
      </c>
      <c r="C48" t="s">
        <v>599</v>
      </c>
      <c r="D48" t="s">
        <v>446</v>
      </c>
    </row>
    <row r="49" spans="2:5">
      <c r="B49">
        <v>24</v>
      </c>
      <c r="C49" t="s">
        <v>236</v>
      </c>
      <c r="D49" t="s">
        <v>415</v>
      </c>
    </row>
    <row r="50" spans="2:5">
      <c r="B50">
        <v>25</v>
      </c>
      <c r="C50" t="s">
        <v>423</v>
      </c>
      <c r="D50" t="s">
        <v>415</v>
      </c>
    </row>
    <row r="51" spans="2:5">
      <c r="B51">
        <v>26</v>
      </c>
      <c r="C51" t="s">
        <v>424</v>
      </c>
      <c r="D51" t="s">
        <v>415</v>
      </c>
    </row>
    <row r="52" spans="2:5">
      <c r="B52">
        <v>27</v>
      </c>
      <c r="C52" t="s">
        <v>277</v>
      </c>
      <c r="D52" t="s">
        <v>415</v>
      </c>
    </row>
    <row r="53" spans="2:5">
      <c r="B53">
        <v>37</v>
      </c>
      <c r="C53" t="s">
        <v>450</v>
      </c>
      <c r="D53" t="s">
        <v>456</v>
      </c>
      <c r="E53" t="s">
        <v>452</v>
      </c>
    </row>
    <row r="54" spans="2:5">
      <c r="B54">
        <v>38</v>
      </c>
      <c r="C54" t="s">
        <v>451</v>
      </c>
      <c r="D54" t="s">
        <v>456</v>
      </c>
      <c r="E54" t="s">
        <v>452</v>
      </c>
    </row>
    <row r="56" spans="2:5">
      <c r="B56" t="s">
        <v>325</v>
      </c>
      <c r="C56" t="s">
        <v>444</v>
      </c>
      <c r="D56" t="s">
        <v>243</v>
      </c>
    </row>
    <row r="57" spans="2:5">
      <c r="B57" t="s">
        <v>328</v>
      </c>
      <c r="C57" t="s">
        <v>445</v>
      </c>
      <c r="D57" t="s">
        <v>243</v>
      </c>
    </row>
    <row r="58" spans="2:5">
      <c r="B58" t="s">
        <v>337</v>
      </c>
      <c r="C58" t="s">
        <v>342</v>
      </c>
      <c r="D58" t="s">
        <v>243</v>
      </c>
    </row>
    <row r="59" spans="2:5">
      <c r="B59" t="s">
        <v>319</v>
      </c>
      <c r="C59" t="s">
        <v>340</v>
      </c>
      <c r="D59" t="s">
        <v>243</v>
      </c>
    </row>
    <row r="60" spans="2:5">
      <c r="B60" t="s">
        <v>336</v>
      </c>
      <c r="C60" t="s">
        <v>343</v>
      </c>
      <c r="D60" t="s">
        <v>243</v>
      </c>
    </row>
    <row r="61" spans="2:5">
      <c r="B61" t="s">
        <v>432</v>
      </c>
      <c r="C61" t="s">
        <v>440</v>
      </c>
      <c r="D61" t="s">
        <v>243</v>
      </c>
    </row>
    <row r="62" spans="2:5">
      <c r="B62" t="s">
        <v>433</v>
      </c>
      <c r="C62" t="s">
        <v>441</v>
      </c>
      <c r="D62" t="s">
        <v>243</v>
      </c>
    </row>
    <row r="63" spans="2:5">
      <c r="B63" t="s">
        <v>434</v>
      </c>
      <c r="C63" t="s">
        <v>442</v>
      </c>
      <c r="D63" t="s">
        <v>243</v>
      </c>
    </row>
    <row r="64" spans="2:5">
      <c r="B64" t="s">
        <v>435</v>
      </c>
      <c r="C64" t="s">
        <v>443</v>
      </c>
      <c r="D64" t="s">
        <v>243</v>
      </c>
    </row>
    <row r="65" spans="2:7">
      <c r="B65" t="s">
        <v>453</v>
      </c>
      <c r="C65" t="s">
        <v>244</v>
      </c>
      <c r="D65" t="s">
        <v>245</v>
      </c>
      <c r="G65" t="s">
        <v>246</v>
      </c>
    </row>
    <row r="66" spans="2:7">
      <c r="C66" t="s">
        <v>247</v>
      </c>
      <c r="D66" t="s">
        <v>248</v>
      </c>
      <c r="G66" t="s">
        <v>249</v>
      </c>
    </row>
    <row r="67" spans="2:7">
      <c r="B67">
        <v>30</v>
      </c>
      <c r="C67" t="s">
        <v>250</v>
      </c>
      <c r="D67" t="s">
        <v>251</v>
      </c>
    </row>
    <row r="123" spans="2:2">
      <c r="B123">
        <v>36</v>
      </c>
    </row>
    <row r="124" spans="2:2">
      <c r="B124">
        <v>37</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0CD8-D6EC-436C-A086-AEEF208BCA32}">
  <dimension ref="A1:O211"/>
  <sheetViews>
    <sheetView topLeftCell="A25" workbookViewId="0">
      <selection activeCell="K59" sqref="K59"/>
    </sheetView>
  </sheetViews>
  <sheetFormatPr defaultColWidth="8.85546875" defaultRowHeight="15"/>
  <cols>
    <col min="1" max="1" width="15" customWidth="1"/>
    <col min="2" max="2" width="44.42578125" customWidth="1"/>
    <col min="3" max="3" width="22.140625" customWidth="1"/>
    <col min="4" max="4" width="23.28515625" customWidth="1"/>
    <col min="5" max="5" width="22.140625" customWidth="1"/>
    <col min="6" max="6" width="14.42578125" customWidth="1"/>
    <col min="7" max="7" width="43.85546875" customWidth="1"/>
    <col min="9" max="9" width="16.7109375" customWidth="1"/>
    <col min="10" max="10" width="14" customWidth="1"/>
    <col min="11" max="11" width="19.5703125" customWidth="1"/>
  </cols>
  <sheetData>
    <row r="1" spans="1:15">
      <c r="A1" t="s">
        <v>533</v>
      </c>
      <c r="B1" t="s">
        <v>109</v>
      </c>
      <c r="C1" t="s">
        <v>479</v>
      </c>
      <c r="D1" t="s">
        <v>477</v>
      </c>
      <c r="E1" t="s">
        <v>478</v>
      </c>
      <c r="F1" t="s">
        <v>111</v>
      </c>
      <c r="K1" s="97" t="s">
        <v>541</v>
      </c>
      <c r="L1" s="97"/>
      <c r="M1" s="97"/>
      <c r="N1" s="97"/>
      <c r="O1" s="97"/>
    </row>
    <row r="2" spans="1:15" ht="15" customHeight="1">
      <c r="K2" s="97"/>
      <c r="L2" s="97"/>
      <c r="M2" s="97"/>
      <c r="N2" s="97"/>
      <c r="O2" s="97"/>
    </row>
    <row r="3" spans="1:15">
      <c r="A3" s="53" t="s">
        <v>535</v>
      </c>
      <c r="B3" t="s">
        <v>536</v>
      </c>
      <c r="C3" t="s">
        <v>537</v>
      </c>
      <c r="F3">
        <v>1</v>
      </c>
      <c r="I3" t="s">
        <v>253</v>
      </c>
      <c r="J3" t="s">
        <v>254</v>
      </c>
      <c r="K3" s="54" t="s">
        <v>470</v>
      </c>
      <c r="L3" s="47"/>
      <c r="M3" s="47"/>
      <c r="N3" s="47"/>
      <c r="O3" s="47"/>
    </row>
    <row r="4" spans="1:15">
      <c r="A4" s="53"/>
      <c r="F4">
        <v>2</v>
      </c>
      <c r="I4" t="s">
        <v>253</v>
      </c>
      <c r="J4" t="s">
        <v>255</v>
      </c>
      <c r="K4" s="54" t="s">
        <v>474</v>
      </c>
    </row>
    <row r="5" spans="1:15">
      <c r="A5" s="53"/>
      <c r="F5">
        <v>3</v>
      </c>
      <c r="I5" t="s">
        <v>253</v>
      </c>
      <c r="J5" t="s">
        <v>256</v>
      </c>
      <c r="K5" s="54" t="s">
        <v>469</v>
      </c>
    </row>
    <row r="6" spans="1:15">
      <c r="A6" s="53"/>
      <c r="F6">
        <v>4</v>
      </c>
      <c r="I6" t="s">
        <v>253</v>
      </c>
      <c r="J6" t="s">
        <v>257</v>
      </c>
      <c r="K6" s="54" t="s">
        <v>542</v>
      </c>
    </row>
    <row r="7" spans="1:15">
      <c r="A7" s="53"/>
      <c r="F7">
        <v>5</v>
      </c>
      <c r="I7" t="s">
        <v>258</v>
      </c>
      <c r="J7" t="s">
        <v>259</v>
      </c>
      <c r="K7" s="54" t="s">
        <v>473</v>
      </c>
    </row>
    <row r="8" spans="1:15">
      <c r="A8" s="53"/>
      <c r="F8">
        <v>6</v>
      </c>
      <c r="I8" t="s">
        <v>258</v>
      </c>
      <c r="J8" t="s">
        <v>260</v>
      </c>
      <c r="K8" s="54" t="s">
        <v>543</v>
      </c>
    </row>
    <row r="9" spans="1:15">
      <c r="A9" s="53"/>
      <c r="F9">
        <v>7</v>
      </c>
      <c r="I9" t="s">
        <v>258</v>
      </c>
      <c r="J9" t="s">
        <v>261</v>
      </c>
      <c r="K9" s="54" t="s">
        <v>544</v>
      </c>
    </row>
    <row r="10" spans="1:15">
      <c r="A10" s="53"/>
      <c r="F10">
        <v>8</v>
      </c>
      <c r="I10" t="s">
        <v>258</v>
      </c>
      <c r="J10" t="s">
        <v>262</v>
      </c>
      <c r="K10" s="54" t="s">
        <v>545</v>
      </c>
    </row>
    <row r="11" spans="1:15">
      <c r="A11" s="53"/>
      <c r="F11">
        <v>9</v>
      </c>
      <c r="I11" t="s">
        <v>253</v>
      </c>
      <c r="J11" t="s">
        <v>263</v>
      </c>
      <c r="K11" s="54" t="s">
        <v>546</v>
      </c>
    </row>
    <row r="12" spans="1:15">
      <c r="A12" s="53"/>
      <c r="F12">
        <v>10</v>
      </c>
      <c r="I12" t="s">
        <v>253</v>
      </c>
      <c r="J12" t="s">
        <v>259</v>
      </c>
      <c r="K12" s="54" t="s">
        <v>547</v>
      </c>
    </row>
    <row r="13" spans="1:15">
      <c r="A13" s="53"/>
      <c r="F13">
        <v>11</v>
      </c>
      <c r="I13" t="s">
        <v>253</v>
      </c>
      <c r="J13" t="s">
        <v>264</v>
      </c>
    </row>
    <row r="14" spans="1:15">
      <c r="A14" s="53"/>
      <c r="F14">
        <v>12</v>
      </c>
      <c r="I14" t="s">
        <v>253</v>
      </c>
      <c r="J14" t="s">
        <v>265</v>
      </c>
    </row>
    <row r="15" spans="1:15">
      <c r="A15" s="53"/>
    </row>
    <row r="16" spans="1:15">
      <c r="A16" s="53"/>
    </row>
    <row r="17" spans="1:10">
      <c r="A17" s="53"/>
    </row>
    <row r="18" spans="1:10">
      <c r="A18" s="53" t="s">
        <v>535</v>
      </c>
      <c r="B18" t="s">
        <v>538</v>
      </c>
      <c r="C18" t="s">
        <v>487</v>
      </c>
      <c r="F18">
        <v>1</v>
      </c>
      <c r="G18" t="s">
        <v>472</v>
      </c>
      <c r="I18" t="s">
        <v>560</v>
      </c>
    </row>
    <row r="19" spans="1:10">
      <c r="A19" s="53"/>
      <c r="F19">
        <v>2</v>
      </c>
      <c r="G19" t="s">
        <v>470</v>
      </c>
      <c r="I19" t="s">
        <v>561</v>
      </c>
    </row>
    <row r="20" spans="1:10">
      <c r="A20" s="53"/>
      <c r="F20">
        <v>3</v>
      </c>
      <c r="G20" t="s">
        <v>474</v>
      </c>
      <c r="J20" t="s">
        <v>562</v>
      </c>
    </row>
    <row r="21" spans="1:10">
      <c r="A21" s="53"/>
      <c r="F21">
        <v>4</v>
      </c>
      <c r="G21" t="s">
        <v>475</v>
      </c>
      <c r="J21" t="s">
        <v>563</v>
      </c>
    </row>
    <row r="22" spans="1:10">
      <c r="A22" s="53"/>
      <c r="F22">
        <v>5</v>
      </c>
      <c r="G22" t="s">
        <v>469</v>
      </c>
      <c r="I22" t="s">
        <v>564</v>
      </c>
    </row>
    <row r="23" spans="1:10">
      <c r="A23" s="53"/>
      <c r="F23">
        <v>6</v>
      </c>
      <c r="G23" t="s">
        <v>539</v>
      </c>
    </row>
    <row r="24" spans="1:10">
      <c r="A24" s="53"/>
      <c r="F24">
        <v>7</v>
      </c>
      <c r="G24" t="s">
        <v>473</v>
      </c>
    </row>
    <row r="25" spans="1:10">
      <c r="A25" s="53"/>
      <c r="F25">
        <v>8</v>
      </c>
      <c r="G25" t="s">
        <v>471</v>
      </c>
    </row>
    <row r="26" spans="1:10">
      <c r="A26" s="53"/>
      <c r="F26">
        <v>9</v>
      </c>
      <c r="G26" t="s">
        <v>540</v>
      </c>
    </row>
    <row r="27" spans="1:10">
      <c r="A27" s="53"/>
    </row>
    <row r="28" spans="1:10">
      <c r="A28" s="53" t="s">
        <v>535</v>
      </c>
      <c r="B28" t="s">
        <v>480</v>
      </c>
      <c r="C28" t="s">
        <v>483</v>
      </c>
      <c r="F28">
        <v>1</v>
      </c>
      <c r="G28" t="s">
        <v>493</v>
      </c>
    </row>
    <row r="29" spans="1:10">
      <c r="A29" s="53"/>
      <c r="F29">
        <v>2</v>
      </c>
      <c r="G29" t="s">
        <v>494</v>
      </c>
    </row>
    <row r="30" spans="1:10">
      <c r="A30" s="53"/>
      <c r="F30">
        <v>3</v>
      </c>
      <c r="G30" t="s">
        <v>495</v>
      </c>
    </row>
    <row r="31" spans="1:10">
      <c r="A31" s="53"/>
      <c r="F31">
        <v>4</v>
      </c>
      <c r="G31" t="s">
        <v>496</v>
      </c>
    </row>
    <row r="32" spans="1:10">
      <c r="A32" s="53"/>
      <c r="F32">
        <v>5</v>
      </c>
      <c r="G32" t="s">
        <v>497</v>
      </c>
    </row>
    <row r="33" spans="1:7">
      <c r="A33" s="53"/>
      <c r="F33">
        <v>6</v>
      </c>
      <c r="G33" t="s">
        <v>498</v>
      </c>
    </row>
    <row r="34" spans="1:7">
      <c r="A34" s="53"/>
      <c r="F34">
        <v>7</v>
      </c>
      <c r="G34" s="50" t="s">
        <v>499</v>
      </c>
    </row>
    <row r="35" spans="1:7">
      <c r="A35" s="53"/>
      <c r="F35">
        <v>8</v>
      </c>
      <c r="G35" s="50" t="s">
        <v>500</v>
      </c>
    </row>
    <row r="36" spans="1:7">
      <c r="A36" s="53"/>
      <c r="F36">
        <v>9</v>
      </c>
      <c r="G36" s="10" t="s">
        <v>530</v>
      </c>
    </row>
    <row r="37" spans="1:7">
      <c r="A37" s="53"/>
      <c r="F37">
        <v>10</v>
      </c>
      <c r="G37" t="s">
        <v>512</v>
      </c>
    </row>
    <row r="38" spans="1:7">
      <c r="A38" s="53"/>
      <c r="F38">
        <v>11</v>
      </c>
      <c r="G38" t="s">
        <v>513</v>
      </c>
    </row>
    <row r="39" spans="1:7">
      <c r="A39" s="53"/>
      <c r="F39">
        <v>12</v>
      </c>
      <c r="G39" t="s">
        <v>514</v>
      </c>
    </row>
    <row r="40" spans="1:7">
      <c r="A40" s="53"/>
      <c r="F40">
        <v>13</v>
      </c>
      <c r="G40" s="10" t="s">
        <v>530</v>
      </c>
    </row>
    <row r="41" spans="1:7">
      <c r="A41" s="53"/>
      <c r="F41">
        <v>14</v>
      </c>
      <c r="G41" t="s">
        <v>501</v>
      </c>
    </row>
    <row r="42" spans="1:7">
      <c r="A42" s="53"/>
      <c r="F42">
        <v>15</v>
      </c>
      <c r="G42" t="s">
        <v>502</v>
      </c>
    </row>
    <row r="43" spans="1:7">
      <c r="A43" s="53"/>
      <c r="F43">
        <v>16</v>
      </c>
      <c r="G43" t="s">
        <v>503</v>
      </c>
    </row>
    <row r="44" spans="1:7">
      <c r="A44" s="53"/>
      <c r="F44">
        <v>17</v>
      </c>
      <c r="G44" t="s">
        <v>504</v>
      </c>
    </row>
    <row r="45" spans="1:7">
      <c r="A45" s="53"/>
      <c r="F45">
        <v>18</v>
      </c>
      <c r="G45" t="s">
        <v>505</v>
      </c>
    </row>
    <row r="46" spans="1:7">
      <c r="A46" s="53"/>
      <c r="F46">
        <v>19</v>
      </c>
      <c r="G46" t="s">
        <v>506</v>
      </c>
    </row>
    <row r="47" spans="1:7">
      <c r="A47" s="53"/>
      <c r="F47">
        <v>20</v>
      </c>
      <c r="G47" s="50" t="s">
        <v>507</v>
      </c>
    </row>
    <row r="48" spans="1:7">
      <c r="A48" s="53"/>
      <c r="F48">
        <v>21</v>
      </c>
      <c r="G48" s="50" t="s">
        <v>508</v>
      </c>
    </row>
    <row r="49" spans="1:11">
      <c r="A49" s="53"/>
      <c r="F49">
        <v>22</v>
      </c>
      <c r="G49" s="51" t="s">
        <v>532</v>
      </c>
    </row>
    <row r="50" spans="1:11">
      <c r="A50" s="53"/>
      <c r="F50">
        <v>23</v>
      </c>
      <c r="G50" t="s">
        <v>509</v>
      </c>
    </row>
    <row r="51" spans="1:11">
      <c r="A51" s="53"/>
      <c r="F51">
        <v>24</v>
      </c>
      <c r="G51" t="s">
        <v>510</v>
      </c>
    </row>
    <row r="52" spans="1:11">
      <c r="A52" s="53"/>
      <c r="F52">
        <v>25</v>
      </c>
      <c r="G52" t="s">
        <v>511</v>
      </c>
    </row>
    <row r="53" spans="1:11">
      <c r="A53" s="53"/>
    </row>
    <row r="54" spans="1:11">
      <c r="A54" s="53"/>
    </row>
    <row r="55" spans="1:11">
      <c r="A55" s="53" t="s">
        <v>535</v>
      </c>
      <c r="B55" t="s">
        <v>485</v>
      </c>
      <c r="C55" t="s">
        <v>484</v>
      </c>
      <c r="F55">
        <v>1</v>
      </c>
      <c r="G55" t="s">
        <v>515</v>
      </c>
    </row>
    <row r="56" spans="1:11">
      <c r="A56" s="53"/>
      <c r="F56">
        <v>2</v>
      </c>
      <c r="G56" t="s">
        <v>516</v>
      </c>
    </row>
    <row r="57" spans="1:11">
      <c r="A57" s="53"/>
      <c r="F57">
        <v>3</v>
      </c>
      <c r="G57" t="s">
        <v>517</v>
      </c>
      <c r="I57" t="s">
        <v>568</v>
      </c>
      <c r="K57" t="s">
        <v>571</v>
      </c>
    </row>
    <row r="58" spans="1:11">
      <c r="A58" s="53"/>
      <c r="F58">
        <v>4</v>
      </c>
      <c r="G58" t="s">
        <v>520</v>
      </c>
      <c r="H58" t="s">
        <v>569</v>
      </c>
      <c r="I58" t="s">
        <v>570</v>
      </c>
      <c r="K58" t="s">
        <v>572</v>
      </c>
    </row>
    <row r="59" spans="1:11">
      <c r="A59" s="53"/>
      <c r="F59">
        <v>5</v>
      </c>
      <c r="G59" t="s">
        <v>521</v>
      </c>
      <c r="K59" t="s">
        <v>573</v>
      </c>
    </row>
    <row r="60" spans="1:11">
      <c r="A60" s="53"/>
      <c r="F60">
        <v>6</v>
      </c>
      <c r="G60" t="s">
        <v>525</v>
      </c>
    </row>
    <row r="61" spans="1:11">
      <c r="A61" s="53"/>
      <c r="F61">
        <v>7</v>
      </c>
      <c r="G61" t="s">
        <v>526</v>
      </c>
    </row>
    <row r="62" spans="1:11">
      <c r="A62" s="53"/>
      <c r="F62">
        <v>8</v>
      </c>
      <c r="G62" t="s">
        <v>527</v>
      </c>
    </row>
    <row r="63" spans="1:11">
      <c r="A63" s="53"/>
      <c r="F63">
        <v>9</v>
      </c>
      <c r="G63" s="50" t="s">
        <v>518</v>
      </c>
    </row>
    <row r="64" spans="1:11">
      <c r="A64" s="53"/>
      <c r="F64">
        <v>10</v>
      </c>
      <c r="G64" s="50" t="s">
        <v>519</v>
      </c>
    </row>
    <row r="65" spans="1:7">
      <c r="A65" s="53"/>
      <c r="F65">
        <v>11</v>
      </c>
      <c r="G65" t="s">
        <v>522</v>
      </c>
    </row>
    <row r="66" spans="1:7">
      <c r="A66" s="53"/>
      <c r="F66">
        <v>12</v>
      </c>
      <c r="G66" s="50" t="s">
        <v>523</v>
      </c>
    </row>
    <row r="67" spans="1:7">
      <c r="A67" s="53"/>
      <c r="F67">
        <v>13</v>
      </c>
      <c r="G67" s="50" t="s">
        <v>524</v>
      </c>
    </row>
    <row r="68" spans="1:7">
      <c r="A68" s="53"/>
      <c r="F68">
        <v>14</v>
      </c>
      <c r="G68" s="50" t="s">
        <v>528</v>
      </c>
    </row>
    <row r="69" spans="1:7">
      <c r="A69" s="53"/>
      <c r="F69">
        <v>15</v>
      </c>
      <c r="G69" s="50" t="s">
        <v>529</v>
      </c>
    </row>
    <row r="70" spans="1:7">
      <c r="A70" s="53"/>
    </row>
    <row r="71" spans="1:7">
      <c r="A71" s="53"/>
    </row>
    <row r="72" spans="1:7">
      <c r="A72" s="53" t="s">
        <v>535</v>
      </c>
      <c r="B72" s="50" t="s">
        <v>486</v>
      </c>
      <c r="C72" s="50" t="s">
        <v>484</v>
      </c>
      <c r="D72" s="50"/>
      <c r="E72" s="50"/>
      <c r="F72" s="50">
        <v>1</v>
      </c>
      <c r="G72" s="50" t="s">
        <v>515</v>
      </c>
    </row>
    <row r="73" spans="1:7">
      <c r="A73" s="53"/>
      <c r="B73" s="50"/>
      <c r="C73" s="50"/>
      <c r="D73" s="50"/>
      <c r="E73" s="50"/>
      <c r="F73" s="50">
        <v>2</v>
      </c>
      <c r="G73" s="50" t="s">
        <v>516</v>
      </c>
    </row>
    <row r="74" spans="1:7">
      <c r="A74" s="53"/>
      <c r="B74" s="50"/>
      <c r="C74" s="50"/>
      <c r="D74" s="50"/>
      <c r="E74" s="50"/>
      <c r="F74" s="50">
        <v>3</v>
      </c>
      <c r="G74" s="50" t="s">
        <v>517</v>
      </c>
    </row>
    <row r="75" spans="1:7">
      <c r="A75" s="53"/>
      <c r="B75" s="50"/>
      <c r="C75" s="50"/>
      <c r="D75" s="50"/>
      <c r="E75" s="50"/>
      <c r="F75" s="50">
        <v>4</v>
      </c>
      <c r="G75" s="50" t="s">
        <v>520</v>
      </c>
    </row>
    <row r="76" spans="1:7">
      <c r="A76" s="53"/>
      <c r="B76" s="50"/>
      <c r="C76" s="50"/>
      <c r="D76" s="50"/>
      <c r="E76" s="50"/>
      <c r="F76" s="50">
        <v>5</v>
      </c>
      <c r="G76" s="50" t="s">
        <v>521</v>
      </c>
    </row>
    <row r="77" spans="1:7">
      <c r="A77" s="53"/>
      <c r="B77" s="50"/>
      <c r="C77" s="50"/>
      <c r="D77" s="50"/>
      <c r="E77" s="50"/>
      <c r="F77" s="50">
        <v>6</v>
      </c>
      <c r="G77" s="50" t="s">
        <v>525</v>
      </c>
    </row>
    <row r="78" spans="1:7" ht="15" customHeight="1">
      <c r="A78" s="53"/>
      <c r="B78" s="50"/>
      <c r="C78" s="96" t="s">
        <v>531</v>
      </c>
      <c r="D78" s="96"/>
      <c r="E78" s="96"/>
      <c r="F78" s="50">
        <v>7</v>
      </c>
      <c r="G78" s="50" t="s">
        <v>526</v>
      </c>
    </row>
    <row r="79" spans="1:7" ht="15" customHeight="1">
      <c r="A79" s="53"/>
      <c r="B79" s="50"/>
      <c r="C79" s="96"/>
      <c r="D79" s="96"/>
      <c r="E79" s="96"/>
      <c r="F79" s="50">
        <v>8</v>
      </c>
      <c r="G79" s="50" t="s">
        <v>527</v>
      </c>
    </row>
    <row r="80" spans="1:7" ht="15" customHeight="1">
      <c r="A80" s="53"/>
      <c r="B80" s="50"/>
      <c r="C80" s="96"/>
      <c r="D80" s="96"/>
      <c r="E80" s="96"/>
      <c r="F80" s="50">
        <v>9</v>
      </c>
      <c r="G80" s="50" t="s">
        <v>518</v>
      </c>
    </row>
    <row r="81" spans="1:7" ht="15" customHeight="1">
      <c r="A81" s="53"/>
      <c r="B81" s="50"/>
      <c r="C81" s="96"/>
      <c r="D81" s="96"/>
      <c r="E81" s="96"/>
      <c r="F81" s="50">
        <v>10</v>
      </c>
      <c r="G81" s="50" t="s">
        <v>519</v>
      </c>
    </row>
    <row r="82" spans="1:7">
      <c r="A82" s="53"/>
      <c r="B82" s="50"/>
      <c r="C82" s="50"/>
      <c r="D82" s="50"/>
      <c r="E82" s="50"/>
      <c r="F82" s="50">
        <v>11</v>
      </c>
      <c r="G82" s="50" t="s">
        <v>522</v>
      </c>
    </row>
    <row r="83" spans="1:7">
      <c r="A83" s="53"/>
      <c r="B83" s="50"/>
      <c r="C83" s="50"/>
      <c r="D83" s="50"/>
      <c r="E83" s="50"/>
      <c r="F83" s="50">
        <v>12</v>
      </c>
      <c r="G83" s="50" t="s">
        <v>523</v>
      </c>
    </row>
    <row r="84" spans="1:7">
      <c r="A84" s="53"/>
      <c r="B84" s="50"/>
      <c r="C84" s="50"/>
      <c r="D84" s="50"/>
      <c r="E84" s="50"/>
      <c r="F84" s="50">
        <v>13</v>
      </c>
      <c r="G84" s="50" t="s">
        <v>524</v>
      </c>
    </row>
    <row r="85" spans="1:7">
      <c r="A85" s="53"/>
      <c r="B85" s="50"/>
      <c r="C85" s="50"/>
      <c r="D85" s="50"/>
      <c r="E85" s="50"/>
      <c r="F85" s="50">
        <v>14</v>
      </c>
      <c r="G85" s="50" t="s">
        <v>528</v>
      </c>
    </row>
    <row r="86" spans="1:7">
      <c r="A86" s="53"/>
      <c r="B86" s="50"/>
      <c r="C86" s="50"/>
      <c r="D86" s="50"/>
      <c r="E86" s="50"/>
      <c r="F86" s="50">
        <v>15</v>
      </c>
      <c r="G86" s="50" t="s">
        <v>529</v>
      </c>
    </row>
    <row r="87" spans="1:7">
      <c r="A87" s="53"/>
    </row>
    <row r="88" spans="1:7">
      <c r="A88" s="53"/>
    </row>
    <row r="90" spans="1:7">
      <c r="A90" s="52" t="s">
        <v>534</v>
      </c>
      <c r="B90" t="s">
        <v>476</v>
      </c>
      <c r="C90" t="s">
        <v>487</v>
      </c>
      <c r="F90">
        <v>1</v>
      </c>
      <c r="G90" t="s">
        <v>472</v>
      </c>
    </row>
    <row r="91" spans="1:7">
      <c r="A91" s="52"/>
      <c r="F91">
        <v>2</v>
      </c>
      <c r="G91" t="s">
        <v>470</v>
      </c>
    </row>
    <row r="92" spans="1:7">
      <c r="A92" s="52"/>
      <c r="F92">
        <v>3</v>
      </c>
      <c r="G92" t="s">
        <v>474</v>
      </c>
    </row>
    <row r="93" spans="1:7">
      <c r="A93" s="52"/>
      <c r="F93">
        <v>4</v>
      </c>
      <c r="G93" t="s">
        <v>475</v>
      </c>
    </row>
    <row r="94" spans="1:7">
      <c r="A94" s="52"/>
      <c r="F94">
        <v>5</v>
      </c>
      <c r="G94" t="s">
        <v>469</v>
      </c>
    </row>
    <row r="95" spans="1:7">
      <c r="A95" s="52"/>
      <c r="F95">
        <v>6</v>
      </c>
      <c r="G95" t="s">
        <v>489</v>
      </c>
    </row>
    <row r="96" spans="1:7">
      <c r="A96" s="52"/>
      <c r="F96">
        <v>7</v>
      </c>
      <c r="G96" t="s">
        <v>473</v>
      </c>
    </row>
    <row r="97" spans="1:7">
      <c r="A97" s="52"/>
      <c r="F97">
        <v>8</v>
      </c>
      <c r="G97" t="s">
        <v>471</v>
      </c>
    </row>
    <row r="98" spans="1:7">
      <c r="A98" s="52"/>
      <c r="F98">
        <v>9</v>
      </c>
      <c r="G98" t="s">
        <v>490</v>
      </c>
    </row>
    <row r="99" spans="1:7">
      <c r="A99" s="52"/>
    </row>
    <row r="100" spans="1:7">
      <c r="A100" s="52"/>
    </row>
    <row r="101" spans="1:7">
      <c r="A101" s="52" t="s">
        <v>534</v>
      </c>
      <c r="B101" t="s">
        <v>481</v>
      </c>
      <c r="C101" t="s">
        <v>487</v>
      </c>
      <c r="F101">
        <v>1</v>
      </c>
      <c r="G101" t="s">
        <v>472</v>
      </c>
    </row>
    <row r="102" spans="1:7">
      <c r="A102" s="52"/>
      <c r="F102">
        <v>2</v>
      </c>
      <c r="G102" t="s">
        <v>470</v>
      </c>
    </row>
    <row r="103" spans="1:7">
      <c r="A103" s="52"/>
      <c r="F103">
        <v>3</v>
      </c>
      <c r="G103" t="s">
        <v>474</v>
      </c>
    </row>
    <row r="104" spans="1:7">
      <c r="A104" s="52"/>
      <c r="F104">
        <v>4</v>
      </c>
      <c r="G104" t="s">
        <v>475</v>
      </c>
    </row>
    <row r="105" spans="1:7">
      <c r="A105" s="52"/>
      <c r="F105">
        <v>5</v>
      </c>
      <c r="G105" t="s">
        <v>469</v>
      </c>
    </row>
    <row r="106" spans="1:7">
      <c r="A106" s="52"/>
      <c r="F106">
        <v>6</v>
      </c>
      <c r="G106" t="s">
        <v>491</v>
      </c>
    </row>
    <row r="107" spans="1:7">
      <c r="A107" s="52"/>
      <c r="F107">
        <v>7</v>
      </c>
      <c r="G107" t="s">
        <v>473</v>
      </c>
    </row>
    <row r="108" spans="1:7">
      <c r="A108" s="52"/>
      <c r="F108">
        <v>8</v>
      </c>
      <c r="G108" t="s">
        <v>471</v>
      </c>
    </row>
    <row r="109" spans="1:7">
      <c r="A109" s="52"/>
      <c r="F109">
        <v>9</v>
      </c>
      <c r="G109" t="s">
        <v>490</v>
      </c>
    </row>
    <row r="110" spans="1:7">
      <c r="A110" s="52"/>
    </row>
    <row r="111" spans="1:7">
      <c r="A111" s="52"/>
    </row>
    <row r="112" spans="1:7">
      <c r="A112" s="52"/>
    </row>
    <row r="113" spans="1:7">
      <c r="A113" s="52"/>
    </row>
    <row r="114" spans="1:7">
      <c r="A114" s="52" t="s">
        <v>534</v>
      </c>
      <c r="B114" t="s">
        <v>480</v>
      </c>
      <c r="C114" t="s">
        <v>483</v>
      </c>
      <c r="F114">
        <v>1</v>
      </c>
      <c r="G114" t="s">
        <v>493</v>
      </c>
    </row>
    <row r="115" spans="1:7">
      <c r="A115" s="52"/>
      <c r="F115">
        <v>2</v>
      </c>
      <c r="G115" t="s">
        <v>494</v>
      </c>
    </row>
    <row r="116" spans="1:7">
      <c r="A116" s="52"/>
      <c r="F116">
        <v>3</v>
      </c>
      <c r="G116" t="s">
        <v>495</v>
      </c>
    </row>
    <row r="117" spans="1:7">
      <c r="A117" s="52"/>
      <c r="F117">
        <v>4</v>
      </c>
      <c r="G117" t="s">
        <v>496</v>
      </c>
    </row>
    <row r="118" spans="1:7">
      <c r="A118" s="52"/>
      <c r="F118">
        <v>5</v>
      </c>
      <c r="G118" t="s">
        <v>497</v>
      </c>
    </row>
    <row r="119" spans="1:7">
      <c r="A119" s="52"/>
      <c r="F119">
        <v>6</v>
      </c>
      <c r="G119" t="s">
        <v>498</v>
      </c>
    </row>
    <row r="120" spans="1:7">
      <c r="A120" s="52"/>
      <c r="F120">
        <v>7</v>
      </c>
      <c r="G120" t="s">
        <v>499</v>
      </c>
    </row>
    <row r="121" spans="1:7">
      <c r="A121" s="52"/>
      <c r="F121">
        <v>8</v>
      </c>
      <c r="G121" t="s">
        <v>500</v>
      </c>
    </row>
    <row r="122" spans="1:7">
      <c r="A122" s="52"/>
      <c r="F122">
        <v>9</v>
      </c>
      <c r="G122" s="10" t="s">
        <v>530</v>
      </c>
    </row>
    <row r="123" spans="1:7">
      <c r="A123" s="52"/>
      <c r="F123">
        <v>10</v>
      </c>
      <c r="G123" t="s">
        <v>512</v>
      </c>
    </row>
    <row r="124" spans="1:7">
      <c r="A124" s="52"/>
      <c r="F124">
        <v>11</v>
      </c>
      <c r="G124" t="s">
        <v>513</v>
      </c>
    </row>
    <row r="125" spans="1:7">
      <c r="A125" s="52"/>
      <c r="F125">
        <v>12</v>
      </c>
      <c r="G125" t="s">
        <v>514</v>
      </c>
    </row>
    <row r="126" spans="1:7">
      <c r="A126" s="52"/>
      <c r="F126">
        <v>13</v>
      </c>
      <c r="G126" s="51" t="s">
        <v>532</v>
      </c>
    </row>
    <row r="127" spans="1:7">
      <c r="A127" s="52"/>
      <c r="F127">
        <v>14</v>
      </c>
      <c r="G127" t="s">
        <v>501</v>
      </c>
    </row>
    <row r="128" spans="1:7">
      <c r="A128" s="52"/>
      <c r="F128">
        <v>15</v>
      </c>
      <c r="G128" t="s">
        <v>502</v>
      </c>
    </row>
    <row r="129" spans="1:7">
      <c r="A129" s="52"/>
      <c r="F129">
        <v>16</v>
      </c>
      <c r="G129" t="s">
        <v>503</v>
      </c>
    </row>
    <row r="130" spans="1:7">
      <c r="A130" s="52"/>
      <c r="F130">
        <v>17</v>
      </c>
      <c r="G130" t="s">
        <v>504</v>
      </c>
    </row>
    <row r="131" spans="1:7">
      <c r="A131" s="52"/>
      <c r="F131">
        <v>18</v>
      </c>
      <c r="G131" t="s">
        <v>505</v>
      </c>
    </row>
    <row r="132" spans="1:7">
      <c r="A132" s="52"/>
      <c r="F132">
        <v>19</v>
      </c>
      <c r="G132" t="s">
        <v>506</v>
      </c>
    </row>
    <row r="133" spans="1:7">
      <c r="A133" s="52"/>
      <c r="F133">
        <v>20</v>
      </c>
      <c r="G133" t="s">
        <v>507</v>
      </c>
    </row>
    <row r="134" spans="1:7">
      <c r="A134" s="52"/>
      <c r="F134">
        <v>21</v>
      </c>
      <c r="G134" t="s">
        <v>508</v>
      </c>
    </row>
    <row r="135" spans="1:7">
      <c r="A135" s="52"/>
      <c r="F135">
        <v>22</v>
      </c>
      <c r="G135" s="10" t="s">
        <v>530</v>
      </c>
    </row>
    <row r="136" spans="1:7">
      <c r="A136" s="52"/>
      <c r="F136">
        <v>23</v>
      </c>
      <c r="G136" t="s">
        <v>509</v>
      </c>
    </row>
    <row r="137" spans="1:7">
      <c r="A137" s="52"/>
      <c r="F137">
        <v>24</v>
      </c>
      <c r="G137" t="s">
        <v>510</v>
      </c>
    </row>
    <row r="138" spans="1:7">
      <c r="A138" s="52"/>
      <c r="F138">
        <v>25</v>
      </c>
      <c r="G138" t="s">
        <v>511</v>
      </c>
    </row>
    <row r="139" spans="1:7">
      <c r="A139" s="52"/>
    </row>
    <row r="140" spans="1:7">
      <c r="A140" s="52"/>
    </row>
    <row r="141" spans="1:7">
      <c r="A141" s="52" t="s">
        <v>534</v>
      </c>
      <c r="B141" t="s">
        <v>485</v>
      </c>
      <c r="C141" t="s">
        <v>484</v>
      </c>
      <c r="F141">
        <v>1</v>
      </c>
      <c r="G141" t="s">
        <v>515</v>
      </c>
    </row>
    <row r="142" spans="1:7">
      <c r="A142" s="52"/>
      <c r="F142">
        <v>2</v>
      </c>
      <c r="G142" t="s">
        <v>516</v>
      </c>
    </row>
    <row r="143" spans="1:7">
      <c r="A143" s="52"/>
      <c r="F143">
        <v>3</v>
      </c>
      <c r="G143" t="s">
        <v>517</v>
      </c>
    </row>
    <row r="144" spans="1:7">
      <c r="A144" s="52"/>
      <c r="F144">
        <v>4</v>
      </c>
      <c r="G144" t="s">
        <v>520</v>
      </c>
    </row>
    <row r="145" spans="1:7">
      <c r="A145" s="52"/>
      <c r="F145">
        <v>5</v>
      </c>
      <c r="G145" t="s">
        <v>521</v>
      </c>
    </row>
    <row r="146" spans="1:7">
      <c r="A146" s="52"/>
      <c r="F146">
        <v>6</v>
      </c>
      <c r="G146" t="s">
        <v>525</v>
      </c>
    </row>
    <row r="147" spans="1:7">
      <c r="A147" s="52"/>
      <c r="F147">
        <v>7</v>
      </c>
      <c r="G147" t="s">
        <v>526</v>
      </c>
    </row>
    <row r="148" spans="1:7">
      <c r="A148" s="52"/>
      <c r="F148">
        <v>8</v>
      </c>
      <c r="G148" t="s">
        <v>527</v>
      </c>
    </row>
    <row r="149" spans="1:7">
      <c r="A149" s="52"/>
      <c r="F149">
        <v>9</v>
      </c>
      <c r="G149" t="s">
        <v>518</v>
      </c>
    </row>
    <row r="150" spans="1:7">
      <c r="A150" s="52"/>
      <c r="F150">
        <v>10</v>
      </c>
      <c r="G150" t="s">
        <v>519</v>
      </c>
    </row>
    <row r="151" spans="1:7">
      <c r="A151" s="52"/>
      <c r="F151">
        <v>11</v>
      </c>
      <c r="G151" t="s">
        <v>522</v>
      </c>
    </row>
    <row r="152" spans="1:7">
      <c r="A152" s="52"/>
      <c r="F152">
        <v>12</v>
      </c>
      <c r="G152" t="s">
        <v>523</v>
      </c>
    </row>
    <row r="153" spans="1:7">
      <c r="A153" s="52"/>
      <c r="F153">
        <v>13</v>
      </c>
      <c r="G153" t="s">
        <v>524</v>
      </c>
    </row>
    <row r="154" spans="1:7">
      <c r="A154" s="52"/>
      <c r="F154">
        <v>14</v>
      </c>
      <c r="G154" t="s">
        <v>528</v>
      </c>
    </row>
    <row r="155" spans="1:7">
      <c r="A155" s="52"/>
      <c r="F155">
        <v>15</v>
      </c>
      <c r="G155" t="s">
        <v>529</v>
      </c>
    </row>
    <row r="156" spans="1:7">
      <c r="A156" s="52"/>
    </row>
    <row r="157" spans="1:7">
      <c r="A157" s="52"/>
    </row>
    <row r="158" spans="1:7">
      <c r="A158" s="52" t="s">
        <v>534</v>
      </c>
      <c r="B158" s="50" t="s">
        <v>486</v>
      </c>
      <c r="C158" s="50" t="s">
        <v>484</v>
      </c>
      <c r="D158" s="50"/>
      <c r="E158" s="50"/>
      <c r="F158" s="50">
        <v>1</v>
      </c>
      <c r="G158" s="50" t="s">
        <v>515</v>
      </c>
    </row>
    <row r="159" spans="1:7">
      <c r="A159" s="52"/>
      <c r="B159" s="50"/>
      <c r="C159" s="50"/>
      <c r="D159" s="50"/>
      <c r="E159" s="50"/>
      <c r="F159" s="50">
        <v>2</v>
      </c>
      <c r="G159" s="50" t="s">
        <v>516</v>
      </c>
    </row>
    <row r="160" spans="1:7">
      <c r="A160" s="52"/>
      <c r="B160" s="50"/>
      <c r="C160" s="50"/>
      <c r="D160" s="50"/>
      <c r="E160" s="50"/>
      <c r="F160" s="50">
        <v>3</v>
      </c>
      <c r="G160" s="50" t="s">
        <v>517</v>
      </c>
    </row>
    <row r="161" spans="1:7">
      <c r="A161" s="52"/>
      <c r="B161" s="50"/>
      <c r="C161" s="50"/>
      <c r="D161" s="50"/>
      <c r="E161" s="50"/>
      <c r="F161" s="50">
        <v>4</v>
      </c>
      <c r="G161" s="50" t="s">
        <v>520</v>
      </c>
    </row>
    <row r="162" spans="1:7">
      <c r="A162" s="52"/>
      <c r="B162" s="50"/>
      <c r="C162" s="50"/>
      <c r="D162" s="50"/>
      <c r="E162" s="50"/>
      <c r="F162" s="50">
        <v>5</v>
      </c>
      <c r="G162" s="50" t="s">
        <v>521</v>
      </c>
    </row>
    <row r="163" spans="1:7">
      <c r="A163" s="52"/>
      <c r="B163" s="50"/>
      <c r="C163" s="50"/>
      <c r="D163" s="50"/>
      <c r="E163" s="50"/>
      <c r="F163" s="50">
        <v>6</v>
      </c>
      <c r="G163" s="50" t="s">
        <v>525</v>
      </c>
    </row>
    <row r="164" spans="1:7">
      <c r="A164" s="52"/>
      <c r="B164" s="50"/>
      <c r="C164" s="96" t="s">
        <v>531</v>
      </c>
      <c r="D164" s="96"/>
      <c r="E164" s="96"/>
      <c r="F164" s="50">
        <v>7</v>
      </c>
      <c r="G164" s="50" t="s">
        <v>526</v>
      </c>
    </row>
    <row r="165" spans="1:7">
      <c r="A165" s="52"/>
      <c r="B165" s="50"/>
      <c r="C165" s="96"/>
      <c r="D165" s="96"/>
      <c r="E165" s="96"/>
      <c r="F165" s="50">
        <v>8</v>
      </c>
      <c r="G165" s="50" t="s">
        <v>527</v>
      </c>
    </row>
    <row r="166" spans="1:7">
      <c r="A166" s="52"/>
      <c r="B166" s="50"/>
      <c r="C166" s="96"/>
      <c r="D166" s="96"/>
      <c r="E166" s="96"/>
      <c r="F166" s="50">
        <v>9</v>
      </c>
      <c r="G166" s="50" t="s">
        <v>518</v>
      </c>
    </row>
    <row r="167" spans="1:7">
      <c r="A167" s="52"/>
      <c r="B167" s="50"/>
      <c r="C167" s="96"/>
      <c r="D167" s="96"/>
      <c r="E167" s="96"/>
      <c r="F167" s="50">
        <v>10</v>
      </c>
      <c r="G167" s="50" t="s">
        <v>519</v>
      </c>
    </row>
    <row r="168" spans="1:7">
      <c r="A168" s="52"/>
      <c r="B168" s="50"/>
      <c r="C168" s="50"/>
      <c r="D168" s="50"/>
      <c r="E168" s="50"/>
      <c r="F168" s="50">
        <v>11</v>
      </c>
      <c r="G168" s="50" t="s">
        <v>522</v>
      </c>
    </row>
    <row r="169" spans="1:7">
      <c r="A169" s="52"/>
      <c r="B169" s="50"/>
      <c r="C169" s="50"/>
      <c r="D169" s="50"/>
      <c r="E169" s="50"/>
      <c r="F169" s="50">
        <v>12</v>
      </c>
      <c r="G169" s="50" t="s">
        <v>523</v>
      </c>
    </row>
    <row r="170" spans="1:7">
      <c r="A170" s="52"/>
      <c r="B170" s="50"/>
      <c r="C170" s="50"/>
      <c r="D170" s="50"/>
      <c r="E170" s="50"/>
      <c r="F170" s="50">
        <v>13</v>
      </c>
      <c r="G170" s="50" t="s">
        <v>524</v>
      </c>
    </row>
    <row r="171" spans="1:7">
      <c r="A171" s="52"/>
      <c r="B171" s="50"/>
      <c r="C171" s="50"/>
      <c r="D171" s="50"/>
      <c r="E171" s="50"/>
      <c r="F171" s="50">
        <v>14</v>
      </c>
      <c r="G171" s="50" t="s">
        <v>528</v>
      </c>
    </row>
    <row r="172" spans="1:7">
      <c r="A172" s="52"/>
      <c r="B172" s="50"/>
      <c r="C172" s="50"/>
      <c r="D172" s="50"/>
      <c r="E172" s="50"/>
      <c r="F172" s="50">
        <v>15</v>
      </c>
      <c r="G172" s="50" t="s">
        <v>529</v>
      </c>
    </row>
    <row r="173" spans="1:7">
      <c r="A173" s="52"/>
    </row>
    <row r="174" spans="1:7">
      <c r="A174" s="52"/>
    </row>
    <row r="175" spans="1:7">
      <c r="A175" s="52" t="s">
        <v>534</v>
      </c>
      <c r="B175" t="s">
        <v>482</v>
      </c>
      <c r="C175" t="s">
        <v>483</v>
      </c>
      <c r="F175">
        <v>1</v>
      </c>
      <c r="G175" t="s">
        <v>472</v>
      </c>
    </row>
    <row r="176" spans="1:7">
      <c r="A176" s="52"/>
      <c r="F176">
        <v>2</v>
      </c>
      <c r="G176" t="s">
        <v>470</v>
      </c>
    </row>
    <row r="177" spans="1:7">
      <c r="A177" s="52"/>
      <c r="F177">
        <v>3</v>
      </c>
      <c r="G177" t="s">
        <v>474</v>
      </c>
    </row>
    <row r="178" spans="1:7">
      <c r="A178" s="52"/>
      <c r="F178">
        <v>4</v>
      </c>
      <c r="G178" t="s">
        <v>475</v>
      </c>
    </row>
    <row r="179" spans="1:7">
      <c r="A179" s="52"/>
      <c r="F179">
        <v>5</v>
      </c>
      <c r="G179" t="s">
        <v>469</v>
      </c>
    </row>
    <row r="180" spans="1:7">
      <c r="A180" s="52"/>
      <c r="F180">
        <v>6</v>
      </c>
    </row>
    <row r="181" spans="1:7">
      <c r="A181" s="52"/>
      <c r="F181">
        <v>7</v>
      </c>
    </row>
    <row r="182" spans="1:7">
      <c r="A182" s="52"/>
      <c r="F182">
        <v>8</v>
      </c>
    </row>
    <row r="183" spans="1:7">
      <c r="A183" s="52"/>
      <c r="F183">
        <v>9</v>
      </c>
      <c r="G183" s="51" t="s">
        <v>532</v>
      </c>
    </row>
    <row r="184" spans="1:7">
      <c r="A184" s="52"/>
      <c r="F184">
        <v>10</v>
      </c>
      <c r="G184" t="s">
        <v>512</v>
      </c>
    </row>
    <row r="185" spans="1:7">
      <c r="A185" s="52"/>
      <c r="F185">
        <v>11</v>
      </c>
      <c r="G185" t="s">
        <v>513</v>
      </c>
    </row>
    <row r="186" spans="1:7">
      <c r="A186" s="52"/>
      <c r="F186">
        <v>12</v>
      </c>
      <c r="G186" t="s">
        <v>514</v>
      </c>
    </row>
    <row r="187" spans="1:7">
      <c r="A187" s="52"/>
      <c r="F187">
        <v>13</v>
      </c>
      <c r="G187" s="10" t="s">
        <v>530</v>
      </c>
    </row>
    <row r="188" spans="1:7">
      <c r="A188" s="52"/>
      <c r="F188">
        <v>14</v>
      </c>
      <c r="G188" t="s">
        <v>491</v>
      </c>
    </row>
    <row r="189" spans="1:7">
      <c r="A189" s="52"/>
      <c r="F189">
        <v>15</v>
      </c>
      <c r="G189" t="s">
        <v>473</v>
      </c>
    </row>
    <row r="190" spans="1:7">
      <c r="A190" s="52"/>
      <c r="F190">
        <v>16</v>
      </c>
      <c r="G190" t="s">
        <v>471</v>
      </c>
    </row>
    <row r="191" spans="1:7">
      <c r="A191" s="52"/>
      <c r="F191">
        <v>17</v>
      </c>
      <c r="G191" t="s">
        <v>492</v>
      </c>
    </row>
    <row r="192" spans="1:7">
      <c r="A192" s="52"/>
      <c r="F192">
        <v>18</v>
      </c>
    </row>
    <row r="193" spans="1:7">
      <c r="A193" s="52"/>
      <c r="F193">
        <v>19</v>
      </c>
    </row>
    <row r="194" spans="1:7">
      <c r="A194" s="52"/>
      <c r="F194">
        <v>20</v>
      </c>
    </row>
    <row r="195" spans="1:7">
      <c r="A195" s="52"/>
      <c r="F195">
        <v>21</v>
      </c>
    </row>
    <row r="196" spans="1:7">
      <c r="A196" s="52"/>
      <c r="F196">
        <v>22</v>
      </c>
      <c r="G196" s="10" t="s">
        <v>530</v>
      </c>
    </row>
    <row r="197" spans="1:7">
      <c r="A197" s="52"/>
      <c r="F197">
        <v>23</v>
      </c>
      <c r="G197" t="s">
        <v>509</v>
      </c>
    </row>
    <row r="198" spans="1:7">
      <c r="A198" s="52"/>
      <c r="F198">
        <v>24</v>
      </c>
      <c r="G198" t="s">
        <v>510</v>
      </c>
    </row>
    <row r="199" spans="1:7">
      <c r="A199" s="52"/>
      <c r="F199">
        <v>25</v>
      </c>
      <c r="G199" t="s">
        <v>511</v>
      </c>
    </row>
    <row r="200" spans="1:7">
      <c r="A200" s="52"/>
    </row>
    <row r="201" spans="1:7">
      <c r="A201" s="52"/>
    </row>
    <row r="202" spans="1:7">
      <c r="A202" s="52" t="s">
        <v>534</v>
      </c>
      <c r="B202" t="s">
        <v>488</v>
      </c>
      <c r="C202" t="s">
        <v>487</v>
      </c>
      <c r="F202">
        <v>1</v>
      </c>
      <c r="G202" t="s">
        <v>472</v>
      </c>
    </row>
    <row r="203" spans="1:7">
      <c r="A203" s="52"/>
      <c r="F203">
        <v>2</v>
      </c>
      <c r="G203" t="s">
        <v>470</v>
      </c>
    </row>
    <row r="204" spans="1:7">
      <c r="A204" s="52"/>
      <c r="F204">
        <v>3</v>
      </c>
      <c r="G204" t="s">
        <v>474</v>
      </c>
    </row>
    <row r="205" spans="1:7">
      <c r="A205" s="52"/>
      <c r="F205">
        <v>4</v>
      </c>
      <c r="G205" t="s">
        <v>475</v>
      </c>
    </row>
    <row r="206" spans="1:7">
      <c r="A206" s="52"/>
      <c r="F206">
        <v>5</v>
      </c>
      <c r="G206" t="s">
        <v>469</v>
      </c>
    </row>
    <row r="207" spans="1:7">
      <c r="A207" s="52"/>
      <c r="F207">
        <v>6</v>
      </c>
      <c r="G207" t="s">
        <v>491</v>
      </c>
    </row>
    <row r="208" spans="1:7">
      <c r="A208" s="52"/>
      <c r="F208">
        <v>7</v>
      </c>
      <c r="G208" t="s">
        <v>473</v>
      </c>
    </row>
    <row r="209" spans="1:7">
      <c r="A209" s="52"/>
      <c r="F209">
        <v>8</v>
      </c>
      <c r="G209" t="s">
        <v>471</v>
      </c>
    </row>
    <row r="210" spans="1:7">
      <c r="A210" s="52"/>
      <c r="F210">
        <v>9</v>
      </c>
      <c r="G210" t="s">
        <v>492</v>
      </c>
    </row>
    <row r="211" spans="1:7">
      <c r="A211" s="52"/>
    </row>
  </sheetData>
  <mergeCells count="3">
    <mergeCell ref="C164:E167"/>
    <mergeCell ref="C78:E81"/>
    <mergeCell ref="K1:O2"/>
  </mergeCells>
  <phoneticPr fontId="2" type="noConversion"/>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2F3E1-B3A7-41AA-BDE7-B8F86AC45BBB}">
  <dimension ref="A1:M5"/>
  <sheetViews>
    <sheetView workbookViewId="0">
      <selection activeCell="E9" sqref="E9"/>
    </sheetView>
  </sheetViews>
  <sheetFormatPr defaultRowHeight="15"/>
  <cols>
    <col min="4" max="4" width="14.5703125" customWidth="1"/>
    <col min="5" max="5" width="21" customWidth="1"/>
    <col min="6" max="13" width="15.28515625" customWidth="1"/>
  </cols>
  <sheetData>
    <row r="1" spans="1:13">
      <c r="A1" t="s">
        <v>611</v>
      </c>
    </row>
    <row r="2" spans="1:13">
      <c r="A2" t="s">
        <v>650</v>
      </c>
    </row>
    <row r="3" spans="1:13">
      <c r="D3" s="98" t="s">
        <v>307</v>
      </c>
      <c r="E3" s="98"/>
      <c r="F3" s="98" t="s">
        <v>612</v>
      </c>
      <c r="G3" s="98"/>
      <c r="H3" s="98"/>
      <c r="I3" s="98"/>
      <c r="J3" s="98"/>
      <c r="K3" s="98"/>
      <c r="L3" s="98"/>
      <c r="M3" s="98"/>
    </row>
    <row r="4" spans="1:13">
      <c r="D4" s="23" t="s">
        <v>613</v>
      </c>
      <c r="E4" s="23" t="s">
        <v>614</v>
      </c>
      <c r="F4" s="23">
        <v>0</v>
      </c>
      <c r="G4" s="23">
        <v>1</v>
      </c>
      <c r="H4" s="23">
        <v>2</v>
      </c>
      <c r="I4" s="23">
        <v>3</v>
      </c>
      <c r="J4" s="23">
        <v>4</v>
      </c>
      <c r="K4" s="23">
        <v>5</v>
      </c>
      <c r="L4" s="23">
        <v>6</v>
      </c>
      <c r="M4" s="23">
        <v>7</v>
      </c>
    </row>
    <row r="5" spans="1:13">
      <c r="D5" s="23" t="s">
        <v>648</v>
      </c>
      <c r="E5" s="23" t="s">
        <v>649</v>
      </c>
      <c r="F5" s="23" t="s">
        <v>615</v>
      </c>
      <c r="G5" s="23" t="s">
        <v>616</v>
      </c>
      <c r="H5" s="23" t="s">
        <v>617</v>
      </c>
      <c r="I5" s="98" t="s">
        <v>652</v>
      </c>
      <c r="J5" s="98"/>
      <c r="K5" s="98"/>
      <c r="L5" s="98"/>
      <c r="M5" s="23" t="s">
        <v>651</v>
      </c>
    </row>
  </sheetData>
  <mergeCells count="3">
    <mergeCell ref="I5:L5"/>
    <mergeCell ref="F3:M3"/>
    <mergeCell ref="D3:E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64A4B-D834-4C5A-94ED-EB584F196617}">
  <dimension ref="A1"/>
  <sheetViews>
    <sheetView workbookViewId="0"/>
  </sheetViews>
  <sheetFormatPr defaultRowHeight="1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0383-4355-4B0C-AA5D-E4B673E33A70}">
  <dimension ref="A1:E68"/>
  <sheetViews>
    <sheetView tabSelected="1" topLeftCell="A34" workbookViewId="0">
      <selection activeCell="E53" sqref="E53"/>
    </sheetView>
  </sheetViews>
  <sheetFormatPr defaultRowHeight="15"/>
  <cols>
    <col min="2" max="2" width="17.85546875" customWidth="1"/>
    <col min="3" max="3" width="35.7109375" customWidth="1"/>
    <col min="4" max="4" width="28.7109375" customWidth="1"/>
    <col min="5" max="5" width="35" customWidth="1"/>
  </cols>
  <sheetData>
    <row r="1" spans="2:5">
      <c r="B1" t="s">
        <v>616</v>
      </c>
      <c r="C1" t="s">
        <v>654</v>
      </c>
      <c r="D1" t="s">
        <v>660</v>
      </c>
      <c r="E1" t="s">
        <v>661</v>
      </c>
    </row>
    <row r="2" spans="2:5">
      <c r="B2">
        <v>0</v>
      </c>
      <c r="C2" t="s">
        <v>653</v>
      </c>
    </row>
    <row r="3" spans="2:5">
      <c r="B3">
        <v>1</v>
      </c>
      <c r="C3" t="s">
        <v>618</v>
      </c>
    </row>
    <row r="4" spans="2:5">
      <c r="B4">
        <v>2</v>
      </c>
      <c r="C4" t="s">
        <v>619</v>
      </c>
    </row>
    <row r="5" spans="2:5">
      <c r="B5">
        <v>3</v>
      </c>
      <c r="C5" t="s">
        <v>621</v>
      </c>
    </row>
    <row r="6" spans="2:5">
      <c r="B6">
        <v>4</v>
      </c>
      <c r="C6" t="s">
        <v>620</v>
      </c>
    </row>
    <row r="7" spans="2:5">
      <c r="B7">
        <v>5</v>
      </c>
      <c r="C7" t="s">
        <v>622</v>
      </c>
    </row>
    <row r="9" spans="2:5">
      <c r="C9" t="s">
        <v>623</v>
      </c>
    </row>
    <row r="11" spans="2:5">
      <c r="B11">
        <v>10</v>
      </c>
      <c r="C11" t="s">
        <v>645</v>
      </c>
    </row>
    <row r="12" spans="2:5">
      <c r="B12">
        <v>11</v>
      </c>
      <c r="C12" t="s">
        <v>646</v>
      </c>
    </row>
    <row r="14" spans="2:5">
      <c r="B14">
        <v>17</v>
      </c>
      <c r="C14" t="s">
        <v>624</v>
      </c>
    </row>
    <row r="15" spans="2:5">
      <c r="B15">
        <v>24</v>
      </c>
      <c r="C15" t="s">
        <v>625</v>
      </c>
    </row>
    <row r="16" spans="2:5">
      <c r="B16">
        <v>25</v>
      </c>
      <c r="C16" t="s">
        <v>626</v>
      </c>
    </row>
    <row r="17" spans="2:5">
      <c r="B17">
        <v>18</v>
      </c>
      <c r="C17" t="s">
        <v>627</v>
      </c>
    </row>
    <row r="18" spans="2:5">
      <c r="B18">
        <v>19</v>
      </c>
      <c r="C18" t="s">
        <v>628</v>
      </c>
    </row>
    <row r="19" spans="2:5">
      <c r="B19">
        <v>21</v>
      </c>
      <c r="C19" t="s">
        <v>629</v>
      </c>
    </row>
    <row r="20" spans="2:5">
      <c r="B20">
        <v>22</v>
      </c>
      <c r="C20" t="s">
        <v>630</v>
      </c>
    </row>
    <row r="22" spans="2:5">
      <c r="B22">
        <v>26</v>
      </c>
      <c r="C22" t="s">
        <v>631</v>
      </c>
    </row>
    <row r="23" spans="2:5">
      <c r="B23">
        <v>27</v>
      </c>
      <c r="C23" t="s">
        <v>632</v>
      </c>
    </row>
    <row r="26" spans="2:5">
      <c r="B26">
        <v>56</v>
      </c>
      <c r="C26" t="s">
        <v>70</v>
      </c>
      <c r="D26">
        <f>B26+1</f>
        <v>57</v>
      </c>
      <c r="E26">
        <f>B26+256</f>
        <v>312</v>
      </c>
    </row>
    <row r="27" spans="2:5">
      <c r="B27">
        <v>58</v>
      </c>
      <c r="C27" t="s">
        <v>633</v>
      </c>
      <c r="D27">
        <f t="shared" ref="D27:D40" si="0">B27+1</f>
        <v>59</v>
      </c>
      <c r="E27">
        <f t="shared" ref="E27:E40" si="1">B27+256</f>
        <v>314</v>
      </c>
    </row>
    <row r="28" spans="2:5">
      <c r="B28">
        <v>60</v>
      </c>
      <c r="C28" t="s">
        <v>634</v>
      </c>
      <c r="D28">
        <f t="shared" si="0"/>
        <v>61</v>
      </c>
      <c r="E28">
        <f t="shared" si="1"/>
        <v>316</v>
      </c>
    </row>
    <row r="29" spans="2:5">
      <c r="B29">
        <v>62</v>
      </c>
      <c r="C29" t="s">
        <v>78</v>
      </c>
      <c r="D29">
        <f t="shared" si="0"/>
        <v>63</v>
      </c>
      <c r="E29">
        <f t="shared" si="1"/>
        <v>318</v>
      </c>
    </row>
    <row r="30" spans="2:5">
      <c r="B30">
        <v>64</v>
      </c>
      <c r="C30" t="s">
        <v>635</v>
      </c>
      <c r="D30">
        <f t="shared" si="0"/>
        <v>65</v>
      </c>
      <c r="E30">
        <f t="shared" si="1"/>
        <v>320</v>
      </c>
    </row>
    <row r="31" spans="2:5">
      <c r="B31">
        <v>66</v>
      </c>
      <c r="C31" t="s">
        <v>636</v>
      </c>
      <c r="D31">
        <f t="shared" si="0"/>
        <v>67</v>
      </c>
      <c r="E31">
        <f t="shared" si="1"/>
        <v>322</v>
      </c>
    </row>
    <row r="32" spans="2:5">
      <c r="B32">
        <v>68</v>
      </c>
      <c r="C32" t="s">
        <v>637</v>
      </c>
      <c r="D32">
        <f t="shared" si="0"/>
        <v>69</v>
      </c>
      <c r="E32">
        <f t="shared" si="1"/>
        <v>324</v>
      </c>
    </row>
    <row r="33" spans="2:5">
      <c r="B33">
        <v>70</v>
      </c>
      <c r="C33" t="s">
        <v>638</v>
      </c>
      <c r="D33">
        <f t="shared" si="0"/>
        <v>71</v>
      </c>
      <c r="E33">
        <f t="shared" si="1"/>
        <v>326</v>
      </c>
    </row>
    <row r="35" spans="2:5">
      <c r="B35">
        <v>156</v>
      </c>
      <c r="C35" t="s">
        <v>639</v>
      </c>
      <c r="D35">
        <f t="shared" si="0"/>
        <v>157</v>
      </c>
      <c r="E35">
        <f t="shared" si="1"/>
        <v>412</v>
      </c>
    </row>
    <row r="36" spans="2:5">
      <c r="B36">
        <v>158</v>
      </c>
      <c r="C36" t="s">
        <v>640</v>
      </c>
      <c r="D36">
        <f t="shared" si="0"/>
        <v>159</v>
      </c>
      <c r="E36">
        <f t="shared" si="1"/>
        <v>414</v>
      </c>
    </row>
    <row r="37" spans="2:5">
      <c r="B37">
        <v>160</v>
      </c>
      <c r="C37" t="s">
        <v>641</v>
      </c>
      <c r="D37">
        <f t="shared" si="0"/>
        <v>161</v>
      </c>
      <c r="E37">
        <f t="shared" si="1"/>
        <v>416</v>
      </c>
    </row>
    <row r="38" spans="2:5">
      <c r="B38">
        <v>162</v>
      </c>
      <c r="C38" t="s">
        <v>642</v>
      </c>
      <c r="D38">
        <f t="shared" si="0"/>
        <v>163</v>
      </c>
      <c r="E38">
        <f t="shared" si="1"/>
        <v>418</v>
      </c>
    </row>
    <row r="39" spans="2:5">
      <c r="B39">
        <v>166</v>
      </c>
      <c r="C39" t="s">
        <v>643</v>
      </c>
      <c r="D39">
        <f t="shared" si="0"/>
        <v>167</v>
      </c>
      <c r="E39">
        <f t="shared" si="1"/>
        <v>422</v>
      </c>
    </row>
    <row r="40" spans="2:5">
      <c r="B40">
        <v>170</v>
      </c>
      <c r="C40" t="s">
        <v>644</v>
      </c>
      <c r="D40">
        <f t="shared" si="0"/>
        <v>171</v>
      </c>
      <c r="E40">
        <f t="shared" si="1"/>
        <v>426</v>
      </c>
    </row>
    <row r="42" spans="2:5">
      <c r="C42" t="s">
        <v>655</v>
      </c>
    </row>
    <row r="43" spans="2:5">
      <c r="C43" t="s">
        <v>656</v>
      </c>
    </row>
    <row r="44" spans="2:5">
      <c r="C44" t="s">
        <v>657</v>
      </c>
    </row>
    <row r="45" spans="2:5">
      <c r="C45" t="s">
        <v>658</v>
      </c>
    </row>
    <row r="46" spans="2:5">
      <c r="C46" t="s">
        <v>659</v>
      </c>
    </row>
    <row r="47" spans="2:5">
      <c r="C47" t="s">
        <v>666</v>
      </c>
    </row>
    <row r="49" spans="1:4">
      <c r="C49" t="s">
        <v>665</v>
      </c>
    </row>
    <row r="50" spans="1:4">
      <c r="B50">
        <v>255</v>
      </c>
      <c r="C50" t="s">
        <v>647</v>
      </c>
    </row>
    <row r="52" spans="1:4">
      <c r="A52" t="s">
        <v>150</v>
      </c>
      <c r="B52" t="s">
        <v>662</v>
      </c>
      <c r="C52" t="s">
        <v>663</v>
      </c>
      <c r="D52" t="s">
        <v>664</v>
      </c>
    </row>
    <row r="53" spans="1:4">
      <c r="A53">
        <v>0</v>
      </c>
      <c r="B53">
        <v>512</v>
      </c>
      <c r="C53">
        <f>B53+16</f>
        <v>528</v>
      </c>
      <c r="D53">
        <f>B53+32</f>
        <v>544</v>
      </c>
    </row>
    <row r="54" spans="1:4">
      <c r="A54">
        <v>1</v>
      </c>
      <c r="B54">
        <v>513</v>
      </c>
      <c r="C54">
        <f t="shared" ref="C54:C68" si="2">B54+16</f>
        <v>529</v>
      </c>
      <c r="D54">
        <f t="shared" ref="D54:D68" si="3">B54+32</f>
        <v>545</v>
      </c>
    </row>
    <row r="55" spans="1:4">
      <c r="A55">
        <v>2</v>
      </c>
      <c r="B55">
        <v>514</v>
      </c>
      <c r="C55">
        <f t="shared" si="2"/>
        <v>530</v>
      </c>
      <c r="D55">
        <f t="shared" si="3"/>
        <v>546</v>
      </c>
    </row>
    <row r="56" spans="1:4">
      <c r="A56">
        <v>3</v>
      </c>
      <c r="B56">
        <v>515</v>
      </c>
      <c r="C56">
        <f t="shared" si="2"/>
        <v>531</v>
      </c>
      <c r="D56">
        <f t="shared" si="3"/>
        <v>547</v>
      </c>
    </row>
    <row r="57" spans="1:4">
      <c r="A57">
        <v>4</v>
      </c>
      <c r="B57">
        <v>516</v>
      </c>
      <c r="C57">
        <f t="shared" si="2"/>
        <v>532</v>
      </c>
      <c r="D57">
        <f t="shared" si="3"/>
        <v>548</v>
      </c>
    </row>
    <row r="58" spans="1:4">
      <c r="A58">
        <v>5</v>
      </c>
      <c r="B58">
        <v>517</v>
      </c>
      <c r="C58">
        <f t="shared" si="2"/>
        <v>533</v>
      </c>
      <c r="D58">
        <f t="shared" si="3"/>
        <v>549</v>
      </c>
    </row>
    <row r="59" spans="1:4">
      <c r="A59">
        <v>6</v>
      </c>
      <c r="B59">
        <v>518</v>
      </c>
      <c r="C59">
        <f t="shared" si="2"/>
        <v>534</v>
      </c>
      <c r="D59">
        <f t="shared" si="3"/>
        <v>550</v>
      </c>
    </row>
    <row r="60" spans="1:4">
      <c r="A60">
        <v>7</v>
      </c>
      <c r="B60">
        <v>519</v>
      </c>
      <c r="C60">
        <f t="shared" si="2"/>
        <v>535</v>
      </c>
      <c r="D60">
        <f t="shared" si="3"/>
        <v>551</v>
      </c>
    </row>
    <row r="61" spans="1:4">
      <c r="A61">
        <v>8</v>
      </c>
      <c r="B61">
        <v>520</v>
      </c>
      <c r="C61" s="50">
        <f t="shared" si="2"/>
        <v>536</v>
      </c>
      <c r="D61" s="50">
        <f t="shared" si="3"/>
        <v>552</v>
      </c>
    </row>
    <row r="62" spans="1:4">
      <c r="A62">
        <v>9</v>
      </c>
      <c r="B62">
        <v>521</v>
      </c>
      <c r="C62">
        <f t="shared" si="2"/>
        <v>537</v>
      </c>
      <c r="D62">
        <f t="shared" si="3"/>
        <v>553</v>
      </c>
    </row>
    <row r="63" spans="1:4">
      <c r="A63">
        <v>10</v>
      </c>
      <c r="B63">
        <v>522</v>
      </c>
      <c r="C63">
        <f t="shared" si="2"/>
        <v>538</v>
      </c>
      <c r="D63">
        <f t="shared" si="3"/>
        <v>554</v>
      </c>
    </row>
    <row r="64" spans="1:4">
      <c r="A64">
        <v>11</v>
      </c>
      <c r="B64">
        <v>523</v>
      </c>
      <c r="C64">
        <f t="shared" si="2"/>
        <v>539</v>
      </c>
      <c r="D64">
        <f t="shared" si="3"/>
        <v>555</v>
      </c>
    </row>
    <row r="65" spans="1:4">
      <c r="A65">
        <v>12</v>
      </c>
      <c r="B65">
        <v>524</v>
      </c>
      <c r="C65">
        <f t="shared" si="2"/>
        <v>540</v>
      </c>
      <c r="D65">
        <f t="shared" si="3"/>
        <v>556</v>
      </c>
    </row>
    <row r="66" spans="1:4">
      <c r="A66">
        <v>13</v>
      </c>
      <c r="B66">
        <v>525</v>
      </c>
      <c r="C66">
        <f t="shared" si="2"/>
        <v>541</v>
      </c>
      <c r="D66">
        <f t="shared" si="3"/>
        <v>557</v>
      </c>
    </row>
    <row r="67" spans="1:4">
      <c r="A67">
        <v>14</v>
      </c>
      <c r="B67">
        <v>526</v>
      </c>
      <c r="C67">
        <f t="shared" si="2"/>
        <v>542</v>
      </c>
      <c r="D67">
        <f t="shared" si="3"/>
        <v>558</v>
      </c>
    </row>
    <row r="68" spans="1:4">
      <c r="A68">
        <v>15</v>
      </c>
      <c r="B68">
        <v>527</v>
      </c>
      <c r="C68">
        <f t="shared" si="2"/>
        <v>543</v>
      </c>
      <c r="D68">
        <f t="shared" si="3"/>
        <v>559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9A31-2D1C-4402-A87A-846C4C4029BB}">
  <dimension ref="A1:S90"/>
  <sheetViews>
    <sheetView zoomScaleNormal="100" workbookViewId="0">
      <selection activeCell="P7" sqref="P7"/>
    </sheetView>
  </sheetViews>
  <sheetFormatPr defaultColWidth="11.85546875" defaultRowHeight="15"/>
  <cols>
    <col min="1" max="1" width="24.42578125" customWidth="1"/>
    <col min="2" max="12" width="13" customWidth="1"/>
    <col min="13" max="19" width="12.28515625" customWidth="1"/>
  </cols>
  <sheetData>
    <row r="1" spans="1:18">
      <c r="A1" t="s">
        <v>36</v>
      </c>
    </row>
    <row r="2" spans="1:18" ht="15.75" thickBot="1">
      <c r="A2" t="s">
        <v>37</v>
      </c>
      <c r="B2" t="s">
        <v>127</v>
      </c>
    </row>
    <row r="3" spans="1:18">
      <c r="A3" t="s">
        <v>38</v>
      </c>
      <c r="B3" t="s">
        <v>129</v>
      </c>
      <c r="H3" s="75" t="s">
        <v>579</v>
      </c>
      <c r="I3" s="76"/>
      <c r="J3" s="76"/>
      <c r="K3" s="76"/>
      <c r="L3" s="76"/>
      <c r="M3" s="79" t="s">
        <v>580</v>
      </c>
      <c r="N3" s="79"/>
      <c r="O3" s="79"/>
      <c r="P3" s="79"/>
      <c r="Q3" s="79"/>
      <c r="R3" s="80"/>
    </row>
    <row r="4" spans="1:18" ht="15.75" thickBot="1">
      <c r="A4" t="s">
        <v>39</v>
      </c>
      <c r="B4" t="s">
        <v>128</v>
      </c>
      <c r="H4" s="77"/>
      <c r="I4" s="78"/>
      <c r="J4" s="78"/>
      <c r="K4" s="78"/>
      <c r="L4" s="78"/>
      <c r="M4" s="81"/>
      <c r="N4" s="81"/>
      <c r="O4" s="81"/>
      <c r="P4" s="81"/>
      <c r="Q4" s="81"/>
      <c r="R4" s="82"/>
    </row>
    <row r="6" spans="1:18">
      <c r="A6" s="20" t="s">
        <v>33</v>
      </c>
      <c r="B6" t="s">
        <v>29</v>
      </c>
    </row>
    <row r="7" spans="1:18">
      <c r="B7" t="s">
        <v>30</v>
      </c>
    </row>
    <row r="8" spans="1:18" ht="15.75" thickBot="1">
      <c r="B8" s="11">
        <v>0</v>
      </c>
      <c r="C8" s="4">
        <v>1</v>
      </c>
      <c r="D8" s="4">
        <v>2</v>
      </c>
      <c r="E8" s="4">
        <v>3</v>
      </c>
      <c r="F8" s="4">
        <v>4</v>
      </c>
      <c r="G8" s="4">
        <v>5</v>
      </c>
      <c r="H8" s="4">
        <v>6</v>
      </c>
      <c r="I8" s="4">
        <v>7</v>
      </c>
      <c r="J8" s="4">
        <v>8</v>
      </c>
      <c r="K8" s="4">
        <v>9</v>
      </c>
      <c r="L8" s="5">
        <v>10</v>
      </c>
    </row>
    <row r="9" spans="1:18" ht="15.75" thickBot="1">
      <c r="A9" s="6" t="s">
        <v>37</v>
      </c>
      <c r="B9" s="83" t="s">
        <v>133</v>
      </c>
      <c r="C9" s="84"/>
      <c r="D9" s="85"/>
      <c r="E9" s="84" t="s">
        <v>32</v>
      </c>
      <c r="F9" s="84"/>
      <c r="G9" s="85"/>
      <c r="H9" s="89" t="s">
        <v>41</v>
      </c>
      <c r="I9" s="90"/>
      <c r="J9" s="90"/>
      <c r="K9" s="90"/>
      <c r="L9" s="91"/>
      <c r="N9" t="s">
        <v>286</v>
      </c>
    </row>
    <row r="10" spans="1:18" ht="15.75" thickBot="1">
      <c r="A10" s="6" t="s">
        <v>38</v>
      </c>
      <c r="B10" s="86" t="s">
        <v>134</v>
      </c>
      <c r="C10" s="87"/>
      <c r="D10" s="88"/>
      <c r="E10" s="86" t="s">
        <v>32</v>
      </c>
      <c r="F10" s="87"/>
      <c r="G10" s="87"/>
      <c r="H10" s="88"/>
      <c r="I10" s="86" t="s">
        <v>35</v>
      </c>
      <c r="J10" s="87"/>
      <c r="K10" s="87"/>
      <c r="L10" s="88"/>
    </row>
    <row r="11" spans="1:18" ht="15.75" thickBot="1">
      <c r="A11" s="6" t="s">
        <v>39</v>
      </c>
      <c r="B11" s="83" t="s">
        <v>134</v>
      </c>
      <c r="C11" s="84"/>
      <c r="D11" s="85"/>
      <c r="E11" s="83" t="s">
        <v>32</v>
      </c>
      <c r="F11" s="84"/>
      <c r="G11" s="85"/>
      <c r="H11" s="37"/>
      <c r="I11" s="37"/>
      <c r="J11" s="37"/>
      <c r="K11" s="37"/>
      <c r="L11" s="22"/>
    </row>
    <row r="15" spans="1:18">
      <c r="A15" s="20" t="s">
        <v>34</v>
      </c>
      <c r="B15" t="s">
        <v>31</v>
      </c>
    </row>
    <row r="16" spans="1:18">
      <c r="B16" t="s">
        <v>30</v>
      </c>
    </row>
    <row r="17" spans="1:19" ht="15.75" thickBot="1">
      <c r="B17" s="11">
        <v>0</v>
      </c>
      <c r="C17" s="4">
        <v>1</v>
      </c>
      <c r="D17" s="4">
        <v>2</v>
      </c>
      <c r="E17" s="4">
        <v>3</v>
      </c>
      <c r="F17" s="4">
        <v>4</v>
      </c>
      <c r="G17" s="4">
        <v>5</v>
      </c>
      <c r="H17" s="4">
        <v>6</v>
      </c>
      <c r="I17" s="4">
        <v>7</v>
      </c>
      <c r="J17" s="4">
        <v>8</v>
      </c>
      <c r="K17" s="4">
        <v>9</v>
      </c>
      <c r="L17" s="4">
        <v>10</v>
      </c>
      <c r="M17" s="4">
        <v>11</v>
      </c>
      <c r="N17" s="4">
        <v>12</v>
      </c>
      <c r="O17" s="4">
        <v>13</v>
      </c>
      <c r="P17" s="4">
        <v>14</v>
      </c>
      <c r="Q17" s="4">
        <v>15</v>
      </c>
      <c r="R17" s="4">
        <v>16</v>
      </c>
      <c r="S17" s="5">
        <v>17</v>
      </c>
    </row>
    <row r="18" spans="1:19" ht="15.75" thickBot="1">
      <c r="A18" s="6" t="s">
        <v>38</v>
      </c>
      <c r="B18" s="62" t="s">
        <v>123</v>
      </c>
      <c r="C18" s="63"/>
      <c r="D18" s="63"/>
      <c r="E18" s="63"/>
      <c r="F18" s="63"/>
      <c r="G18" s="63"/>
      <c r="H18" s="63"/>
      <c r="I18" s="63"/>
      <c r="J18" s="63"/>
      <c r="K18" s="63"/>
      <c r="L18" s="63"/>
      <c r="M18" s="63"/>
      <c r="N18" s="63"/>
      <c r="O18" s="63"/>
      <c r="P18" s="63"/>
      <c r="Q18" s="63"/>
      <c r="R18" s="63"/>
      <c r="S18" s="61"/>
    </row>
    <row r="19" spans="1:19" ht="15.75" thickBot="1">
      <c r="A19" s="6" t="s">
        <v>37</v>
      </c>
      <c r="B19" s="62" t="s">
        <v>42</v>
      </c>
      <c r="C19" s="63"/>
      <c r="D19" s="63"/>
      <c r="E19" s="63"/>
      <c r="F19" s="61"/>
      <c r="G19" s="62" t="s">
        <v>43</v>
      </c>
      <c r="H19" s="63"/>
      <c r="I19" s="63"/>
      <c r="J19" s="63"/>
      <c r="K19" s="61"/>
      <c r="L19" s="62" t="s">
        <v>44</v>
      </c>
      <c r="M19" s="63"/>
      <c r="N19" s="63"/>
      <c r="O19" s="63"/>
      <c r="P19" s="61"/>
      <c r="Q19" s="62" t="s">
        <v>132</v>
      </c>
      <c r="R19" s="63"/>
      <c r="S19" s="61"/>
    </row>
    <row r="20" spans="1:19" ht="15.75" thickBot="1">
      <c r="A20" s="6" t="s">
        <v>39</v>
      </c>
      <c r="B20" s="62" t="s">
        <v>123</v>
      </c>
      <c r="C20" s="63"/>
      <c r="D20" s="63"/>
      <c r="E20" s="63"/>
      <c r="F20" s="63"/>
      <c r="G20" s="63"/>
      <c r="H20" s="63"/>
      <c r="I20" s="63"/>
      <c r="J20" s="63"/>
      <c r="K20" s="63"/>
      <c r="L20" s="63"/>
      <c r="M20" s="63"/>
      <c r="N20" s="63"/>
      <c r="O20" s="63"/>
      <c r="P20" s="63"/>
      <c r="Q20" s="63"/>
      <c r="R20" s="63"/>
      <c r="S20" s="61"/>
    </row>
    <row r="23" spans="1:19">
      <c r="A23" s="20" t="s">
        <v>116</v>
      </c>
      <c r="B23" s="70" t="s">
        <v>130</v>
      </c>
      <c r="C23" s="64"/>
      <c r="D23" s="64"/>
      <c r="E23" s="64"/>
      <c r="F23" s="64"/>
      <c r="G23" s="64"/>
      <c r="H23" s="64"/>
      <c r="I23" s="65"/>
      <c r="J23" s="71" t="s">
        <v>131</v>
      </c>
      <c r="K23" s="72"/>
      <c r="L23" s="72"/>
      <c r="M23" s="72"/>
      <c r="N23" s="72"/>
      <c r="O23" s="72"/>
      <c r="P23" s="72"/>
      <c r="Q23" s="73"/>
    </row>
    <row r="24" spans="1:19">
      <c r="B24" s="2">
        <v>0</v>
      </c>
      <c r="C24" s="3">
        <v>1</v>
      </c>
      <c r="D24" s="3">
        <v>2</v>
      </c>
      <c r="E24" s="3">
        <v>3</v>
      </c>
      <c r="F24" s="3">
        <v>4</v>
      </c>
      <c r="G24" s="3">
        <v>5</v>
      </c>
      <c r="H24" s="3">
        <v>6</v>
      </c>
      <c r="I24" s="19">
        <v>7</v>
      </c>
      <c r="J24" s="72"/>
      <c r="K24" s="72"/>
      <c r="L24" s="72"/>
      <c r="M24" s="72"/>
      <c r="N24" s="72"/>
      <c r="O24" s="72"/>
      <c r="P24" s="72"/>
      <c r="Q24" s="73"/>
    </row>
    <row r="25" spans="1:19" ht="15.75" thickBot="1">
      <c r="A25" s="6" t="s">
        <v>38</v>
      </c>
      <c r="B25" s="59" t="s">
        <v>117</v>
      </c>
      <c r="C25" s="60"/>
      <c r="D25" s="60"/>
      <c r="E25" s="60"/>
      <c r="F25" s="60"/>
      <c r="G25" s="60"/>
      <c r="H25" s="74"/>
      <c r="I25" s="21" t="s">
        <v>118</v>
      </c>
      <c r="J25" s="64" t="s">
        <v>126</v>
      </c>
      <c r="K25" s="64"/>
      <c r="L25" s="64"/>
      <c r="M25" s="64"/>
      <c r="N25" s="64"/>
      <c r="O25" s="64"/>
      <c r="P25" s="64"/>
      <c r="Q25" s="65"/>
    </row>
    <row r="26" spans="1:19" ht="15.75" thickBot="1">
      <c r="A26" s="6" t="s">
        <v>119</v>
      </c>
      <c r="B26" s="59" t="s">
        <v>120</v>
      </c>
      <c r="C26" s="60"/>
      <c r="D26" s="60"/>
      <c r="E26" s="60"/>
      <c r="F26" s="60"/>
      <c r="G26" s="60"/>
      <c r="H26" s="60"/>
      <c r="I26" s="61"/>
      <c r="J26" s="66" t="s">
        <v>124</v>
      </c>
      <c r="K26" s="66"/>
      <c r="L26" s="66"/>
      <c r="M26" s="66"/>
      <c r="N26" s="66"/>
      <c r="O26" s="66"/>
      <c r="P26" s="66"/>
      <c r="Q26" s="67"/>
    </row>
    <row r="27" spans="1:19" ht="15.75" thickBot="1">
      <c r="A27" s="6" t="s">
        <v>121</v>
      </c>
      <c r="B27" s="62" t="s">
        <v>122</v>
      </c>
      <c r="C27" s="63"/>
      <c r="D27" s="63"/>
      <c r="E27" s="63"/>
      <c r="F27" s="63"/>
      <c r="G27" s="63"/>
      <c r="H27" s="63"/>
      <c r="I27" s="61"/>
      <c r="J27" s="68" t="s">
        <v>125</v>
      </c>
      <c r="K27" s="68"/>
      <c r="L27" s="68"/>
      <c r="M27" s="68"/>
      <c r="N27" s="68"/>
      <c r="O27" s="68"/>
      <c r="P27" s="68"/>
      <c r="Q27" s="69"/>
    </row>
    <row r="30" spans="1:19">
      <c r="B30" t="s">
        <v>112</v>
      </c>
    </row>
    <row r="31" spans="1:19">
      <c r="B31" t="s">
        <v>113</v>
      </c>
    </row>
    <row r="34" spans="1:5">
      <c r="A34" t="s">
        <v>148</v>
      </c>
    </row>
    <row r="38" spans="1:5" ht="19.5">
      <c r="A38" s="32" t="s">
        <v>37</v>
      </c>
    </row>
    <row r="39" spans="1:5" ht="19.5">
      <c r="A39" s="32" t="s">
        <v>153</v>
      </c>
      <c r="B39" s="33" t="str">
        <f>(29 + 8*8) &amp; " bit CAN Frame"</f>
        <v>93 bit CAN Frame</v>
      </c>
      <c r="C39" s="33" t="s">
        <v>151</v>
      </c>
      <c r="D39" s="33" t="s">
        <v>168</v>
      </c>
      <c r="E39" s="33" t="s">
        <v>192</v>
      </c>
    </row>
    <row r="40" spans="1:5">
      <c r="A40" s="6" t="s">
        <v>152</v>
      </c>
      <c r="C40" t="s">
        <v>195</v>
      </c>
      <c r="D40" s="30" t="s">
        <v>196</v>
      </c>
      <c r="E40" s="31" t="s">
        <v>197</v>
      </c>
    </row>
    <row r="41" spans="1:5">
      <c r="A41" s="6" t="s">
        <v>154</v>
      </c>
      <c r="C41" t="s">
        <v>149</v>
      </c>
      <c r="D41" t="s">
        <v>150</v>
      </c>
      <c r="E41" t="s">
        <v>155</v>
      </c>
    </row>
    <row r="43" spans="1:5" ht="19.5">
      <c r="A43" s="32" t="s">
        <v>156</v>
      </c>
    </row>
    <row r="44" spans="1:5">
      <c r="A44" s="6" t="s">
        <v>157</v>
      </c>
      <c r="B44" t="s">
        <v>159</v>
      </c>
      <c r="C44" t="s">
        <v>158</v>
      </c>
      <c r="D44" t="s">
        <v>160</v>
      </c>
    </row>
    <row r="47" spans="1:5" ht="19.5">
      <c r="A47" s="32" t="s">
        <v>39</v>
      </c>
      <c r="B47" t="str">
        <f>B39</f>
        <v>93 bit CAN Frame</v>
      </c>
      <c r="C47" t="str">
        <f>C39</f>
        <v>3 bit Priority</v>
      </c>
      <c r="D47" t="str">
        <f>D39</f>
        <v>3 bit nodeID</v>
      </c>
      <c r="E47" t="s">
        <v>194</v>
      </c>
    </row>
    <row r="48" spans="1:5">
      <c r="A48" t="s">
        <v>193</v>
      </c>
      <c r="C48" t="str">
        <f>C40</f>
        <v>[0,2]</v>
      </c>
      <c r="D48" s="28" t="str">
        <f>D40</f>
        <v>[3,5]</v>
      </c>
      <c r="E48" s="31" t="s">
        <v>198</v>
      </c>
    </row>
    <row r="50" spans="1:5" ht="19.5">
      <c r="A50" s="32" t="s">
        <v>38</v>
      </c>
    </row>
    <row r="51" spans="1:5" ht="19.5">
      <c r="A51" s="32" t="s">
        <v>163</v>
      </c>
      <c r="B51" s="33" t="str">
        <f xml:space="preserve"> B39</f>
        <v>93 bit CAN Frame</v>
      </c>
      <c r="C51" s="33" t="str">
        <f xml:space="preserve"> C39</f>
        <v>3 bit Priority</v>
      </c>
      <c r="D51" s="33" t="str">
        <f xml:space="preserve"> D39</f>
        <v>3 bit nodeID</v>
      </c>
      <c r="E51" s="33" t="s">
        <v>169</v>
      </c>
    </row>
    <row r="52" spans="1:5">
      <c r="A52" s="6" t="s">
        <v>162</v>
      </c>
      <c r="C52" t="str">
        <f xml:space="preserve"> C40</f>
        <v>[0,2]</v>
      </c>
      <c r="D52" t="str">
        <f xml:space="preserve"> D40</f>
        <v>[3,5]</v>
      </c>
      <c r="E52" s="29" t="str">
        <f xml:space="preserve"> E40</f>
        <v>[6,92]</v>
      </c>
    </row>
    <row r="53" spans="1:5">
      <c r="C53" t="str">
        <f xml:space="preserve"> C41</f>
        <v>Priority</v>
      </c>
      <c r="D53" t="str">
        <f xml:space="preserve"> D41</f>
        <v>NodeID</v>
      </c>
      <c r="E53" t="s">
        <v>161</v>
      </c>
    </row>
    <row r="55" spans="1:5" ht="19.5">
      <c r="A55" s="32" t="s">
        <v>164</v>
      </c>
    </row>
    <row r="56" spans="1:5">
      <c r="A56" s="6" t="s">
        <v>157</v>
      </c>
      <c r="B56" t="s">
        <v>165</v>
      </c>
      <c r="C56" t="s">
        <v>166</v>
      </c>
      <c r="D56" t="s">
        <v>167</v>
      </c>
    </row>
    <row r="60" spans="1:5" ht="19.5">
      <c r="A60" s="32" t="s">
        <v>170</v>
      </c>
      <c r="B60" s="33" t="s">
        <v>171</v>
      </c>
      <c r="C60" t="s">
        <v>172</v>
      </c>
    </row>
    <row r="61" spans="1:5">
      <c r="A61" t="s">
        <v>173</v>
      </c>
      <c r="B61">
        <v>0</v>
      </c>
    </row>
    <row r="62" spans="1:5">
      <c r="A62" t="s">
        <v>174</v>
      </c>
      <c r="B62">
        <f>B61+1</f>
        <v>1</v>
      </c>
    </row>
    <row r="63" spans="1:5">
      <c r="A63" s="6" t="s">
        <v>189</v>
      </c>
      <c r="B63">
        <f t="shared" ref="B63:B68" si="0">B62+1</f>
        <v>2</v>
      </c>
    </row>
    <row r="64" spans="1:5">
      <c r="A64" t="s">
        <v>190</v>
      </c>
      <c r="B64">
        <f t="shared" si="0"/>
        <v>3</v>
      </c>
    </row>
    <row r="65" spans="1:3">
      <c r="B65">
        <f t="shared" si="0"/>
        <v>4</v>
      </c>
    </row>
    <row r="66" spans="1:3">
      <c r="B66">
        <f t="shared" si="0"/>
        <v>5</v>
      </c>
    </row>
    <row r="67" spans="1:3">
      <c r="B67">
        <f t="shared" si="0"/>
        <v>6</v>
      </c>
    </row>
    <row r="68" spans="1:3">
      <c r="A68" t="s">
        <v>191</v>
      </c>
      <c r="B68">
        <f t="shared" si="0"/>
        <v>7</v>
      </c>
    </row>
    <row r="70" spans="1:3">
      <c r="A70" s="6" t="s">
        <v>187</v>
      </c>
    </row>
    <row r="72" spans="1:3" ht="19.5">
      <c r="A72" s="32" t="s">
        <v>175</v>
      </c>
    </row>
    <row r="73" spans="1:3">
      <c r="A73" t="s">
        <v>181</v>
      </c>
      <c r="B73">
        <v>5</v>
      </c>
      <c r="C73" t="s">
        <v>188</v>
      </c>
    </row>
    <row r="75" spans="1:3">
      <c r="A75" t="s">
        <v>182</v>
      </c>
      <c r="B75" t="s">
        <v>186</v>
      </c>
    </row>
    <row r="76" spans="1:3">
      <c r="A76" t="s">
        <v>176</v>
      </c>
      <c r="B76">
        <v>0</v>
      </c>
    </row>
    <row r="77" spans="1:3">
      <c r="A77" t="s">
        <v>180</v>
      </c>
      <c r="B77">
        <f>B76+1</f>
        <v>1</v>
      </c>
    </row>
    <row r="78" spans="1:3">
      <c r="A78" t="s">
        <v>178</v>
      </c>
      <c r="B78">
        <f>B77+1</f>
        <v>2</v>
      </c>
    </row>
    <row r="79" spans="1:3">
      <c r="A79" t="s">
        <v>179</v>
      </c>
      <c r="B79">
        <f>B78+1</f>
        <v>3</v>
      </c>
    </row>
    <row r="80" spans="1:3">
      <c r="A80" t="s">
        <v>183</v>
      </c>
      <c r="B80">
        <f>B79+1</f>
        <v>4</v>
      </c>
    </row>
    <row r="81" spans="1:2" ht="19.5">
      <c r="A81" t="s">
        <v>177</v>
      </c>
      <c r="B81" s="32" t="s">
        <v>177</v>
      </c>
    </row>
    <row r="82" spans="1:2">
      <c r="A82" t="s">
        <v>184</v>
      </c>
      <c r="B82" t="s">
        <v>185</v>
      </c>
    </row>
    <row r="90" spans="1:2" ht="19.5">
      <c r="A90" s="32"/>
    </row>
  </sheetData>
  <mergeCells count="25">
    <mergeCell ref="H3:L4"/>
    <mergeCell ref="M3:R4"/>
    <mergeCell ref="B11:D11"/>
    <mergeCell ref="B10:D10"/>
    <mergeCell ref="B9:D9"/>
    <mergeCell ref="H9:L9"/>
    <mergeCell ref="E9:G9"/>
    <mergeCell ref="E11:G11"/>
    <mergeCell ref="I10:L10"/>
    <mergeCell ref="E10:H10"/>
    <mergeCell ref="B26:I26"/>
    <mergeCell ref="B27:I27"/>
    <mergeCell ref="B20:S20"/>
    <mergeCell ref="B18:S18"/>
    <mergeCell ref="J25:Q25"/>
    <mergeCell ref="J26:Q26"/>
    <mergeCell ref="J27:Q27"/>
    <mergeCell ref="B23:I23"/>
    <mergeCell ref="J23:Q23"/>
    <mergeCell ref="J24:Q24"/>
    <mergeCell ref="B25:H25"/>
    <mergeCell ref="B19:F19"/>
    <mergeCell ref="G19:K19"/>
    <mergeCell ref="L19:P19"/>
    <mergeCell ref="Q19:S19"/>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0BCD-E4D2-4263-B88B-E08A985ED498}">
  <dimension ref="A3:I19"/>
  <sheetViews>
    <sheetView workbookViewId="0">
      <selection activeCell="K11" sqref="K11"/>
    </sheetView>
  </sheetViews>
  <sheetFormatPr defaultRowHeight="15"/>
  <cols>
    <col min="1" max="1" width="14.85546875" customWidth="1"/>
    <col min="2" max="5" width="28.28515625" customWidth="1"/>
    <col min="6" max="9" width="15.7109375" customWidth="1"/>
  </cols>
  <sheetData>
    <row r="3" spans="1:9">
      <c r="B3" s="66" t="s">
        <v>130</v>
      </c>
      <c r="C3" s="66"/>
      <c r="D3" s="66"/>
      <c r="E3" s="66"/>
      <c r="F3" s="66"/>
      <c r="G3" s="66"/>
      <c r="H3" s="66"/>
      <c r="I3" s="66"/>
    </row>
    <row r="4" spans="1:9">
      <c r="B4" s="55" t="s">
        <v>582</v>
      </c>
      <c r="C4" s="55"/>
      <c r="D4" s="55"/>
      <c r="E4" s="55"/>
      <c r="F4" s="55"/>
      <c r="G4" s="55"/>
      <c r="H4" s="55"/>
      <c r="I4" s="55" t="s">
        <v>583</v>
      </c>
    </row>
    <row r="5" spans="1:9">
      <c r="A5" t="s">
        <v>581</v>
      </c>
      <c r="B5">
        <v>7</v>
      </c>
      <c r="C5">
        <v>6</v>
      </c>
      <c r="D5">
        <v>5</v>
      </c>
      <c r="E5">
        <v>4</v>
      </c>
      <c r="F5">
        <v>3</v>
      </c>
      <c r="G5">
        <v>2</v>
      </c>
      <c r="H5">
        <v>1</v>
      </c>
      <c r="I5">
        <v>0</v>
      </c>
    </row>
    <row r="6" spans="1:9">
      <c r="A6" t="s">
        <v>592</v>
      </c>
      <c r="B6" s="50" t="s">
        <v>531</v>
      </c>
      <c r="C6" s="50" t="s">
        <v>531</v>
      </c>
      <c r="D6" s="50" t="s">
        <v>586</v>
      </c>
      <c r="E6" s="50" t="s">
        <v>585</v>
      </c>
      <c r="F6" s="92" t="s">
        <v>584</v>
      </c>
      <c r="G6" s="92"/>
      <c r="H6" s="92"/>
      <c r="I6" s="92"/>
    </row>
    <row r="7" spans="1:9">
      <c r="A7" t="s">
        <v>593</v>
      </c>
      <c r="B7" s="50" t="s">
        <v>589</v>
      </c>
      <c r="C7" s="50" t="s">
        <v>588</v>
      </c>
      <c r="D7" s="50" t="s">
        <v>587</v>
      </c>
      <c r="E7" s="50" t="s">
        <v>294</v>
      </c>
      <c r="F7" s="92" t="s">
        <v>584</v>
      </c>
      <c r="G7" s="92"/>
      <c r="H7" s="92"/>
      <c r="I7" s="92"/>
    </row>
    <row r="11" spans="1:9">
      <c r="B11" s="66" t="s">
        <v>131</v>
      </c>
      <c r="C11" s="66"/>
      <c r="D11" s="66"/>
      <c r="E11" s="66"/>
      <c r="F11" s="66"/>
      <c r="G11" s="66"/>
      <c r="H11" s="66"/>
      <c r="I11" s="66"/>
    </row>
    <row r="12" spans="1:9">
      <c r="A12" t="s">
        <v>594</v>
      </c>
      <c r="B12" s="94" t="s">
        <v>590</v>
      </c>
      <c r="C12" s="94"/>
      <c r="D12" s="94"/>
      <c r="E12" s="93" t="s">
        <v>591</v>
      </c>
      <c r="F12" s="93"/>
      <c r="G12" s="93"/>
      <c r="H12" s="93"/>
      <c r="I12" s="93"/>
    </row>
    <row r="16" spans="1:9">
      <c r="A16" t="s">
        <v>595</v>
      </c>
    </row>
    <row r="17" spans="1:1">
      <c r="A17" t="s">
        <v>596</v>
      </c>
    </row>
    <row r="18" spans="1:1">
      <c r="A18" t="s">
        <v>597</v>
      </c>
    </row>
    <row r="19" spans="1:1">
      <c r="A19" t="s">
        <v>598</v>
      </c>
    </row>
  </sheetData>
  <mergeCells count="6">
    <mergeCell ref="B3:I3"/>
    <mergeCell ref="F6:I6"/>
    <mergeCell ref="F7:I7"/>
    <mergeCell ref="B11:I11"/>
    <mergeCell ref="E12:I12"/>
    <mergeCell ref="B12: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79D0F-3AC6-44A6-A873-80A62DD5682B}">
  <dimension ref="B2:J180"/>
  <sheetViews>
    <sheetView topLeftCell="A38" workbookViewId="0">
      <selection activeCell="V171" sqref="V171"/>
    </sheetView>
  </sheetViews>
  <sheetFormatPr defaultRowHeight="15"/>
  <cols>
    <col min="2" max="2" width="25.7109375" customWidth="1"/>
  </cols>
  <sheetData>
    <row r="2" spans="2:7">
      <c r="B2" s="39" t="s">
        <v>0</v>
      </c>
      <c r="C2" s="39" t="s">
        <v>318</v>
      </c>
      <c r="D2" s="39" t="s">
        <v>323</v>
      </c>
      <c r="E2" s="39" t="s">
        <v>324</v>
      </c>
    </row>
    <row r="3" spans="2:7">
      <c r="B3" t="s">
        <v>76</v>
      </c>
      <c r="C3" t="s">
        <v>321</v>
      </c>
      <c r="D3">
        <v>6760</v>
      </c>
      <c r="E3">
        <v>0</v>
      </c>
      <c r="G3" s="40" t="s">
        <v>351</v>
      </c>
    </row>
    <row r="4" spans="2:7">
      <c r="D4">
        <v>7850</v>
      </c>
      <c r="E4">
        <v>20.100000000000001</v>
      </c>
      <c r="G4" s="40" t="s">
        <v>327</v>
      </c>
    </row>
    <row r="5" spans="2:7">
      <c r="D5">
        <v>9390</v>
      </c>
      <c r="E5">
        <v>48.8</v>
      </c>
    </row>
    <row r="6" spans="2:7">
      <c r="D6">
        <v>10650</v>
      </c>
      <c r="E6">
        <v>72.099999999999994</v>
      </c>
    </row>
    <row r="7" spans="2:7">
      <c r="D7">
        <v>12000</v>
      </c>
      <c r="E7">
        <v>97.2</v>
      </c>
    </row>
    <row r="8" spans="2:7">
      <c r="D8">
        <v>13060</v>
      </c>
      <c r="E8">
        <v>117</v>
      </c>
    </row>
    <row r="9" spans="2:7">
      <c r="D9">
        <v>14690</v>
      </c>
      <c r="E9">
        <v>147.69999999999999</v>
      </c>
    </row>
    <row r="10" spans="2:7">
      <c r="D10">
        <v>15850</v>
      </c>
      <c r="E10">
        <v>169.4</v>
      </c>
    </row>
    <row r="11" spans="2:7">
      <c r="D11">
        <v>17400</v>
      </c>
      <c r="E11">
        <v>198</v>
      </c>
    </row>
    <row r="12" spans="2:7">
      <c r="D12">
        <v>18420</v>
      </c>
      <c r="E12">
        <v>217.1</v>
      </c>
    </row>
    <row r="13" spans="2:7">
      <c r="D13">
        <v>19730</v>
      </c>
      <c r="E13">
        <v>241.7</v>
      </c>
    </row>
    <row r="19" spans="2:7">
      <c r="B19" t="s">
        <v>77</v>
      </c>
      <c r="C19" t="s">
        <v>325</v>
      </c>
      <c r="D19">
        <v>7185</v>
      </c>
      <c r="E19">
        <v>0</v>
      </c>
      <c r="G19" s="40" t="s">
        <v>326</v>
      </c>
    </row>
    <row r="20" spans="2:7">
      <c r="D20">
        <v>12560</v>
      </c>
      <c r="E20">
        <v>99.4</v>
      </c>
      <c r="G20" s="40" t="s">
        <v>327</v>
      </c>
    </row>
    <row r="21" spans="2:7">
      <c r="D21">
        <v>13550</v>
      </c>
      <c r="E21">
        <v>117.5</v>
      </c>
    </row>
    <row r="22" spans="2:7">
      <c r="D22">
        <v>14700</v>
      </c>
      <c r="E22">
        <v>138.80000000000001</v>
      </c>
    </row>
    <row r="23" spans="2:7">
      <c r="D23">
        <v>15720</v>
      </c>
      <c r="E23">
        <v>157.5</v>
      </c>
    </row>
    <row r="24" spans="2:7">
      <c r="D24">
        <v>16780</v>
      </c>
      <c r="E24">
        <v>177.4</v>
      </c>
    </row>
    <row r="25" spans="2:7">
      <c r="D25">
        <v>17850</v>
      </c>
      <c r="E25">
        <v>197.2</v>
      </c>
    </row>
    <row r="26" spans="2:7">
      <c r="D26">
        <v>18920</v>
      </c>
      <c r="E26">
        <v>217.1</v>
      </c>
    </row>
    <row r="27" spans="2:7">
      <c r="D27">
        <v>19910</v>
      </c>
      <c r="E27">
        <v>235.1</v>
      </c>
    </row>
    <row r="28" spans="2:7">
      <c r="D28">
        <v>21100</v>
      </c>
      <c r="E28">
        <v>257.2</v>
      </c>
    </row>
    <row r="29" spans="2:7">
      <c r="D29">
        <v>21490</v>
      </c>
      <c r="E29">
        <v>266.3</v>
      </c>
    </row>
    <row r="30" spans="2:7">
      <c r="D30">
        <v>8830</v>
      </c>
      <c r="E30">
        <v>30.5</v>
      </c>
    </row>
    <row r="31" spans="2:7">
      <c r="D31">
        <v>10430</v>
      </c>
      <c r="E31">
        <v>60</v>
      </c>
    </row>
    <row r="33" spans="2:7">
      <c r="B33" t="s">
        <v>78</v>
      </c>
      <c r="C33" t="s">
        <v>328</v>
      </c>
      <c r="D33">
        <v>6940</v>
      </c>
      <c r="E33">
        <v>0</v>
      </c>
      <c r="G33" s="40" t="s">
        <v>329</v>
      </c>
    </row>
    <row r="34" spans="2:7">
      <c r="D34">
        <v>8510</v>
      </c>
      <c r="E34">
        <v>29</v>
      </c>
      <c r="G34" s="40" t="s">
        <v>327</v>
      </c>
    </row>
    <row r="35" spans="2:7">
      <c r="D35">
        <v>10190</v>
      </c>
      <c r="E35">
        <v>60.1</v>
      </c>
    </row>
    <row r="36" spans="2:7">
      <c r="D36">
        <v>11700</v>
      </c>
      <c r="E36">
        <v>87.9</v>
      </c>
    </row>
    <row r="37" spans="2:7">
      <c r="D37">
        <v>13300</v>
      </c>
      <c r="E37">
        <v>117.6</v>
      </c>
    </row>
    <row r="38" spans="2:7">
      <c r="D38">
        <v>14860</v>
      </c>
      <c r="E38">
        <v>147</v>
      </c>
    </row>
    <row r="39" spans="2:7">
      <c r="D39">
        <v>16500</v>
      </c>
      <c r="E39">
        <v>177.8</v>
      </c>
    </row>
    <row r="40" spans="2:7">
      <c r="D40">
        <v>18030</v>
      </c>
      <c r="E40">
        <v>206.2</v>
      </c>
    </row>
    <row r="41" spans="2:7">
      <c r="D41">
        <v>19740</v>
      </c>
      <c r="E41">
        <v>237.9</v>
      </c>
    </row>
    <row r="42" spans="2:7">
      <c r="D42">
        <v>20700</v>
      </c>
      <c r="E42">
        <v>255.3</v>
      </c>
    </row>
    <row r="44" spans="2:7">
      <c r="B44" t="s">
        <v>330</v>
      </c>
      <c r="C44" t="s">
        <v>337</v>
      </c>
      <c r="D44">
        <v>6710</v>
      </c>
      <c r="E44">
        <v>0</v>
      </c>
      <c r="G44" s="40" t="s">
        <v>331</v>
      </c>
    </row>
    <row r="45" spans="2:7">
      <c r="D45">
        <v>8310</v>
      </c>
      <c r="E45">
        <v>29.8</v>
      </c>
      <c r="G45" s="40" t="s">
        <v>327</v>
      </c>
    </row>
    <row r="46" spans="2:7">
      <c r="D46">
        <v>9880</v>
      </c>
      <c r="E46">
        <v>58.7</v>
      </c>
    </row>
    <row r="47" spans="2:7">
      <c r="D47">
        <v>11490</v>
      </c>
      <c r="E47">
        <v>88.7</v>
      </c>
    </row>
    <row r="48" spans="2:7">
      <c r="D48">
        <v>13000</v>
      </c>
      <c r="E48">
        <v>116.9</v>
      </c>
    </row>
    <row r="49" spans="2:7">
      <c r="D49">
        <v>14650</v>
      </c>
      <c r="E49">
        <v>147.80000000000001</v>
      </c>
    </row>
    <row r="50" spans="2:7">
      <c r="D50">
        <v>16250</v>
      </c>
      <c r="E50">
        <v>177.8</v>
      </c>
    </row>
    <row r="51" spans="2:7">
      <c r="D51">
        <v>17890</v>
      </c>
      <c r="E51">
        <v>208.5</v>
      </c>
    </row>
    <row r="52" spans="2:7">
      <c r="D52">
        <v>19240</v>
      </c>
      <c r="E52">
        <v>233.7</v>
      </c>
    </row>
    <row r="53" spans="2:7">
      <c r="D53">
        <v>20110</v>
      </c>
      <c r="E53">
        <v>249.5</v>
      </c>
    </row>
    <row r="57" spans="2:7">
      <c r="B57" t="s">
        <v>332</v>
      </c>
      <c r="C57" t="s">
        <v>319</v>
      </c>
      <c r="D57">
        <v>6830</v>
      </c>
      <c r="E57">
        <v>0</v>
      </c>
      <c r="G57" s="40" t="s">
        <v>333</v>
      </c>
    </row>
    <row r="58" spans="2:7">
      <c r="D58">
        <v>7390</v>
      </c>
      <c r="E58">
        <v>50.1</v>
      </c>
      <c r="G58" s="40" t="s">
        <v>334</v>
      </c>
    </row>
    <row r="59" spans="2:7">
      <c r="D59">
        <v>7700</v>
      </c>
      <c r="E59">
        <v>77.900000000000006</v>
      </c>
    </row>
    <row r="60" spans="2:7">
      <c r="D60">
        <v>8010</v>
      </c>
      <c r="E60">
        <v>109.7</v>
      </c>
    </row>
    <row r="61" spans="2:7">
      <c r="D61">
        <v>8400</v>
      </c>
      <c r="E61">
        <v>145.80000000000001</v>
      </c>
    </row>
    <row r="62" spans="2:7">
      <c r="D62">
        <v>8630</v>
      </c>
      <c r="E62">
        <v>168</v>
      </c>
    </row>
    <row r="63" spans="2:7">
      <c r="D63">
        <v>8830</v>
      </c>
      <c r="E63">
        <v>185.7</v>
      </c>
    </row>
    <row r="64" spans="2:7">
      <c r="D64">
        <v>9180</v>
      </c>
      <c r="E64">
        <v>217.2</v>
      </c>
    </row>
    <row r="65" spans="2:7">
      <c r="D65">
        <v>9410</v>
      </c>
      <c r="E65">
        <v>239.5</v>
      </c>
    </row>
    <row r="79" spans="2:7">
      <c r="B79" t="s">
        <v>335</v>
      </c>
      <c r="C79" t="s">
        <v>336</v>
      </c>
      <c r="D79">
        <v>6790</v>
      </c>
      <c r="E79">
        <v>0</v>
      </c>
      <c r="G79" s="40" t="s">
        <v>344</v>
      </c>
    </row>
    <row r="80" spans="2:7">
      <c r="D80">
        <v>7000</v>
      </c>
      <c r="E80">
        <v>19.8</v>
      </c>
      <c r="G80" s="40" t="s">
        <v>334</v>
      </c>
    </row>
    <row r="81" spans="2:7">
      <c r="D81">
        <v>7320</v>
      </c>
      <c r="E81">
        <v>52.2</v>
      </c>
    </row>
    <row r="82" spans="2:7">
      <c r="D82">
        <v>7610</v>
      </c>
      <c r="E82">
        <v>78.5</v>
      </c>
    </row>
    <row r="83" spans="2:7">
      <c r="D83">
        <v>7920</v>
      </c>
      <c r="E83">
        <v>108.4</v>
      </c>
    </row>
    <row r="84" spans="2:7">
      <c r="D84">
        <v>8250</v>
      </c>
      <c r="E84">
        <v>138.1</v>
      </c>
    </row>
    <row r="85" spans="2:7">
      <c r="D85">
        <v>8480</v>
      </c>
      <c r="E85">
        <v>157.4</v>
      </c>
    </row>
    <row r="86" spans="2:7">
      <c r="D86">
        <v>8690</v>
      </c>
      <c r="E86">
        <v>177.1</v>
      </c>
    </row>
    <row r="87" spans="2:7">
      <c r="D87">
        <v>8990</v>
      </c>
      <c r="E87">
        <v>205.2</v>
      </c>
    </row>
    <row r="88" spans="2:7">
      <c r="D88">
        <v>9220</v>
      </c>
      <c r="E88">
        <v>227.4</v>
      </c>
    </row>
    <row r="89" spans="2:7">
      <c r="D89">
        <v>9440</v>
      </c>
      <c r="E89">
        <v>247.9</v>
      </c>
    </row>
    <row r="93" spans="2:7">
      <c r="B93" t="s">
        <v>338</v>
      </c>
      <c r="C93" t="s">
        <v>320</v>
      </c>
      <c r="D93">
        <v>6800</v>
      </c>
      <c r="E93">
        <v>0</v>
      </c>
      <c r="G93" s="40" t="s">
        <v>345</v>
      </c>
    </row>
    <row r="94" spans="2:7">
      <c r="D94">
        <v>7840</v>
      </c>
      <c r="E94">
        <v>19.399999999999999</v>
      </c>
      <c r="G94" s="40" t="s">
        <v>327</v>
      </c>
    </row>
    <row r="95" spans="2:7">
      <c r="D95">
        <v>9590</v>
      </c>
      <c r="E95">
        <v>51.9</v>
      </c>
    </row>
    <row r="96" spans="2:7">
      <c r="D96">
        <v>10680</v>
      </c>
      <c r="E96">
        <v>72</v>
      </c>
    </row>
    <row r="97" spans="2:7">
      <c r="D97">
        <v>12090</v>
      </c>
      <c r="E97">
        <v>98.2</v>
      </c>
    </row>
    <row r="98" spans="2:7">
      <c r="D98">
        <v>13180</v>
      </c>
      <c r="E98">
        <v>118.7</v>
      </c>
    </row>
    <row r="99" spans="2:7">
      <c r="D99">
        <v>14700</v>
      </c>
      <c r="E99">
        <v>146.80000000000001</v>
      </c>
    </row>
    <row r="100" spans="2:7">
      <c r="D100">
        <v>15880</v>
      </c>
      <c r="E100">
        <v>169.1</v>
      </c>
    </row>
    <row r="101" spans="2:7">
      <c r="D101">
        <v>17260</v>
      </c>
      <c r="E101">
        <v>194.7</v>
      </c>
    </row>
    <row r="102" spans="2:7">
      <c r="D102">
        <v>18210</v>
      </c>
      <c r="E102">
        <v>212</v>
      </c>
    </row>
    <row r="103" spans="2:7">
      <c r="D103">
        <v>19740</v>
      </c>
      <c r="E103">
        <v>240.8</v>
      </c>
    </row>
    <row r="108" spans="2:7">
      <c r="B108" t="s">
        <v>339</v>
      </c>
      <c r="C108" t="s">
        <v>325</v>
      </c>
      <c r="D108">
        <v>5550</v>
      </c>
      <c r="E108">
        <v>0</v>
      </c>
      <c r="G108" s="40" t="s">
        <v>346</v>
      </c>
    </row>
    <row r="109" spans="2:7">
      <c r="D109">
        <v>6680</v>
      </c>
      <c r="E109">
        <v>20.7</v>
      </c>
      <c r="G109" s="40" t="s">
        <v>327</v>
      </c>
    </row>
    <row r="110" spans="2:7">
      <c r="D110">
        <v>8190</v>
      </c>
      <c r="E110">
        <v>49.3</v>
      </c>
    </row>
    <row r="111" spans="2:7">
      <c r="D111">
        <v>9450</v>
      </c>
      <c r="E111">
        <v>72.5</v>
      </c>
    </row>
    <row r="112" spans="2:7">
      <c r="D112">
        <v>10850</v>
      </c>
      <c r="E112">
        <v>98.4</v>
      </c>
    </row>
    <row r="113" spans="2:7">
      <c r="D113">
        <v>12000</v>
      </c>
      <c r="E113">
        <v>120</v>
      </c>
    </row>
    <row r="114" spans="2:7">
      <c r="D114">
        <v>13670</v>
      </c>
      <c r="E114">
        <v>150.30000000000001</v>
      </c>
    </row>
    <row r="115" spans="2:7">
      <c r="D115">
        <v>14500</v>
      </c>
      <c r="E115">
        <v>166.8</v>
      </c>
    </row>
    <row r="116" spans="2:7">
      <c r="D116">
        <v>15930</v>
      </c>
      <c r="E116">
        <v>192.6</v>
      </c>
    </row>
    <row r="117" spans="2:7">
      <c r="D117">
        <v>17370</v>
      </c>
      <c r="E117">
        <v>219</v>
      </c>
    </row>
    <row r="118" spans="2:7">
      <c r="D118">
        <v>18270</v>
      </c>
      <c r="E118">
        <v>236.2</v>
      </c>
    </row>
    <row r="125" spans="2:7">
      <c r="B125" t="s">
        <v>340</v>
      </c>
      <c r="C125" t="s">
        <v>319</v>
      </c>
      <c r="D125">
        <v>6640</v>
      </c>
      <c r="E125">
        <v>0</v>
      </c>
      <c r="G125" s="40" t="s">
        <v>347</v>
      </c>
    </row>
    <row r="126" spans="2:7">
      <c r="D126">
        <v>7820</v>
      </c>
      <c r="E126">
        <v>22.1</v>
      </c>
      <c r="G126" s="40" t="s">
        <v>327</v>
      </c>
    </row>
    <row r="127" spans="2:7">
      <c r="D127">
        <v>9420</v>
      </c>
      <c r="E127">
        <v>52.2</v>
      </c>
    </row>
    <row r="128" spans="2:7">
      <c r="D128">
        <v>10980</v>
      </c>
      <c r="E128">
        <v>80.400000000000006</v>
      </c>
    </row>
    <row r="129" spans="2:7">
      <c r="D129">
        <v>11970</v>
      </c>
      <c r="E129">
        <v>99.1</v>
      </c>
    </row>
    <row r="130" spans="2:7">
      <c r="D130">
        <v>13020</v>
      </c>
      <c r="E130">
        <v>119.2</v>
      </c>
    </row>
    <row r="131" spans="2:7">
      <c r="D131">
        <v>14380</v>
      </c>
      <c r="E131">
        <v>143.69999999999999</v>
      </c>
    </row>
    <row r="132" spans="2:7">
      <c r="D132">
        <v>16010</v>
      </c>
      <c r="E132">
        <v>174.2</v>
      </c>
    </row>
    <row r="133" spans="2:7">
      <c r="D133">
        <v>17200</v>
      </c>
      <c r="E133">
        <v>196.4</v>
      </c>
    </row>
    <row r="134" spans="2:7">
      <c r="D134">
        <v>18300</v>
      </c>
      <c r="E134">
        <v>216.8</v>
      </c>
    </row>
    <row r="135" spans="2:7">
      <c r="D135">
        <v>19100</v>
      </c>
      <c r="E135">
        <v>231.8</v>
      </c>
    </row>
    <row r="139" spans="2:7">
      <c r="B139" t="s">
        <v>341</v>
      </c>
      <c r="C139" t="s">
        <v>328</v>
      </c>
      <c r="D139">
        <v>6950</v>
      </c>
      <c r="E139">
        <v>0</v>
      </c>
      <c r="G139" s="40" t="s">
        <v>348</v>
      </c>
    </row>
    <row r="140" spans="2:7">
      <c r="D140">
        <v>8200</v>
      </c>
      <c r="E140">
        <v>22.9</v>
      </c>
      <c r="G140" s="40" t="s">
        <v>327</v>
      </c>
    </row>
    <row r="141" spans="2:7">
      <c r="D141">
        <v>9600</v>
      </c>
      <c r="E141">
        <v>49.3</v>
      </c>
    </row>
    <row r="142" spans="2:7">
      <c r="D142">
        <v>10880</v>
      </c>
      <c r="E142">
        <v>73</v>
      </c>
    </row>
    <row r="143" spans="2:7">
      <c r="D143">
        <v>12280</v>
      </c>
      <c r="E143">
        <v>98.7</v>
      </c>
    </row>
    <row r="144" spans="2:7">
      <c r="D144">
        <v>13330</v>
      </c>
      <c r="E144">
        <v>118.6</v>
      </c>
    </row>
    <row r="145" spans="2:7">
      <c r="D145">
        <v>14700</v>
      </c>
      <c r="E145">
        <v>143.69999999999999</v>
      </c>
    </row>
    <row r="146" spans="2:7">
      <c r="D146">
        <v>16100</v>
      </c>
      <c r="E146">
        <v>169.3</v>
      </c>
    </row>
    <row r="147" spans="2:7">
      <c r="D147">
        <v>17390</v>
      </c>
      <c r="E147">
        <v>193.6</v>
      </c>
    </row>
    <row r="148" spans="2:7">
      <c r="D148">
        <v>18500</v>
      </c>
      <c r="E148">
        <v>214.2</v>
      </c>
    </row>
    <row r="149" spans="2:7">
      <c r="D149">
        <v>19450</v>
      </c>
      <c r="E149">
        <v>231.8</v>
      </c>
    </row>
    <row r="155" spans="2:7">
      <c r="B155" t="s">
        <v>342</v>
      </c>
      <c r="C155" t="s">
        <v>337</v>
      </c>
      <c r="D155">
        <v>6810</v>
      </c>
      <c r="E155">
        <v>0</v>
      </c>
      <c r="G155" s="40" t="s">
        <v>349</v>
      </c>
    </row>
    <row r="156" spans="2:7">
      <c r="D156">
        <v>8140</v>
      </c>
      <c r="E156">
        <v>24.7</v>
      </c>
      <c r="G156" s="40" t="s">
        <v>327</v>
      </c>
    </row>
    <row r="157" spans="2:7">
      <c r="D157">
        <v>9600</v>
      </c>
      <c r="E157">
        <v>51.6</v>
      </c>
    </row>
    <row r="158" spans="2:7">
      <c r="D158">
        <v>11020</v>
      </c>
      <c r="E158">
        <v>78.5</v>
      </c>
    </row>
    <row r="159" spans="2:7">
      <c r="D159">
        <v>12130</v>
      </c>
      <c r="E159">
        <v>98.8</v>
      </c>
    </row>
    <row r="160" spans="2:7">
      <c r="D160">
        <v>13130</v>
      </c>
      <c r="E160">
        <v>117.2</v>
      </c>
    </row>
    <row r="161" spans="2:10">
      <c r="D161">
        <v>14950</v>
      </c>
      <c r="E161">
        <v>150.6</v>
      </c>
    </row>
    <row r="162" spans="2:10">
      <c r="D162">
        <v>15950</v>
      </c>
      <c r="E162">
        <v>169.6</v>
      </c>
    </row>
    <row r="163" spans="2:10">
      <c r="D163">
        <v>17360</v>
      </c>
      <c r="E163">
        <v>195.3</v>
      </c>
    </row>
    <row r="164" spans="2:10">
      <c r="D164">
        <v>18450</v>
      </c>
      <c r="E164">
        <v>215.4</v>
      </c>
    </row>
    <row r="165" spans="2:10">
      <c r="D165">
        <v>19550</v>
      </c>
      <c r="E165">
        <v>235.6</v>
      </c>
    </row>
    <row r="170" spans="2:10">
      <c r="B170" t="s">
        <v>343</v>
      </c>
      <c r="C170" t="s">
        <v>336</v>
      </c>
      <c r="D170">
        <v>6910</v>
      </c>
      <c r="E170">
        <v>0</v>
      </c>
      <c r="G170" s="40" t="s">
        <v>350</v>
      </c>
      <c r="I170" t="s">
        <v>352</v>
      </c>
      <c r="J170" t="s">
        <v>353</v>
      </c>
    </row>
    <row r="171" spans="2:10">
      <c r="D171">
        <v>8540</v>
      </c>
      <c r="E171">
        <v>30.2</v>
      </c>
      <c r="G171" s="40" t="s">
        <v>327</v>
      </c>
      <c r="I171">
        <v>570</v>
      </c>
      <c r="J171">
        <f>(I171+128.58)/0.0186</f>
        <v>37558.064516129038</v>
      </c>
    </row>
    <row r="172" spans="2:10">
      <c r="D172">
        <v>9630</v>
      </c>
      <c r="E172">
        <v>50.1</v>
      </c>
      <c r="I172">
        <v>630</v>
      </c>
      <c r="J172">
        <f>(I172+128.58)/0.0186</f>
        <v>40783.870967741939</v>
      </c>
    </row>
    <row r="173" spans="2:10">
      <c r="D173">
        <v>10700</v>
      </c>
      <c r="E173">
        <v>70.400000000000006</v>
      </c>
    </row>
    <row r="174" spans="2:10">
      <c r="D174">
        <v>12320</v>
      </c>
      <c r="E174">
        <v>100.4</v>
      </c>
      <c r="I174" t="s">
        <v>354</v>
      </c>
    </row>
    <row r="175" spans="2:10">
      <c r="D175">
        <v>13300</v>
      </c>
      <c r="E175">
        <v>118.6</v>
      </c>
      <c r="I175">
        <v>37750</v>
      </c>
      <c r="J175">
        <f>(I175*0.0186)-128.58</f>
        <v>573.56999999999994</v>
      </c>
    </row>
    <row r="176" spans="2:10">
      <c r="D176">
        <v>14620</v>
      </c>
      <c r="E176">
        <v>143.19999999999999</v>
      </c>
    </row>
    <row r="177" spans="4:5">
      <c r="D177">
        <v>16060</v>
      </c>
      <c r="E177">
        <v>169.8</v>
      </c>
    </row>
    <row r="178" spans="4:5">
      <c r="D178">
        <v>17530</v>
      </c>
      <c r="E178">
        <v>197.5</v>
      </c>
    </row>
    <row r="179" spans="4:5">
      <c r="D179">
        <v>18600</v>
      </c>
      <c r="E179">
        <v>217</v>
      </c>
    </row>
    <row r="180" spans="4:5">
      <c r="D180">
        <v>19580</v>
      </c>
      <c r="E180">
        <v>235.4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A739E-55E4-4B5A-87E3-676432889C48}">
  <dimension ref="A1:K45"/>
  <sheetViews>
    <sheetView workbookViewId="0">
      <selection activeCell="D46" sqref="D46"/>
    </sheetView>
  </sheetViews>
  <sheetFormatPr defaultColWidth="8.85546875" defaultRowHeight="15"/>
  <cols>
    <col min="5" max="5" width="33.42578125" customWidth="1"/>
    <col min="6" max="6" width="33.28515625" customWidth="1"/>
    <col min="7" max="7" width="17.42578125" customWidth="1"/>
    <col min="8" max="9" width="18" customWidth="1"/>
    <col min="10" max="10" width="14.85546875" customWidth="1"/>
  </cols>
  <sheetData>
    <row r="1" spans="1:11" s="8" customFormat="1">
      <c r="A1" s="8" t="s">
        <v>60</v>
      </c>
      <c r="B1" s="8" t="s">
        <v>56</v>
      </c>
      <c r="C1" s="8" t="s">
        <v>318</v>
      </c>
      <c r="D1" s="8" t="s">
        <v>55</v>
      </c>
      <c r="E1" s="8" t="s">
        <v>0</v>
      </c>
      <c r="F1" s="8" t="s">
        <v>47</v>
      </c>
      <c r="G1" s="8" t="s">
        <v>1</v>
      </c>
      <c r="H1" s="8" t="s">
        <v>45</v>
      </c>
      <c r="I1" s="8" t="s">
        <v>46</v>
      </c>
      <c r="J1" s="8" t="s">
        <v>322</v>
      </c>
      <c r="K1" s="8" t="s">
        <v>103</v>
      </c>
    </row>
    <row r="2" spans="1:11">
      <c r="A2" t="s">
        <v>61</v>
      </c>
      <c r="B2">
        <v>3</v>
      </c>
      <c r="C2">
        <v>10</v>
      </c>
      <c r="D2">
        <f>C2+(25*B2)</f>
        <v>85</v>
      </c>
      <c r="E2" t="s">
        <v>67</v>
      </c>
      <c r="F2" t="s">
        <v>48</v>
      </c>
      <c r="G2">
        <v>1</v>
      </c>
      <c r="H2">
        <v>16</v>
      </c>
      <c r="I2">
        <v>10</v>
      </c>
    </row>
    <row r="3" spans="1:11">
      <c r="A3" t="s">
        <v>61</v>
      </c>
      <c r="B3">
        <v>3</v>
      </c>
      <c r="C3">
        <v>11</v>
      </c>
      <c r="D3">
        <f t="shared" ref="D3:D35" si="0">C3+(25*B3)</f>
        <v>86</v>
      </c>
      <c r="E3" t="s">
        <v>66</v>
      </c>
      <c r="F3" t="s">
        <v>48</v>
      </c>
      <c r="G3">
        <v>1</v>
      </c>
      <c r="H3">
        <v>16</v>
      </c>
      <c r="I3">
        <v>10</v>
      </c>
    </row>
    <row r="4" spans="1:11">
      <c r="A4" t="s">
        <v>61</v>
      </c>
      <c r="B4">
        <v>2</v>
      </c>
      <c r="C4">
        <v>10</v>
      </c>
      <c r="D4">
        <f t="shared" si="0"/>
        <v>60</v>
      </c>
      <c r="E4" t="s">
        <v>68</v>
      </c>
      <c r="F4" t="s">
        <v>48</v>
      </c>
      <c r="G4">
        <v>1</v>
      </c>
      <c r="H4">
        <v>16</v>
      </c>
      <c r="I4">
        <v>10</v>
      </c>
    </row>
    <row r="5" spans="1:11">
      <c r="A5" t="s">
        <v>61</v>
      </c>
      <c r="B5">
        <v>2</v>
      </c>
      <c r="C5">
        <v>11</v>
      </c>
      <c r="D5">
        <f t="shared" si="0"/>
        <v>61</v>
      </c>
      <c r="E5" t="s">
        <v>69</v>
      </c>
      <c r="F5" t="s">
        <v>48</v>
      </c>
      <c r="G5">
        <v>10</v>
      </c>
      <c r="H5">
        <v>16</v>
      </c>
      <c r="I5">
        <v>11</v>
      </c>
    </row>
    <row r="6" spans="1:11">
      <c r="A6" t="s">
        <v>61</v>
      </c>
      <c r="B6">
        <v>2</v>
      </c>
      <c r="C6">
        <v>6</v>
      </c>
      <c r="D6">
        <f t="shared" si="0"/>
        <v>56</v>
      </c>
      <c r="E6" t="s">
        <v>70</v>
      </c>
      <c r="F6" t="s">
        <v>50</v>
      </c>
      <c r="G6">
        <v>1000</v>
      </c>
      <c r="H6">
        <v>16</v>
      </c>
      <c r="I6">
        <v>14</v>
      </c>
    </row>
    <row r="7" spans="1:11">
      <c r="A7" t="s">
        <v>61</v>
      </c>
      <c r="B7">
        <v>2</v>
      </c>
      <c r="C7">
        <v>5</v>
      </c>
      <c r="D7">
        <f t="shared" si="0"/>
        <v>55</v>
      </c>
      <c r="E7" t="s">
        <v>200</v>
      </c>
      <c r="F7" t="s">
        <v>50</v>
      </c>
      <c r="G7">
        <v>1000</v>
      </c>
      <c r="H7">
        <v>16</v>
      </c>
      <c r="I7">
        <v>14</v>
      </c>
    </row>
    <row r="8" spans="1:11">
      <c r="A8" t="s">
        <v>61</v>
      </c>
      <c r="B8">
        <v>2</v>
      </c>
      <c r="E8" t="s">
        <v>201</v>
      </c>
      <c r="F8" t="s">
        <v>51</v>
      </c>
      <c r="G8">
        <v>0</v>
      </c>
      <c r="H8">
        <v>16</v>
      </c>
      <c r="I8">
        <v>14</v>
      </c>
      <c r="K8" t="s">
        <v>199</v>
      </c>
    </row>
    <row r="9" spans="1:11">
      <c r="A9" t="s">
        <v>61</v>
      </c>
      <c r="B9">
        <v>2</v>
      </c>
      <c r="C9">
        <v>7</v>
      </c>
      <c r="D9">
        <f t="shared" si="0"/>
        <v>57</v>
      </c>
      <c r="E9" t="s">
        <v>205</v>
      </c>
      <c r="F9" t="s">
        <v>50</v>
      </c>
      <c r="G9">
        <v>100</v>
      </c>
      <c r="H9">
        <v>16</v>
      </c>
      <c r="I9">
        <v>14</v>
      </c>
    </row>
    <row r="10" spans="1:11">
      <c r="A10" t="s">
        <v>61</v>
      </c>
      <c r="B10">
        <v>2</v>
      </c>
      <c r="E10" t="s">
        <v>206</v>
      </c>
      <c r="F10" t="s">
        <v>50</v>
      </c>
      <c r="G10">
        <v>0</v>
      </c>
      <c r="H10">
        <v>16</v>
      </c>
      <c r="I10">
        <v>14</v>
      </c>
      <c r="K10" t="s">
        <v>199</v>
      </c>
    </row>
    <row r="11" spans="1:11">
      <c r="A11" t="s">
        <v>61</v>
      </c>
      <c r="B11">
        <v>2</v>
      </c>
      <c r="C11">
        <v>8</v>
      </c>
      <c r="D11">
        <f t="shared" si="0"/>
        <v>58</v>
      </c>
      <c r="E11" t="s">
        <v>202</v>
      </c>
      <c r="F11" t="s">
        <v>50</v>
      </c>
      <c r="G11">
        <v>1000</v>
      </c>
      <c r="H11">
        <v>16</v>
      </c>
      <c r="I11">
        <v>14</v>
      </c>
    </row>
    <row r="12" spans="1:11">
      <c r="A12" t="s">
        <v>61</v>
      </c>
      <c r="B12">
        <v>2</v>
      </c>
      <c r="E12" t="s">
        <v>203</v>
      </c>
      <c r="F12" t="s">
        <v>50</v>
      </c>
      <c r="G12">
        <v>0</v>
      </c>
      <c r="H12">
        <v>16</v>
      </c>
      <c r="I12">
        <v>14</v>
      </c>
      <c r="K12" t="s">
        <v>199</v>
      </c>
    </row>
    <row r="13" spans="1:11">
      <c r="A13" t="s">
        <v>61</v>
      </c>
      <c r="B13">
        <v>2</v>
      </c>
      <c r="C13">
        <v>9</v>
      </c>
      <c r="D13">
        <f t="shared" si="0"/>
        <v>59</v>
      </c>
      <c r="E13" t="s">
        <v>204</v>
      </c>
      <c r="F13" t="s">
        <v>50</v>
      </c>
      <c r="G13">
        <v>100</v>
      </c>
      <c r="H13">
        <v>16</v>
      </c>
      <c r="I13">
        <v>14</v>
      </c>
    </row>
    <row r="14" spans="1:11">
      <c r="A14" t="s">
        <v>61</v>
      </c>
      <c r="B14">
        <v>2</v>
      </c>
      <c r="C14">
        <v>0</v>
      </c>
      <c r="D14">
        <f t="shared" si="0"/>
        <v>50</v>
      </c>
      <c r="E14" t="s">
        <v>72</v>
      </c>
      <c r="F14" t="s">
        <v>52</v>
      </c>
      <c r="G14">
        <v>100</v>
      </c>
      <c r="H14">
        <v>16</v>
      </c>
      <c r="I14">
        <v>14</v>
      </c>
    </row>
    <row r="15" spans="1:11">
      <c r="A15" t="s">
        <v>61</v>
      </c>
      <c r="B15">
        <v>2</v>
      </c>
      <c r="C15">
        <v>1</v>
      </c>
      <c r="D15">
        <f t="shared" si="0"/>
        <v>51</v>
      </c>
      <c r="E15" t="s">
        <v>73</v>
      </c>
      <c r="F15" t="s">
        <v>52</v>
      </c>
      <c r="G15">
        <v>100</v>
      </c>
      <c r="H15">
        <v>16</v>
      </c>
      <c r="I15">
        <v>14</v>
      </c>
    </row>
    <row r="16" spans="1:11">
      <c r="A16" t="s">
        <v>61</v>
      </c>
      <c r="B16">
        <v>2</v>
      </c>
      <c r="C16">
        <v>2</v>
      </c>
      <c r="D16">
        <f t="shared" si="0"/>
        <v>52</v>
      </c>
      <c r="E16" t="s">
        <v>74</v>
      </c>
      <c r="F16" t="s">
        <v>52</v>
      </c>
      <c r="G16">
        <v>100</v>
      </c>
      <c r="H16">
        <v>16</v>
      </c>
      <c r="I16">
        <v>14</v>
      </c>
    </row>
    <row r="17" spans="1:9">
      <c r="A17" t="s">
        <v>61</v>
      </c>
      <c r="B17">
        <v>2</v>
      </c>
      <c r="D17">
        <f>666+(25*B17)</f>
        <v>716</v>
      </c>
      <c r="E17" t="s">
        <v>75</v>
      </c>
      <c r="F17" t="s">
        <v>53</v>
      </c>
      <c r="G17">
        <v>7</v>
      </c>
      <c r="H17">
        <v>13</v>
      </c>
      <c r="I17">
        <v>10</v>
      </c>
    </row>
    <row r="18" spans="1:9">
      <c r="A18" t="s">
        <v>61</v>
      </c>
      <c r="B18">
        <v>3</v>
      </c>
      <c r="D18">
        <f>666+(25*B18)</f>
        <v>741</v>
      </c>
      <c r="E18" t="s">
        <v>80</v>
      </c>
      <c r="F18" t="s">
        <v>53</v>
      </c>
      <c r="G18">
        <v>7</v>
      </c>
      <c r="H18">
        <v>13</v>
      </c>
      <c r="I18">
        <v>10</v>
      </c>
    </row>
    <row r="19" spans="1:9">
      <c r="A19" t="s">
        <v>61</v>
      </c>
      <c r="B19">
        <v>3</v>
      </c>
      <c r="C19">
        <v>4</v>
      </c>
      <c r="D19">
        <f t="shared" si="0"/>
        <v>79</v>
      </c>
      <c r="E19" t="s">
        <v>76</v>
      </c>
      <c r="F19" t="s">
        <v>50</v>
      </c>
      <c r="G19">
        <v>10</v>
      </c>
      <c r="H19">
        <v>16</v>
      </c>
      <c r="I19">
        <v>14</v>
      </c>
    </row>
    <row r="20" spans="1:9">
      <c r="A20" t="s">
        <v>61</v>
      </c>
      <c r="B20">
        <v>3</v>
      </c>
      <c r="C20">
        <v>5</v>
      </c>
      <c r="D20">
        <f t="shared" si="0"/>
        <v>80</v>
      </c>
      <c r="E20" t="s">
        <v>77</v>
      </c>
      <c r="F20" t="s">
        <v>50</v>
      </c>
      <c r="G20">
        <v>10</v>
      </c>
      <c r="H20">
        <v>16</v>
      </c>
      <c r="I20">
        <v>14</v>
      </c>
    </row>
    <row r="21" spans="1:9">
      <c r="A21" t="s">
        <v>61</v>
      </c>
      <c r="B21">
        <v>3</v>
      </c>
      <c r="C21">
        <v>6</v>
      </c>
      <c r="D21">
        <f t="shared" si="0"/>
        <v>81</v>
      </c>
      <c r="E21" t="s">
        <v>78</v>
      </c>
      <c r="F21" t="s">
        <v>50</v>
      </c>
      <c r="G21">
        <v>100</v>
      </c>
      <c r="H21">
        <v>16</v>
      </c>
      <c r="I21">
        <v>14</v>
      </c>
    </row>
    <row r="22" spans="1:9">
      <c r="A22" t="s">
        <v>61</v>
      </c>
      <c r="B22">
        <v>3</v>
      </c>
      <c r="C22">
        <v>7</v>
      </c>
      <c r="D22">
        <f t="shared" si="0"/>
        <v>82</v>
      </c>
      <c r="E22" t="s">
        <v>79</v>
      </c>
      <c r="F22" t="s">
        <v>50</v>
      </c>
      <c r="G22">
        <v>100</v>
      </c>
      <c r="H22">
        <v>16</v>
      </c>
      <c r="I22">
        <v>14</v>
      </c>
    </row>
    <row r="23" spans="1:9">
      <c r="A23" t="s">
        <v>61</v>
      </c>
      <c r="B23">
        <v>3</v>
      </c>
      <c r="C23">
        <v>9</v>
      </c>
      <c r="D23">
        <f t="shared" si="0"/>
        <v>84</v>
      </c>
      <c r="E23" t="s">
        <v>208</v>
      </c>
      <c r="F23" t="s">
        <v>51</v>
      </c>
      <c r="G23">
        <v>10</v>
      </c>
      <c r="H23">
        <v>16</v>
      </c>
      <c r="I23">
        <v>14</v>
      </c>
    </row>
    <row r="24" spans="1:9">
      <c r="A24" t="s">
        <v>61</v>
      </c>
      <c r="B24">
        <v>3</v>
      </c>
      <c r="C24">
        <v>8</v>
      </c>
      <c r="D24">
        <f t="shared" si="0"/>
        <v>83</v>
      </c>
      <c r="E24" t="s">
        <v>209</v>
      </c>
      <c r="F24" t="s">
        <v>51</v>
      </c>
      <c r="G24">
        <v>10</v>
      </c>
      <c r="H24">
        <v>16</v>
      </c>
      <c r="I24">
        <v>14</v>
      </c>
    </row>
    <row r="25" spans="1:9">
      <c r="A25" t="s">
        <v>61</v>
      </c>
      <c r="B25">
        <v>3</v>
      </c>
      <c r="C25">
        <v>3</v>
      </c>
      <c r="D25">
        <f t="shared" si="0"/>
        <v>78</v>
      </c>
      <c r="E25" t="s">
        <v>207</v>
      </c>
      <c r="F25" t="s">
        <v>50</v>
      </c>
      <c r="G25">
        <v>10</v>
      </c>
      <c r="H25">
        <v>16</v>
      </c>
      <c r="I25">
        <v>14</v>
      </c>
    </row>
    <row r="27" spans="1:9" s="57" customFormat="1">
      <c r="A27" s="57" t="s">
        <v>62</v>
      </c>
      <c r="B27" s="57">
        <v>7</v>
      </c>
      <c r="C27" s="57">
        <v>14</v>
      </c>
      <c r="D27" s="57">
        <f t="shared" si="0"/>
        <v>189</v>
      </c>
      <c r="E27" s="57" t="s">
        <v>600</v>
      </c>
      <c r="F27" s="57" t="s">
        <v>50</v>
      </c>
    </row>
    <row r="28" spans="1:9" s="57" customFormat="1">
      <c r="A28" s="57" t="s">
        <v>62</v>
      </c>
      <c r="B28" s="57">
        <v>7</v>
      </c>
      <c r="C28" s="57">
        <v>15</v>
      </c>
      <c r="D28" s="57">
        <f t="shared" si="0"/>
        <v>190</v>
      </c>
      <c r="E28" s="57" t="s">
        <v>601</v>
      </c>
      <c r="F28" s="57" t="s">
        <v>50</v>
      </c>
    </row>
    <row r="29" spans="1:9" s="57" customFormat="1">
      <c r="A29" s="57" t="s">
        <v>62</v>
      </c>
      <c r="B29" s="57">
        <v>7</v>
      </c>
      <c r="C29" s="57">
        <v>16</v>
      </c>
      <c r="D29" s="57">
        <f t="shared" si="0"/>
        <v>191</v>
      </c>
      <c r="E29" s="57" t="s">
        <v>602</v>
      </c>
      <c r="F29" s="57" t="s">
        <v>50</v>
      </c>
    </row>
    <row r="30" spans="1:9" s="57" customFormat="1">
      <c r="A30" s="57" t="s">
        <v>62</v>
      </c>
      <c r="B30" s="57">
        <v>7</v>
      </c>
      <c r="C30" s="57">
        <v>17</v>
      </c>
      <c r="D30" s="57">
        <f t="shared" si="0"/>
        <v>192</v>
      </c>
      <c r="E30" s="57" t="s">
        <v>603</v>
      </c>
      <c r="F30" s="57" t="s">
        <v>50</v>
      </c>
    </row>
    <row r="31" spans="1:9" s="57" customFormat="1">
      <c r="A31" s="57" t="s">
        <v>62</v>
      </c>
      <c r="B31" s="57">
        <v>7</v>
      </c>
      <c r="C31" s="57">
        <v>18</v>
      </c>
      <c r="D31" s="57">
        <f t="shared" si="0"/>
        <v>193</v>
      </c>
      <c r="E31" s="57" t="s">
        <v>604</v>
      </c>
      <c r="F31" s="57" t="s">
        <v>50</v>
      </c>
    </row>
    <row r="32" spans="1:9" s="57" customFormat="1">
      <c r="A32" s="57" t="s">
        <v>62</v>
      </c>
      <c r="B32" s="57">
        <v>7</v>
      </c>
      <c r="C32" s="57">
        <v>19</v>
      </c>
      <c r="D32" s="57">
        <f t="shared" si="0"/>
        <v>194</v>
      </c>
      <c r="E32" s="57" t="s">
        <v>605</v>
      </c>
      <c r="F32" s="57" t="s">
        <v>50</v>
      </c>
    </row>
    <row r="33" spans="1:11" s="57" customFormat="1">
      <c r="A33" s="57" t="s">
        <v>62</v>
      </c>
      <c r="B33" s="57">
        <v>7</v>
      </c>
      <c r="C33" s="57">
        <v>20</v>
      </c>
      <c r="D33" s="57">
        <f t="shared" si="0"/>
        <v>195</v>
      </c>
      <c r="E33" s="57" t="s">
        <v>606</v>
      </c>
      <c r="F33" s="57" t="s">
        <v>50</v>
      </c>
    </row>
    <row r="34" spans="1:11" s="57" customFormat="1">
      <c r="A34" s="57" t="s">
        <v>62</v>
      </c>
      <c r="B34" s="57">
        <v>7</v>
      </c>
      <c r="C34" s="57">
        <v>21</v>
      </c>
      <c r="D34" s="57">
        <f t="shared" si="0"/>
        <v>196</v>
      </c>
      <c r="E34" s="57" t="s">
        <v>607</v>
      </c>
      <c r="F34" s="57" t="s">
        <v>50</v>
      </c>
    </row>
    <row r="35" spans="1:11" s="57" customFormat="1">
      <c r="A35" s="57" t="s">
        <v>62</v>
      </c>
      <c r="B35" s="57">
        <v>7</v>
      </c>
      <c r="C35" s="57">
        <v>22</v>
      </c>
      <c r="D35" s="57">
        <f t="shared" si="0"/>
        <v>197</v>
      </c>
      <c r="E35" s="57" t="s">
        <v>608</v>
      </c>
      <c r="F35" s="57" t="s">
        <v>71</v>
      </c>
    </row>
    <row r="37" spans="1:11">
      <c r="A37" t="s">
        <v>61</v>
      </c>
      <c r="B37">
        <v>2</v>
      </c>
      <c r="D37">
        <f>(100*B37)</f>
        <v>200</v>
      </c>
      <c r="E37" t="s">
        <v>280</v>
      </c>
      <c r="F37" t="s">
        <v>210</v>
      </c>
      <c r="G37">
        <v>10</v>
      </c>
      <c r="H37">
        <v>16</v>
      </c>
      <c r="K37" t="s">
        <v>283</v>
      </c>
    </row>
    <row r="38" spans="1:11">
      <c r="A38" t="s">
        <v>61</v>
      </c>
      <c r="B38">
        <v>3</v>
      </c>
      <c r="D38">
        <f>(100*B38)</f>
        <v>300</v>
      </c>
      <c r="E38" t="s">
        <v>281</v>
      </c>
      <c r="F38" t="s">
        <v>210</v>
      </c>
      <c r="G38">
        <v>10</v>
      </c>
      <c r="H38">
        <v>16</v>
      </c>
      <c r="K38" t="s">
        <v>284</v>
      </c>
    </row>
    <row r="39" spans="1:11" s="50" customFormat="1">
      <c r="A39" s="50" t="s">
        <v>62</v>
      </c>
      <c r="B39" s="50">
        <v>4</v>
      </c>
      <c r="D39" s="50">
        <f>(100*B39)</f>
        <v>400</v>
      </c>
      <c r="E39" s="50" t="s">
        <v>282</v>
      </c>
      <c r="F39" s="50" t="s">
        <v>210</v>
      </c>
      <c r="G39" s="50">
        <v>10</v>
      </c>
      <c r="H39" s="50">
        <v>16</v>
      </c>
      <c r="K39" s="50" t="s">
        <v>296</v>
      </c>
    </row>
    <row r="40" spans="1:11" s="50" customFormat="1">
      <c r="A40" s="50" t="s">
        <v>63</v>
      </c>
      <c r="B40" s="50">
        <v>5</v>
      </c>
      <c r="D40" s="50">
        <f>(100*B40)</f>
        <v>500</v>
      </c>
      <c r="E40" s="50" t="s">
        <v>356</v>
      </c>
      <c r="F40" s="50" t="s">
        <v>210</v>
      </c>
      <c r="G40" s="50">
        <v>10</v>
      </c>
      <c r="H40" s="50">
        <v>16</v>
      </c>
      <c r="K40" s="50" t="s">
        <v>285</v>
      </c>
    </row>
    <row r="41" spans="1:11" s="57" customFormat="1">
      <c r="A41" s="57" t="s">
        <v>62</v>
      </c>
      <c r="B41" s="57">
        <v>7</v>
      </c>
      <c r="D41" s="57">
        <f>(100*B41)</f>
        <v>700</v>
      </c>
      <c r="E41" s="57" t="s">
        <v>356</v>
      </c>
      <c r="F41" s="57" t="s">
        <v>210</v>
      </c>
      <c r="G41" s="57">
        <v>10</v>
      </c>
      <c r="H41" s="57">
        <v>16</v>
      </c>
      <c r="K41" s="57" t="s">
        <v>609</v>
      </c>
    </row>
    <row r="43" spans="1:11">
      <c r="A43" t="s">
        <v>62</v>
      </c>
      <c r="B43">
        <v>2</v>
      </c>
      <c r="D43">
        <v>2</v>
      </c>
      <c r="E43" t="s">
        <v>317</v>
      </c>
      <c r="F43" t="s">
        <v>317</v>
      </c>
      <c r="G43">
        <v>10</v>
      </c>
      <c r="H43">
        <v>32</v>
      </c>
    </row>
    <row r="44" spans="1:11">
      <c r="A44" t="s">
        <v>62</v>
      </c>
      <c r="B44">
        <v>3</v>
      </c>
      <c r="D44">
        <v>3</v>
      </c>
      <c r="E44" t="s">
        <v>317</v>
      </c>
      <c r="F44" t="s">
        <v>317</v>
      </c>
      <c r="G44">
        <v>10</v>
      </c>
      <c r="H44">
        <v>32</v>
      </c>
    </row>
    <row r="45" spans="1:11" s="57" customFormat="1">
      <c r="A45" s="57" t="s">
        <v>62</v>
      </c>
      <c r="B45" s="57">
        <v>7</v>
      </c>
      <c r="D45" s="57">
        <v>7</v>
      </c>
      <c r="E45" s="57" t="s">
        <v>317</v>
      </c>
      <c r="F45" s="57" t="s">
        <v>317</v>
      </c>
      <c r="G45" s="57">
        <v>10</v>
      </c>
      <c r="H45" s="57">
        <v>32</v>
      </c>
      <c r="K45" s="57" t="s">
        <v>609</v>
      </c>
    </row>
  </sheetData>
  <phoneticPr fontId="2" type="noConversion"/>
  <dataValidations count="1">
    <dataValidation type="whole" allowBlank="1" showInputMessage="1" showErrorMessage="1" sqref="D2:D1048576" xr:uid="{F54D0BE5-84CF-488D-8FAA-37223ABC6B27}">
      <formula1>0</formula1>
      <formula2>2047</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B37F1AF7-1F32-4F8A-82AB-2BC3E6C46441}">
          <x14:formula1>
            <xm:f>'Lookup Table'!$C$2:$C$9</xm:f>
          </x14:formula1>
          <xm:sqref>C76:C1048576 B259:B1048576</xm:sqref>
        </x14:dataValidation>
        <x14:dataValidation type="list" allowBlank="1" showInputMessage="1" showErrorMessage="1" xr:uid="{8E290B66-630A-42AA-810F-A6C36C592949}">
          <x14:formula1>
            <xm:f>'Sensor types'!$A$2:$A$300</xm:f>
          </x14:formula1>
          <xm:sqref>F2:F42 F46:F1048576</xm:sqref>
        </x14:dataValidation>
        <x14:dataValidation type="list" allowBlank="1" showInputMessage="1" showErrorMessage="1" xr:uid="{FBFB377E-C310-4BDA-9566-1D15A27581E5}">
          <x14:formula1>
            <xm:f>'Lookup Table'!$A$2:$A$5</xm:f>
          </x14:formula1>
          <xm:sqref>A2:A1048576</xm:sqref>
        </x14:dataValidation>
        <x14:dataValidation type="list" allowBlank="1" showInputMessage="1" showErrorMessage="1" xr:uid="{73B4B49C-53C1-4770-97BF-C0CF10889BBA}">
          <x14:formula1>
            <xm:f>'Lookup Table'!$D$2:$D$27</xm:f>
          </x14:formula1>
          <xm:sqref>C2:C75</xm:sqref>
        </x14:dataValidation>
        <x14:dataValidation type="list" allowBlank="1" showInputMessage="1" showErrorMessage="1" xr:uid="{E05B66E5-481B-45D4-9F37-E6F61258BBCC}">
          <x14:formula1>
            <xm:f>'Lookup Table'!$C$2:$C$18</xm:f>
          </x14:formula1>
          <xm:sqref>B2:B258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29A80-C4D0-45C2-9FA8-61730F1ED818}">
  <dimension ref="A1:L129"/>
  <sheetViews>
    <sheetView topLeftCell="A22" workbookViewId="0">
      <selection activeCell="O20" sqref="O20"/>
    </sheetView>
  </sheetViews>
  <sheetFormatPr defaultColWidth="8.85546875" defaultRowHeight="15"/>
  <cols>
    <col min="2" max="2" width="44.7109375" customWidth="1"/>
    <col min="3" max="3" width="9.42578125" customWidth="1"/>
    <col min="4" max="4" width="16.28515625" customWidth="1"/>
    <col min="5" max="5" width="14.42578125" customWidth="1"/>
    <col min="6" max="6" width="16" customWidth="1"/>
    <col min="7" max="7" width="15.7109375" customWidth="1"/>
    <col min="8" max="8" width="17.140625" customWidth="1"/>
    <col min="9" max="9" width="16.85546875" customWidth="1"/>
    <col min="10" max="11" width="22.7109375" customWidth="1"/>
  </cols>
  <sheetData>
    <row r="1" spans="1:12">
      <c r="A1" t="s">
        <v>93</v>
      </c>
      <c r="B1" t="s">
        <v>94</v>
      </c>
      <c r="C1" s="25" t="s">
        <v>549</v>
      </c>
      <c r="D1" t="s">
        <v>95</v>
      </c>
      <c r="E1" t="s">
        <v>96</v>
      </c>
      <c r="F1" s="34" t="s">
        <v>212</v>
      </c>
      <c r="G1" s="34" t="s">
        <v>213</v>
      </c>
      <c r="H1" t="s">
        <v>214</v>
      </c>
      <c r="I1" t="s">
        <v>215</v>
      </c>
      <c r="J1" t="s">
        <v>216</v>
      </c>
      <c r="K1" t="s">
        <v>565</v>
      </c>
      <c r="L1" t="s">
        <v>103</v>
      </c>
    </row>
    <row r="2" spans="1:12">
      <c r="A2">
        <v>0</v>
      </c>
      <c r="B2" t="s">
        <v>217</v>
      </c>
      <c r="G2" t="s">
        <v>218</v>
      </c>
      <c r="H2">
        <v>1</v>
      </c>
      <c r="I2">
        <f>(A2*2)</f>
        <v>0</v>
      </c>
      <c r="J2">
        <f t="shared" ref="J2:J65" si="0">(A2*2)+1</f>
        <v>1</v>
      </c>
      <c r="K2" t="str">
        <f>DEC2HEX(J2,2)</f>
        <v>01</v>
      </c>
      <c r="L2" t="s">
        <v>219</v>
      </c>
    </row>
    <row r="3" spans="1:12" s="50" customFormat="1">
      <c r="A3" s="50">
        <v>1</v>
      </c>
      <c r="B3" s="50" t="s">
        <v>220</v>
      </c>
      <c r="H3" s="50">
        <v>1</v>
      </c>
      <c r="I3" s="50">
        <f>(A3*2)</f>
        <v>2</v>
      </c>
      <c r="J3" s="50">
        <f t="shared" si="0"/>
        <v>3</v>
      </c>
      <c r="K3" t="str">
        <f t="shared" ref="K3:K66" si="1">DEC2HEX(J3,2)</f>
        <v>03</v>
      </c>
      <c r="L3" s="50" t="s">
        <v>221</v>
      </c>
    </row>
    <row r="4" spans="1:12">
      <c r="A4">
        <v>2</v>
      </c>
      <c r="B4" t="s">
        <v>222</v>
      </c>
      <c r="H4">
        <v>1</v>
      </c>
      <c r="I4" s="52">
        <v>3</v>
      </c>
      <c r="J4">
        <f t="shared" si="0"/>
        <v>5</v>
      </c>
      <c r="K4" t="str">
        <f t="shared" si="1"/>
        <v>05</v>
      </c>
      <c r="L4" t="s">
        <v>223</v>
      </c>
    </row>
    <row r="5" spans="1:12">
      <c r="A5">
        <v>3</v>
      </c>
      <c r="B5" t="s">
        <v>224</v>
      </c>
      <c r="H5">
        <v>1</v>
      </c>
      <c r="I5" s="52">
        <v>3</v>
      </c>
      <c r="J5">
        <f t="shared" si="0"/>
        <v>7</v>
      </c>
      <c r="K5" t="str">
        <f t="shared" si="1"/>
        <v>07</v>
      </c>
      <c r="L5" t="s">
        <v>457</v>
      </c>
    </row>
    <row r="6" spans="1:12">
      <c r="A6">
        <v>4</v>
      </c>
      <c r="B6" t="s">
        <v>228</v>
      </c>
      <c r="H6">
        <v>1</v>
      </c>
      <c r="I6" s="52">
        <v>3</v>
      </c>
      <c r="J6">
        <f t="shared" si="0"/>
        <v>9</v>
      </c>
      <c r="K6" t="str">
        <f t="shared" si="1"/>
        <v>09</v>
      </c>
      <c r="L6" t="s">
        <v>360</v>
      </c>
    </row>
    <row r="7" spans="1:12" s="56" customFormat="1">
      <c r="A7" s="56">
        <v>5</v>
      </c>
      <c r="B7" s="56" t="s">
        <v>357</v>
      </c>
      <c r="H7" s="56">
        <v>1</v>
      </c>
      <c r="I7" s="56">
        <f t="shared" ref="I7:I38" si="2">(A7*2)</f>
        <v>10</v>
      </c>
      <c r="J7" s="56">
        <f t="shared" si="0"/>
        <v>11</v>
      </c>
      <c r="K7" t="str">
        <f t="shared" si="1"/>
        <v>0B</v>
      </c>
    </row>
    <row r="8" spans="1:12" s="50" customFormat="1">
      <c r="A8" s="50">
        <v>6</v>
      </c>
      <c r="B8" s="50" t="s">
        <v>358</v>
      </c>
      <c r="H8" s="50">
        <v>1</v>
      </c>
      <c r="I8" s="50">
        <f t="shared" si="2"/>
        <v>12</v>
      </c>
      <c r="J8" s="50">
        <f t="shared" si="0"/>
        <v>13</v>
      </c>
      <c r="K8" t="str">
        <f t="shared" si="1"/>
        <v>0D</v>
      </c>
      <c r="L8" s="50" t="s">
        <v>362</v>
      </c>
    </row>
    <row r="9" spans="1:12" s="56" customFormat="1">
      <c r="A9" s="56">
        <v>7</v>
      </c>
      <c r="B9" s="56" t="s">
        <v>273</v>
      </c>
      <c r="H9" s="56">
        <v>1</v>
      </c>
      <c r="I9" s="56">
        <f t="shared" si="2"/>
        <v>14</v>
      </c>
      <c r="J9" s="56">
        <f t="shared" si="0"/>
        <v>15</v>
      </c>
      <c r="K9" t="str">
        <f t="shared" si="1"/>
        <v>0F</v>
      </c>
    </row>
    <row r="10" spans="1:12" s="50" customFormat="1">
      <c r="A10" s="50">
        <v>8</v>
      </c>
      <c r="B10" s="50" t="s">
        <v>272</v>
      </c>
      <c r="H10" s="50">
        <v>1</v>
      </c>
      <c r="I10" s="50">
        <f t="shared" si="2"/>
        <v>16</v>
      </c>
      <c r="J10" s="50">
        <f t="shared" si="0"/>
        <v>17</v>
      </c>
      <c r="K10" t="str">
        <f t="shared" si="1"/>
        <v>11</v>
      </c>
      <c r="L10" s="50" t="s">
        <v>276</v>
      </c>
    </row>
    <row r="11" spans="1:12" s="56" customFormat="1">
      <c r="A11" s="56">
        <v>9</v>
      </c>
      <c r="B11" s="56" t="s">
        <v>225</v>
      </c>
      <c r="H11" s="56">
        <v>1</v>
      </c>
      <c r="I11" s="56">
        <f t="shared" si="2"/>
        <v>18</v>
      </c>
      <c r="J11" s="56">
        <f t="shared" si="0"/>
        <v>19</v>
      </c>
      <c r="K11" t="str">
        <f t="shared" si="1"/>
        <v>13</v>
      </c>
      <c r="L11" s="56" t="s">
        <v>226</v>
      </c>
    </row>
    <row r="12" spans="1:12" s="50" customFormat="1">
      <c r="A12" s="50">
        <v>10</v>
      </c>
      <c r="B12" s="50" t="s">
        <v>227</v>
      </c>
      <c r="H12" s="50">
        <v>1</v>
      </c>
      <c r="I12" s="50">
        <f t="shared" si="2"/>
        <v>20</v>
      </c>
      <c r="J12" s="50">
        <f t="shared" si="0"/>
        <v>21</v>
      </c>
      <c r="K12" t="str">
        <f t="shared" si="1"/>
        <v>15</v>
      </c>
      <c r="L12" s="50" t="s">
        <v>361</v>
      </c>
    </row>
    <row r="13" spans="1:12">
      <c r="A13">
        <v>11</v>
      </c>
      <c r="B13" t="s">
        <v>548</v>
      </c>
      <c r="H13">
        <v>1</v>
      </c>
      <c r="I13">
        <f t="shared" si="2"/>
        <v>22</v>
      </c>
      <c r="J13">
        <f t="shared" si="0"/>
        <v>23</v>
      </c>
      <c r="K13" t="str">
        <f t="shared" si="1"/>
        <v>17</v>
      </c>
    </row>
    <row r="14" spans="1:12">
      <c r="A14">
        <v>12</v>
      </c>
      <c r="I14">
        <f t="shared" si="2"/>
        <v>24</v>
      </c>
      <c r="J14">
        <f t="shared" si="0"/>
        <v>25</v>
      </c>
      <c r="K14" t="str">
        <f t="shared" si="1"/>
        <v>19</v>
      </c>
    </row>
    <row r="15" spans="1:12">
      <c r="A15">
        <v>13</v>
      </c>
      <c r="I15">
        <f t="shared" si="2"/>
        <v>26</v>
      </c>
      <c r="J15">
        <f t="shared" si="0"/>
        <v>27</v>
      </c>
      <c r="K15" t="str">
        <f t="shared" si="1"/>
        <v>1B</v>
      </c>
    </row>
    <row r="16" spans="1:12">
      <c r="A16">
        <v>14</v>
      </c>
      <c r="I16">
        <f t="shared" si="2"/>
        <v>28</v>
      </c>
      <c r="J16">
        <f t="shared" si="0"/>
        <v>29</v>
      </c>
      <c r="K16" t="str">
        <f t="shared" si="1"/>
        <v>1D</v>
      </c>
    </row>
    <row r="17" spans="1:12">
      <c r="A17">
        <v>15</v>
      </c>
      <c r="I17">
        <f t="shared" si="2"/>
        <v>30</v>
      </c>
      <c r="J17">
        <f t="shared" si="0"/>
        <v>31</v>
      </c>
      <c r="K17" t="str">
        <f t="shared" si="1"/>
        <v>1F</v>
      </c>
    </row>
    <row r="18" spans="1:12">
      <c r="A18">
        <v>16</v>
      </c>
      <c r="B18" t="s">
        <v>270</v>
      </c>
      <c r="C18" t="s">
        <v>550</v>
      </c>
      <c r="D18" t="s">
        <v>97</v>
      </c>
      <c r="E18" t="s">
        <v>98</v>
      </c>
      <c r="F18">
        <v>50</v>
      </c>
      <c r="G18">
        <v>65</v>
      </c>
      <c r="H18">
        <v>2</v>
      </c>
      <c r="I18">
        <f t="shared" si="2"/>
        <v>32</v>
      </c>
      <c r="J18">
        <f t="shared" si="0"/>
        <v>33</v>
      </c>
      <c r="K18" t="str">
        <f t="shared" si="1"/>
        <v>21</v>
      </c>
      <c r="L18" t="s">
        <v>610</v>
      </c>
    </row>
    <row r="19" spans="1:12">
      <c r="A19">
        <v>17</v>
      </c>
      <c r="B19" t="s">
        <v>271</v>
      </c>
      <c r="C19" t="s">
        <v>557</v>
      </c>
      <c r="D19" t="s">
        <v>97</v>
      </c>
      <c r="E19" t="s">
        <v>98</v>
      </c>
      <c r="F19">
        <v>50</v>
      </c>
      <c r="G19">
        <v>25</v>
      </c>
      <c r="H19">
        <v>2</v>
      </c>
      <c r="I19">
        <f t="shared" si="2"/>
        <v>34</v>
      </c>
      <c r="J19">
        <f t="shared" si="0"/>
        <v>35</v>
      </c>
      <c r="K19" t="str">
        <f t="shared" si="1"/>
        <v>23</v>
      </c>
      <c r="L19" t="s">
        <v>610</v>
      </c>
    </row>
    <row r="20" spans="1:12">
      <c r="A20">
        <v>18</v>
      </c>
      <c r="B20" t="s">
        <v>229</v>
      </c>
      <c r="C20" t="s">
        <v>551</v>
      </c>
      <c r="D20" t="s">
        <v>97</v>
      </c>
      <c r="E20" t="s">
        <v>98</v>
      </c>
      <c r="F20">
        <v>50</v>
      </c>
      <c r="G20">
        <v>25</v>
      </c>
      <c r="H20">
        <v>3</v>
      </c>
      <c r="I20">
        <f t="shared" si="2"/>
        <v>36</v>
      </c>
      <c r="J20">
        <f t="shared" si="0"/>
        <v>37</v>
      </c>
      <c r="K20" t="str">
        <f t="shared" si="1"/>
        <v>25</v>
      </c>
    </row>
    <row r="21" spans="1:12">
      <c r="A21">
        <v>19</v>
      </c>
      <c r="B21" t="s">
        <v>266</v>
      </c>
      <c r="C21" t="s">
        <v>552</v>
      </c>
      <c r="D21" t="s">
        <v>97</v>
      </c>
      <c r="E21" t="s">
        <v>98</v>
      </c>
      <c r="F21">
        <v>50</v>
      </c>
      <c r="G21">
        <v>25</v>
      </c>
      <c r="H21">
        <v>3</v>
      </c>
      <c r="I21">
        <f t="shared" si="2"/>
        <v>38</v>
      </c>
      <c r="J21">
        <f t="shared" si="0"/>
        <v>39</v>
      </c>
      <c r="K21" t="str">
        <f t="shared" si="1"/>
        <v>27</v>
      </c>
    </row>
    <row r="22" spans="1:12">
      <c r="A22">
        <v>20</v>
      </c>
      <c r="B22" t="s">
        <v>268</v>
      </c>
      <c r="C22" t="s">
        <v>553</v>
      </c>
      <c r="D22" t="s">
        <v>97</v>
      </c>
      <c r="E22" t="s">
        <v>98</v>
      </c>
      <c r="F22">
        <v>50</v>
      </c>
      <c r="G22">
        <v>25</v>
      </c>
      <c r="H22">
        <v>3</v>
      </c>
      <c r="I22">
        <f t="shared" si="2"/>
        <v>40</v>
      </c>
      <c r="J22">
        <f t="shared" si="0"/>
        <v>41</v>
      </c>
      <c r="K22" t="str">
        <f t="shared" si="1"/>
        <v>29</v>
      </c>
      <c r="L22" t="s">
        <v>610</v>
      </c>
    </row>
    <row r="23" spans="1:12">
      <c r="A23">
        <v>21</v>
      </c>
      <c r="B23" t="s">
        <v>230</v>
      </c>
      <c r="C23" t="s">
        <v>554</v>
      </c>
      <c r="D23" t="s">
        <v>97</v>
      </c>
      <c r="E23" t="s">
        <v>98</v>
      </c>
      <c r="F23">
        <v>50</v>
      </c>
      <c r="G23">
        <v>25</v>
      </c>
      <c r="H23">
        <v>3</v>
      </c>
      <c r="I23">
        <f t="shared" si="2"/>
        <v>42</v>
      </c>
      <c r="J23">
        <f t="shared" si="0"/>
        <v>43</v>
      </c>
      <c r="K23" t="str">
        <f t="shared" si="1"/>
        <v>2B</v>
      </c>
    </row>
    <row r="24" spans="1:12">
      <c r="A24">
        <v>22</v>
      </c>
      <c r="B24" t="s">
        <v>267</v>
      </c>
      <c r="C24" t="s">
        <v>555</v>
      </c>
      <c r="D24" t="s">
        <v>97</v>
      </c>
      <c r="E24" t="s">
        <v>98</v>
      </c>
      <c r="F24">
        <v>50</v>
      </c>
      <c r="G24">
        <v>25</v>
      </c>
      <c r="H24">
        <v>3</v>
      </c>
      <c r="I24">
        <f t="shared" si="2"/>
        <v>44</v>
      </c>
      <c r="J24">
        <f t="shared" si="0"/>
        <v>45</v>
      </c>
      <c r="K24" t="str">
        <f t="shared" si="1"/>
        <v>2D</v>
      </c>
    </row>
    <row r="25" spans="1:12">
      <c r="A25">
        <v>23</v>
      </c>
      <c r="B25" t="s">
        <v>269</v>
      </c>
      <c r="C25" t="s">
        <v>556</v>
      </c>
      <c r="D25" t="s">
        <v>97</v>
      </c>
      <c r="E25" t="s">
        <v>98</v>
      </c>
      <c r="F25">
        <v>50</v>
      </c>
      <c r="G25">
        <v>25</v>
      </c>
      <c r="H25">
        <v>3</v>
      </c>
      <c r="I25">
        <f t="shared" si="2"/>
        <v>46</v>
      </c>
      <c r="J25">
        <f t="shared" si="0"/>
        <v>47</v>
      </c>
      <c r="K25" t="str">
        <f t="shared" si="1"/>
        <v>2F</v>
      </c>
      <c r="L25" t="s">
        <v>610</v>
      </c>
    </row>
    <row r="26" spans="1:12">
      <c r="A26">
        <v>24</v>
      </c>
      <c r="B26" t="s">
        <v>232</v>
      </c>
      <c r="C26" t="s">
        <v>558</v>
      </c>
      <c r="D26" t="s">
        <v>97</v>
      </c>
      <c r="E26" t="s">
        <v>98</v>
      </c>
      <c r="F26">
        <v>50</v>
      </c>
      <c r="G26">
        <v>25</v>
      </c>
      <c r="H26">
        <v>2</v>
      </c>
      <c r="I26">
        <f t="shared" si="2"/>
        <v>48</v>
      </c>
      <c r="J26">
        <f t="shared" si="0"/>
        <v>49</v>
      </c>
      <c r="K26" t="str">
        <f t="shared" si="1"/>
        <v>31</v>
      </c>
    </row>
    <row r="27" spans="1:12">
      <c r="A27">
        <v>25</v>
      </c>
      <c r="B27" t="s">
        <v>231</v>
      </c>
      <c r="C27" t="s">
        <v>559</v>
      </c>
      <c r="D27" t="s">
        <v>97</v>
      </c>
      <c r="E27" t="s">
        <v>98</v>
      </c>
      <c r="F27">
        <v>50</v>
      </c>
      <c r="G27">
        <v>25</v>
      </c>
      <c r="H27">
        <v>2</v>
      </c>
      <c r="I27">
        <f t="shared" si="2"/>
        <v>50</v>
      </c>
      <c r="J27">
        <f t="shared" si="0"/>
        <v>51</v>
      </c>
      <c r="K27" t="str">
        <f t="shared" si="1"/>
        <v>33</v>
      </c>
    </row>
    <row r="28" spans="1:12">
      <c r="A28">
        <v>26</v>
      </c>
      <c r="B28" t="s">
        <v>567</v>
      </c>
      <c r="I28">
        <f t="shared" si="2"/>
        <v>52</v>
      </c>
      <c r="J28">
        <f t="shared" si="0"/>
        <v>53</v>
      </c>
      <c r="K28" t="str">
        <f t="shared" si="1"/>
        <v>35</v>
      </c>
    </row>
    <row r="29" spans="1:12">
      <c r="A29">
        <v>27</v>
      </c>
      <c r="B29" t="s">
        <v>566</v>
      </c>
      <c r="I29">
        <f t="shared" si="2"/>
        <v>54</v>
      </c>
      <c r="J29">
        <f t="shared" si="0"/>
        <v>55</v>
      </c>
      <c r="K29" t="str">
        <f t="shared" si="1"/>
        <v>37</v>
      </c>
    </row>
    <row r="30" spans="1:12">
      <c r="A30">
        <v>28</v>
      </c>
      <c r="I30">
        <f t="shared" si="2"/>
        <v>56</v>
      </c>
      <c r="J30">
        <f t="shared" si="0"/>
        <v>57</v>
      </c>
      <c r="K30" t="str">
        <f t="shared" si="1"/>
        <v>39</v>
      </c>
    </row>
    <row r="31" spans="1:12">
      <c r="A31">
        <v>29</v>
      </c>
      <c r="I31">
        <f t="shared" si="2"/>
        <v>58</v>
      </c>
      <c r="J31">
        <f t="shared" si="0"/>
        <v>59</v>
      </c>
      <c r="K31" t="str">
        <f t="shared" si="1"/>
        <v>3B</v>
      </c>
    </row>
    <row r="32" spans="1:12">
      <c r="A32">
        <v>30</v>
      </c>
      <c r="I32">
        <f t="shared" si="2"/>
        <v>60</v>
      </c>
      <c r="J32">
        <f t="shared" si="0"/>
        <v>61</v>
      </c>
      <c r="K32" t="str">
        <f t="shared" si="1"/>
        <v>3D</v>
      </c>
    </row>
    <row r="33" spans="1:12">
      <c r="A33">
        <v>31</v>
      </c>
      <c r="I33">
        <f t="shared" si="2"/>
        <v>62</v>
      </c>
      <c r="J33">
        <f t="shared" si="0"/>
        <v>63</v>
      </c>
      <c r="K33" t="str">
        <f t="shared" si="1"/>
        <v>3F</v>
      </c>
    </row>
    <row r="34" spans="1:12" ht="26.25" customHeight="1">
      <c r="A34">
        <v>32</v>
      </c>
      <c r="B34" t="s">
        <v>99</v>
      </c>
      <c r="D34" t="s">
        <v>101</v>
      </c>
      <c r="E34" t="s">
        <v>102</v>
      </c>
      <c r="H34">
        <v>2</v>
      </c>
      <c r="I34">
        <f t="shared" si="2"/>
        <v>64</v>
      </c>
      <c r="J34">
        <f t="shared" si="0"/>
        <v>65</v>
      </c>
      <c r="K34" t="str">
        <f t="shared" si="1"/>
        <v>41</v>
      </c>
      <c r="L34" t="s">
        <v>295</v>
      </c>
    </row>
    <row r="35" spans="1:12">
      <c r="A35">
        <v>33</v>
      </c>
      <c r="B35" t="s">
        <v>100</v>
      </c>
      <c r="D35" t="s">
        <v>101</v>
      </c>
      <c r="E35" t="s">
        <v>102</v>
      </c>
      <c r="H35">
        <v>3</v>
      </c>
      <c r="I35">
        <f t="shared" si="2"/>
        <v>66</v>
      </c>
      <c r="J35">
        <f t="shared" si="0"/>
        <v>67</v>
      </c>
      <c r="K35" t="str">
        <f t="shared" si="1"/>
        <v>43</v>
      </c>
      <c r="L35" t="s">
        <v>294</v>
      </c>
    </row>
    <row r="36" spans="1:12">
      <c r="A36">
        <v>34</v>
      </c>
      <c r="B36" t="s">
        <v>233</v>
      </c>
      <c r="D36" t="s">
        <v>101</v>
      </c>
      <c r="E36" t="s">
        <v>102</v>
      </c>
      <c r="H36">
        <v>3</v>
      </c>
      <c r="I36">
        <f t="shared" si="2"/>
        <v>68</v>
      </c>
      <c r="J36">
        <f t="shared" si="0"/>
        <v>69</v>
      </c>
      <c r="K36" t="str">
        <f t="shared" si="1"/>
        <v>45</v>
      </c>
      <c r="L36" t="s">
        <v>363</v>
      </c>
    </row>
    <row r="37" spans="1:12">
      <c r="A37">
        <v>35</v>
      </c>
      <c r="B37" t="s">
        <v>235</v>
      </c>
      <c r="D37" t="s">
        <v>101</v>
      </c>
      <c r="E37" t="s">
        <v>102</v>
      </c>
      <c r="H37">
        <v>3</v>
      </c>
      <c r="I37">
        <f t="shared" si="2"/>
        <v>70</v>
      </c>
      <c r="J37">
        <f t="shared" si="0"/>
        <v>71</v>
      </c>
      <c r="K37" t="str">
        <f t="shared" si="1"/>
        <v>47</v>
      </c>
      <c r="L37" t="s">
        <v>364</v>
      </c>
    </row>
    <row r="38" spans="1:12">
      <c r="A38">
        <v>36</v>
      </c>
      <c r="B38" t="s">
        <v>274</v>
      </c>
      <c r="D38" t="s">
        <v>101</v>
      </c>
      <c r="E38" t="s">
        <v>102</v>
      </c>
      <c r="H38">
        <v>3</v>
      </c>
      <c r="I38">
        <f t="shared" si="2"/>
        <v>72</v>
      </c>
      <c r="J38">
        <f t="shared" si="0"/>
        <v>73</v>
      </c>
      <c r="K38" t="str">
        <f t="shared" si="1"/>
        <v>49</v>
      </c>
      <c r="L38" t="s">
        <v>234</v>
      </c>
    </row>
    <row r="39" spans="1:12">
      <c r="A39">
        <v>37</v>
      </c>
      <c r="B39" t="s">
        <v>275</v>
      </c>
      <c r="D39" t="s">
        <v>101</v>
      </c>
      <c r="E39" t="s">
        <v>102</v>
      </c>
      <c r="H39">
        <v>2</v>
      </c>
      <c r="I39">
        <f t="shared" ref="I39:I65" si="3">(A39*2)</f>
        <v>74</v>
      </c>
      <c r="J39">
        <f t="shared" si="0"/>
        <v>75</v>
      </c>
      <c r="K39" t="str">
        <f t="shared" si="1"/>
        <v>4B</v>
      </c>
      <c r="L39" t="s">
        <v>359</v>
      </c>
    </row>
    <row r="40" spans="1:12" s="51" customFormat="1">
      <c r="A40" s="51">
        <v>38</v>
      </c>
      <c r="B40" s="51" t="s">
        <v>575</v>
      </c>
      <c r="D40" s="51" t="s">
        <v>101</v>
      </c>
      <c r="E40" s="51" t="s">
        <v>102</v>
      </c>
      <c r="H40" s="51">
        <v>8</v>
      </c>
      <c r="I40" s="51">
        <f t="shared" si="3"/>
        <v>76</v>
      </c>
      <c r="J40" s="51">
        <f t="shared" si="0"/>
        <v>77</v>
      </c>
      <c r="K40" s="51" t="str">
        <f t="shared" si="1"/>
        <v>4D</v>
      </c>
      <c r="L40" s="51" t="s">
        <v>576</v>
      </c>
    </row>
    <row r="41" spans="1:12">
      <c r="A41">
        <v>39</v>
      </c>
      <c r="I41">
        <f t="shared" si="3"/>
        <v>78</v>
      </c>
      <c r="J41">
        <f t="shared" si="0"/>
        <v>79</v>
      </c>
      <c r="K41" t="str">
        <f t="shared" si="1"/>
        <v>4F</v>
      </c>
    </row>
    <row r="42" spans="1:12">
      <c r="A42">
        <v>40</v>
      </c>
      <c r="I42">
        <f t="shared" si="3"/>
        <v>80</v>
      </c>
      <c r="J42">
        <f t="shared" si="0"/>
        <v>81</v>
      </c>
      <c r="K42" t="str">
        <f t="shared" si="1"/>
        <v>51</v>
      </c>
    </row>
    <row r="43" spans="1:12">
      <c r="A43">
        <v>41</v>
      </c>
      <c r="I43">
        <f t="shared" si="3"/>
        <v>82</v>
      </c>
      <c r="J43">
        <f t="shared" si="0"/>
        <v>83</v>
      </c>
      <c r="K43" t="str">
        <f t="shared" si="1"/>
        <v>53</v>
      </c>
    </row>
    <row r="44" spans="1:12">
      <c r="A44">
        <v>42</v>
      </c>
      <c r="I44">
        <f t="shared" si="3"/>
        <v>84</v>
      </c>
      <c r="J44">
        <f t="shared" si="0"/>
        <v>85</v>
      </c>
      <c r="K44" t="str">
        <f t="shared" si="1"/>
        <v>55</v>
      </c>
    </row>
    <row r="45" spans="1:12">
      <c r="A45">
        <v>43</v>
      </c>
      <c r="I45">
        <f t="shared" si="3"/>
        <v>86</v>
      </c>
      <c r="J45">
        <f t="shared" si="0"/>
        <v>87</v>
      </c>
      <c r="K45" t="str">
        <f t="shared" si="1"/>
        <v>57</v>
      </c>
    </row>
    <row r="46" spans="1:12">
      <c r="A46">
        <v>44</v>
      </c>
      <c r="I46">
        <f t="shared" si="3"/>
        <v>88</v>
      </c>
      <c r="J46">
        <f t="shared" si="0"/>
        <v>89</v>
      </c>
      <c r="K46" t="str">
        <f t="shared" si="1"/>
        <v>59</v>
      </c>
    </row>
    <row r="47" spans="1:12">
      <c r="A47">
        <v>45</v>
      </c>
      <c r="I47">
        <f t="shared" si="3"/>
        <v>90</v>
      </c>
      <c r="J47">
        <f t="shared" si="0"/>
        <v>91</v>
      </c>
      <c r="K47" t="str">
        <f t="shared" si="1"/>
        <v>5B</v>
      </c>
    </row>
    <row r="48" spans="1:12">
      <c r="A48">
        <v>46</v>
      </c>
      <c r="I48">
        <f t="shared" si="3"/>
        <v>92</v>
      </c>
      <c r="J48">
        <f t="shared" si="0"/>
        <v>93</v>
      </c>
      <c r="K48" t="str">
        <f t="shared" si="1"/>
        <v>5D</v>
      </c>
    </row>
    <row r="49" spans="1:11">
      <c r="A49">
        <v>47</v>
      </c>
      <c r="I49">
        <f t="shared" si="3"/>
        <v>94</v>
      </c>
      <c r="J49">
        <f t="shared" si="0"/>
        <v>95</v>
      </c>
      <c r="K49" t="str">
        <f t="shared" si="1"/>
        <v>5F</v>
      </c>
    </row>
    <row r="50" spans="1:11">
      <c r="A50">
        <v>48</v>
      </c>
      <c r="I50">
        <f t="shared" si="3"/>
        <v>96</v>
      </c>
      <c r="J50">
        <f t="shared" si="0"/>
        <v>97</v>
      </c>
      <c r="K50" t="str">
        <f t="shared" si="1"/>
        <v>61</v>
      </c>
    </row>
    <row r="51" spans="1:11">
      <c r="A51">
        <v>49</v>
      </c>
      <c r="I51">
        <f t="shared" si="3"/>
        <v>98</v>
      </c>
      <c r="J51">
        <f t="shared" si="0"/>
        <v>99</v>
      </c>
      <c r="K51" t="str">
        <f t="shared" si="1"/>
        <v>63</v>
      </c>
    </row>
    <row r="52" spans="1:11">
      <c r="A52">
        <v>50</v>
      </c>
      <c r="I52">
        <f t="shared" si="3"/>
        <v>100</v>
      </c>
      <c r="J52">
        <f t="shared" si="0"/>
        <v>101</v>
      </c>
      <c r="K52" t="str">
        <f t="shared" si="1"/>
        <v>65</v>
      </c>
    </row>
    <row r="53" spans="1:11">
      <c r="A53">
        <v>51</v>
      </c>
      <c r="I53">
        <f t="shared" si="3"/>
        <v>102</v>
      </c>
      <c r="J53">
        <f t="shared" si="0"/>
        <v>103</v>
      </c>
      <c r="K53" t="str">
        <f t="shared" si="1"/>
        <v>67</v>
      </c>
    </row>
    <row r="54" spans="1:11">
      <c r="A54">
        <v>52</v>
      </c>
      <c r="I54">
        <f t="shared" si="3"/>
        <v>104</v>
      </c>
      <c r="J54">
        <f t="shared" si="0"/>
        <v>105</v>
      </c>
      <c r="K54" t="str">
        <f t="shared" si="1"/>
        <v>69</v>
      </c>
    </row>
    <row r="55" spans="1:11">
      <c r="A55">
        <v>53</v>
      </c>
      <c r="I55">
        <f t="shared" si="3"/>
        <v>106</v>
      </c>
      <c r="J55">
        <f t="shared" si="0"/>
        <v>107</v>
      </c>
      <c r="K55" t="str">
        <f t="shared" si="1"/>
        <v>6B</v>
      </c>
    </row>
    <row r="56" spans="1:11">
      <c r="A56">
        <v>54</v>
      </c>
      <c r="I56">
        <f t="shared" si="3"/>
        <v>108</v>
      </c>
      <c r="J56">
        <f t="shared" si="0"/>
        <v>109</v>
      </c>
      <c r="K56" t="str">
        <f t="shared" si="1"/>
        <v>6D</v>
      </c>
    </row>
    <row r="57" spans="1:11">
      <c r="A57">
        <v>55</v>
      </c>
      <c r="I57">
        <f t="shared" si="3"/>
        <v>110</v>
      </c>
      <c r="J57">
        <f t="shared" si="0"/>
        <v>111</v>
      </c>
      <c r="K57" t="str">
        <f t="shared" si="1"/>
        <v>6F</v>
      </c>
    </row>
    <row r="58" spans="1:11">
      <c r="A58">
        <v>56</v>
      </c>
      <c r="I58">
        <f t="shared" si="3"/>
        <v>112</v>
      </c>
      <c r="J58">
        <f t="shared" si="0"/>
        <v>113</v>
      </c>
      <c r="K58" t="str">
        <f t="shared" si="1"/>
        <v>71</v>
      </c>
    </row>
    <row r="59" spans="1:11">
      <c r="A59">
        <v>57</v>
      </c>
      <c r="I59">
        <f t="shared" si="3"/>
        <v>114</v>
      </c>
      <c r="J59">
        <f t="shared" si="0"/>
        <v>115</v>
      </c>
      <c r="K59" t="str">
        <f t="shared" si="1"/>
        <v>73</v>
      </c>
    </row>
    <row r="60" spans="1:11">
      <c r="A60">
        <v>58</v>
      </c>
      <c r="I60">
        <f t="shared" si="3"/>
        <v>116</v>
      </c>
      <c r="J60">
        <f t="shared" si="0"/>
        <v>117</v>
      </c>
      <c r="K60" t="str">
        <f t="shared" si="1"/>
        <v>75</v>
      </c>
    </row>
    <row r="61" spans="1:11">
      <c r="A61">
        <v>59</v>
      </c>
      <c r="I61">
        <f t="shared" si="3"/>
        <v>118</v>
      </c>
      <c r="J61">
        <f t="shared" si="0"/>
        <v>119</v>
      </c>
      <c r="K61" t="str">
        <f t="shared" si="1"/>
        <v>77</v>
      </c>
    </row>
    <row r="62" spans="1:11">
      <c r="A62">
        <v>60</v>
      </c>
      <c r="I62">
        <f t="shared" si="3"/>
        <v>120</v>
      </c>
      <c r="J62">
        <f t="shared" si="0"/>
        <v>121</v>
      </c>
      <c r="K62" t="str">
        <f t="shared" si="1"/>
        <v>79</v>
      </c>
    </row>
    <row r="63" spans="1:11">
      <c r="A63">
        <v>61</v>
      </c>
      <c r="I63">
        <f t="shared" si="3"/>
        <v>122</v>
      </c>
      <c r="J63">
        <f t="shared" si="0"/>
        <v>123</v>
      </c>
      <c r="K63" t="str">
        <f t="shared" si="1"/>
        <v>7B</v>
      </c>
    </row>
    <row r="64" spans="1:11">
      <c r="A64">
        <v>62</v>
      </c>
      <c r="I64">
        <f t="shared" si="3"/>
        <v>124</v>
      </c>
      <c r="J64">
        <f t="shared" si="0"/>
        <v>125</v>
      </c>
      <c r="K64" t="str">
        <f t="shared" si="1"/>
        <v>7D</v>
      </c>
    </row>
    <row r="65" spans="1:11">
      <c r="A65">
        <v>63</v>
      </c>
      <c r="I65">
        <f t="shared" si="3"/>
        <v>126</v>
      </c>
      <c r="J65">
        <f t="shared" si="0"/>
        <v>127</v>
      </c>
      <c r="K65" t="str">
        <f t="shared" si="1"/>
        <v>7F</v>
      </c>
    </row>
    <row r="66" spans="1:11">
      <c r="A66">
        <v>64</v>
      </c>
      <c r="I66">
        <f t="shared" ref="I66:I129" si="4">(A66*2)</f>
        <v>128</v>
      </c>
      <c r="J66">
        <f t="shared" ref="J66:J129" si="5">(A66*2)+1</f>
        <v>129</v>
      </c>
      <c r="K66" t="str">
        <f t="shared" si="1"/>
        <v>81</v>
      </c>
    </row>
    <row r="67" spans="1:11">
      <c r="A67">
        <v>65</v>
      </c>
      <c r="I67">
        <f t="shared" si="4"/>
        <v>130</v>
      </c>
      <c r="J67">
        <f t="shared" si="5"/>
        <v>131</v>
      </c>
      <c r="K67" t="str">
        <f t="shared" ref="K67:K129" si="6">DEC2HEX(J67,2)</f>
        <v>83</v>
      </c>
    </row>
    <row r="68" spans="1:11">
      <c r="A68">
        <v>66</v>
      </c>
      <c r="I68">
        <f t="shared" si="4"/>
        <v>132</v>
      </c>
      <c r="J68">
        <f t="shared" si="5"/>
        <v>133</v>
      </c>
      <c r="K68" t="str">
        <f t="shared" si="6"/>
        <v>85</v>
      </c>
    </row>
    <row r="69" spans="1:11">
      <c r="A69">
        <v>67</v>
      </c>
      <c r="I69">
        <f t="shared" si="4"/>
        <v>134</v>
      </c>
      <c r="J69">
        <f t="shared" si="5"/>
        <v>135</v>
      </c>
      <c r="K69" t="str">
        <f t="shared" si="6"/>
        <v>87</v>
      </c>
    </row>
    <row r="70" spans="1:11">
      <c r="A70">
        <v>68</v>
      </c>
      <c r="I70">
        <f t="shared" si="4"/>
        <v>136</v>
      </c>
      <c r="J70">
        <f t="shared" si="5"/>
        <v>137</v>
      </c>
      <c r="K70" t="str">
        <f t="shared" si="6"/>
        <v>89</v>
      </c>
    </row>
    <row r="71" spans="1:11">
      <c r="A71">
        <v>69</v>
      </c>
      <c r="I71">
        <f t="shared" si="4"/>
        <v>138</v>
      </c>
      <c r="J71">
        <f t="shared" si="5"/>
        <v>139</v>
      </c>
      <c r="K71" t="str">
        <f t="shared" si="6"/>
        <v>8B</v>
      </c>
    </row>
    <row r="72" spans="1:11">
      <c r="A72">
        <v>70</v>
      </c>
      <c r="I72">
        <f t="shared" si="4"/>
        <v>140</v>
      </c>
      <c r="J72">
        <f t="shared" si="5"/>
        <v>141</v>
      </c>
      <c r="K72" t="str">
        <f t="shared" si="6"/>
        <v>8D</v>
      </c>
    </row>
    <row r="73" spans="1:11">
      <c r="A73">
        <v>71</v>
      </c>
      <c r="I73">
        <f t="shared" si="4"/>
        <v>142</v>
      </c>
      <c r="J73">
        <f t="shared" si="5"/>
        <v>143</v>
      </c>
      <c r="K73" t="str">
        <f t="shared" si="6"/>
        <v>8F</v>
      </c>
    </row>
    <row r="74" spans="1:11">
      <c r="A74">
        <v>72</v>
      </c>
      <c r="I74">
        <f t="shared" si="4"/>
        <v>144</v>
      </c>
      <c r="J74">
        <f t="shared" si="5"/>
        <v>145</v>
      </c>
      <c r="K74" t="str">
        <f t="shared" si="6"/>
        <v>91</v>
      </c>
    </row>
    <row r="75" spans="1:11">
      <c r="A75">
        <v>73</v>
      </c>
      <c r="I75">
        <f t="shared" si="4"/>
        <v>146</v>
      </c>
      <c r="J75">
        <f t="shared" si="5"/>
        <v>147</v>
      </c>
      <c r="K75" t="str">
        <f t="shared" si="6"/>
        <v>93</v>
      </c>
    </row>
    <row r="76" spans="1:11">
      <c r="A76">
        <v>74</v>
      </c>
      <c r="I76">
        <f t="shared" si="4"/>
        <v>148</v>
      </c>
      <c r="J76">
        <f t="shared" si="5"/>
        <v>149</v>
      </c>
      <c r="K76" t="str">
        <f t="shared" si="6"/>
        <v>95</v>
      </c>
    </row>
    <row r="77" spans="1:11">
      <c r="A77">
        <v>75</v>
      </c>
      <c r="I77">
        <f t="shared" si="4"/>
        <v>150</v>
      </c>
      <c r="J77">
        <f t="shared" si="5"/>
        <v>151</v>
      </c>
      <c r="K77" t="str">
        <f t="shared" si="6"/>
        <v>97</v>
      </c>
    </row>
    <row r="78" spans="1:11">
      <c r="A78">
        <v>76</v>
      </c>
      <c r="I78">
        <f t="shared" si="4"/>
        <v>152</v>
      </c>
      <c r="J78">
        <f t="shared" si="5"/>
        <v>153</v>
      </c>
      <c r="K78" t="str">
        <f t="shared" si="6"/>
        <v>99</v>
      </c>
    </row>
    <row r="79" spans="1:11">
      <c r="A79">
        <v>77</v>
      </c>
      <c r="I79">
        <f t="shared" si="4"/>
        <v>154</v>
      </c>
      <c r="J79">
        <f t="shared" si="5"/>
        <v>155</v>
      </c>
      <c r="K79" t="str">
        <f t="shared" si="6"/>
        <v>9B</v>
      </c>
    </row>
    <row r="80" spans="1:11">
      <c r="A80">
        <v>78</v>
      </c>
      <c r="I80">
        <f t="shared" si="4"/>
        <v>156</v>
      </c>
      <c r="J80">
        <f t="shared" si="5"/>
        <v>157</v>
      </c>
      <c r="K80" t="str">
        <f t="shared" si="6"/>
        <v>9D</v>
      </c>
    </row>
    <row r="81" spans="1:11">
      <c r="A81">
        <v>79</v>
      </c>
      <c r="I81">
        <f t="shared" si="4"/>
        <v>158</v>
      </c>
      <c r="J81">
        <f t="shared" si="5"/>
        <v>159</v>
      </c>
      <c r="K81" t="str">
        <f t="shared" si="6"/>
        <v>9F</v>
      </c>
    </row>
    <row r="82" spans="1:11">
      <c r="A82">
        <v>80</v>
      </c>
      <c r="I82">
        <f t="shared" si="4"/>
        <v>160</v>
      </c>
      <c r="J82">
        <f t="shared" si="5"/>
        <v>161</v>
      </c>
      <c r="K82" t="str">
        <f t="shared" si="6"/>
        <v>A1</v>
      </c>
    </row>
    <row r="83" spans="1:11">
      <c r="A83">
        <v>81</v>
      </c>
      <c r="I83">
        <f t="shared" si="4"/>
        <v>162</v>
      </c>
      <c r="J83">
        <f t="shared" si="5"/>
        <v>163</v>
      </c>
      <c r="K83" t="str">
        <f t="shared" si="6"/>
        <v>A3</v>
      </c>
    </row>
    <row r="84" spans="1:11">
      <c r="A84">
        <v>82</v>
      </c>
      <c r="I84">
        <f t="shared" si="4"/>
        <v>164</v>
      </c>
      <c r="J84">
        <f t="shared" si="5"/>
        <v>165</v>
      </c>
      <c r="K84" t="str">
        <f t="shared" si="6"/>
        <v>A5</v>
      </c>
    </row>
    <row r="85" spans="1:11">
      <c r="A85">
        <v>83</v>
      </c>
      <c r="I85">
        <f t="shared" si="4"/>
        <v>166</v>
      </c>
      <c r="J85">
        <f t="shared" si="5"/>
        <v>167</v>
      </c>
      <c r="K85" t="str">
        <f t="shared" si="6"/>
        <v>A7</v>
      </c>
    </row>
    <row r="86" spans="1:11">
      <c r="A86">
        <v>84</v>
      </c>
      <c r="I86">
        <f t="shared" si="4"/>
        <v>168</v>
      </c>
      <c r="J86">
        <f t="shared" si="5"/>
        <v>169</v>
      </c>
      <c r="K86" t="str">
        <f t="shared" si="6"/>
        <v>A9</v>
      </c>
    </row>
    <row r="87" spans="1:11">
      <c r="A87">
        <v>85</v>
      </c>
      <c r="I87">
        <f t="shared" si="4"/>
        <v>170</v>
      </c>
      <c r="J87">
        <f t="shared" si="5"/>
        <v>171</v>
      </c>
      <c r="K87" t="str">
        <f t="shared" si="6"/>
        <v>AB</v>
      </c>
    </row>
    <row r="88" spans="1:11">
      <c r="A88">
        <v>86</v>
      </c>
      <c r="I88">
        <f t="shared" si="4"/>
        <v>172</v>
      </c>
      <c r="J88">
        <f t="shared" si="5"/>
        <v>173</v>
      </c>
      <c r="K88" t="str">
        <f t="shared" si="6"/>
        <v>AD</v>
      </c>
    </row>
    <row r="89" spans="1:11">
      <c r="A89">
        <v>87</v>
      </c>
      <c r="I89">
        <f t="shared" si="4"/>
        <v>174</v>
      </c>
      <c r="J89">
        <f t="shared" si="5"/>
        <v>175</v>
      </c>
      <c r="K89" t="str">
        <f t="shared" si="6"/>
        <v>AF</v>
      </c>
    </row>
    <row r="90" spans="1:11">
      <c r="A90">
        <v>88</v>
      </c>
      <c r="I90">
        <f t="shared" si="4"/>
        <v>176</v>
      </c>
      <c r="J90">
        <f t="shared" si="5"/>
        <v>177</v>
      </c>
      <c r="K90" t="str">
        <f t="shared" si="6"/>
        <v>B1</v>
      </c>
    </row>
    <row r="91" spans="1:11">
      <c r="A91">
        <v>89</v>
      </c>
      <c r="I91">
        <f t="shared" si="4"/>
        <v>178</v>
      </c>
      <c r="J91">
        <f t="shared" si="5"/>
        <v>179</v>
      </c>
      <c r="K91" t="str">
        <f t="shared" si="6"/>
        <v>B3</v>
      </c>
    </row>
    <row r="92" spans="1:11">
      <c r="A92">
        <v>90</v>
      </c>
      <c r="I92">
        <f t="shared" si="4"/>
        <v>180</v>
      </c>
      <c r="J92">
        <f t="shared" si="5"/>
        <v>181</v>
      </c>
      <c r="K92" t="str">
        <f t="shared" si="6"/>
        <v>B5</v>
      </c>
    </row>
    <row r="93" spans="1:11">
      <c r="A93">
        <v>91</v>
      </c>
      <c r="I93">
        <f t="shared" si="4"/>
        <v>182</v>
      </c>
      <c r="J93">
        <f t="shared" si="5"/>
        <v>183</v>
      </c>
      <c r="K93" t="str">
        <f t="shared" si="6"/>
        <v>B7</v>
      </c>
    </row>
    <row r="94" spans="1:11">
      <c r="A94">
        <v>92</v>
      </c>
      <c r="I94">
        <f t="shared" si="4"/>
        <v>184</v>
      </c>
      <c r="J94">
        <f t="shared" si="5"/>
        <v>185</v>
      </c>
      <c r="K94" t="str">
        <f t="shared" si="6"/>
        <v>B9</v>
      </c>
    </row>
    <row r="95" spans="1:11">
      <c r="A95">
        <v>93</v>
      </c>
      <c r="I95">
        <f t="shared" si="4"/>
        <v>186</v>
      </c>
      <c r="J95">
        <f t="shared" si="5"/>
        <v>187</v>
      </c>
      <c r="K95" t="str">
        <f t="shared" si="6"/>
        <v>BB</v>
      </c>
    </row>
    <row r="96" spans="1:11">
      <c r="A96">
        <v>94</v>
      </c>
      <c r="I96">
        <f t="shared" si="4"/>
        <v>188</v>
      </c>
      <c r="J96">
        <f t="shared" si="5"/>
        <v>189</v>
      </c>
      <c r="K96" t="str">
        <f t="shared" si="6"/>
        <v>BD</v>
      </c>
    </row>
    <row r="97" spans="1:11">
      <c r="A97">
        <v>95</v>
      </c>
      <c r="I97">
        <f t="shared" si="4"/>
        <v>190</v>
      </c>
      <c r="J97">
        <f t="shared" si="5"/>
        <v>191</v>
      </c>
      <c r="K97" t="str">
        <f t="shared" si="6"/>
        <v>BF</v>
      </c>
    </row>
    <row r="98" spans="1:11">
      <c r="A98">
        <v>96</v>
      </c>
      <c r="I98">
        <f t="shared" si="4"/>
        <v>192</v>
      </c>
      <c r="J98">
        <f t="shared" si="5"/>
        <v>193</v>
      </c>
      <c r="K98" t="str">
        <f t="shared" si="6"/>
        <v>C1</v>
      </c>
    </row>
    <row r="99" spans="1:11">
      <c r="A99">
        <v>97</v>
      </c>
      <c r="I99">
        <f t="shared" si="4"/>
        <v>194</v>
      </c>
      <c r="J99">
        <f t="shared" si="5"/>
        <v>195</v>
      </c>
      <c r="K99" t="str">
        <f t="shared" si="6"/>
        <v>C3</v>
      </c>
    </row>
    <row r="100" spans="1:11">
      <c r="A100">
        <v>98</v>
      </c>
      <c r="I100">
        <f t="shared" si="4"/>
        <v>196</v>
      </c>
      <c r="J100">
        <f t="shared" si="5"/>
        <v>197</v>
      </c>
      <c r="K100" t="str">
        <f t="shared" si="6"/>
        <v>C5</v>
      </c>
    </row>
    <row r="101" spans="1:11">
      <c r="A101">
        <v>99</v>
      </c>
      <c r="I101">
        <f t="shared" si="4"/>
        <v>198</v>
      </c>
      <c r="J101">
        <f t="shared" si="5"/>
        <v>199</v>
      </c>
      <c r="K101" t="str">
        <f t="shared" si="6"/>
        <v>C7</v>
      </c>
    </row>
    <row r="102" spans="1:11">
      <c r="A102">
        <v>100</v>
      </c>
      <c r="I102">
        <f t="shared" si="4"/>
        <v>200</v>
      </c>
      <c r="J102">
        <f t="shared" si="5"/>
        <v>201</v>
      </c>
      <c r="K102" t="str">
        <f t="shared" si="6"/>
        <v>C9</v>
      </c>
    </row>
    <row r="103" spans="1:11">
      <c r="A103">
        <v>101</v>
      </c>
      <c r="I103">
        <f t="shared" si="4"/>
        <v>202</v>
      </c>
      <c r="J103">
        <f t="shared" si="5"/>
        <v>203</v>
      </c>
      <c r="K103" t="str">
        <f t="shared" si="6"/>
        <v>CB</v>
      </c>
    </row>
    <row r="104" spans="1:11">
      <c r="A104">
        <v>102</v>
      </c>
      <c r="I104">
        <f t="shared" si="4"/>
        <v>204</v>
      </c>
      <c r="J104">
        <f t="shared" si="5"/>
        <v>205</v>
      </c>
      <c r="K104" t="str">
        <f t="shared" si="6"/>
        <v>CD</v>
      </c>
    </row>
    <row r="105" spans="1:11">
      <c r="A105">
        <v>103</v>
      </c>
      <c r="I105">
        <f t="shared" si="4"/>
        <v>206</v>
      </c>
      <c r="J105">
        <f t="shared" si="5"/>
        <v>207</v>
      </c>
      <c r="K105" t="str">
        <f t="shared" si="6"/>
        <v>CF</v>
      </c>
    </row>
    <row r="106" spans="1:11">
      <c r="A106">
        <v>104</v>
      </c>
      <c r="I106">
        <f t="shared" si="4"/>
        <v>208</v>
      </c>
      <c r="J106">
        <f t="shared" si="5"/>
        <v>209</v>
      </c>
      <c r="K106" t="str">
        <f t="shared" si="6"/>
        <v>D1</v>
      </c>
    </row>
    <row r="107" spans="1:11">
      <c r="A107">
        <v>105</v>
      </c>
      <c r="I107">
        <f t="shared" si="4"/>
        <v>210</v>
      </c>
      <c r="J107">
        <f t="shared" si="5"/>
        <v>211</v>
      </c>
      <c r="K107" t="str">
        <f t="shared" si="6"/>
        <v>D3</v>
      </c>
    </row>
    <row r="108" spans="1:11">
      <c r="A108">
        <v>106</v>
      </c>
      <c r="I108">
        <f t="shared" si="4"/>
        <v>212</v>
      </c>
      <c r="J108">
        <f t="shared" si="5"/>
        <v>213</v>
      </c>
      <c r="K108" t="str">
        <f t="shared" si="6"/>
        <v>D5</v>
      </c>
    </row>
    <row r="109" spans="1:11">
      <c r="A109">
        <v>107</v>
      </c>
      <c r="I109">
        <f t="shared" si="4"/>
        <v>214</v>
      </c>
      <c r="J109">
        <f t="shared" si="5"/>
        <v>215</v>
      </c>
      <c r="K109" t="str">
        <f t="shared" si="6"/>
        <v>D7</v>
      </c>
    </row>
    <row r="110" spans="1:11">
      <c r="A110">
        <v>108</v>
      </c>
      <c r="I110">
        <f t="shared" si="4"/>
        <v>216</v>
      </c>
      <c r="J110">
        <f t="shared" si="5"/>
        <v>217</v>
      </c>
      <c r="K110" t="str">
        <f t="shared" si="6"/>
        <v>D9</v>
      </c>
    </row>
    <row r="111" spans="1:11">
      <c r="A111">
        <v>109</v>
      </c>
      <c r="I111">
        <f t="shared" si="4"/>
        <v>218</v>
      </c>
      <c r="J111">
        <f t="shared" si="5"/>
        <v>219</v>
      </c>
      <c r="K111" t="str">
        <f t="shared" si="6"/>
        <v>DB</v>
      </c>
    </row>
    <row r="112" spans="1:11">
      <c r="A112">
        <v>110</v>
      </c>
      <c r="I112">
        <f t="shared" si="4"/>
        <v>220</v>
      </c>
      <c r="J112">
        <f t="shared" si="5"/>
        <v>221</v>
      </c>
      <c r="K112" t="str">
        <f t="shared" si="6"/>
        <v>DD</v>
      </c>
    </row>
    <row r="113" spans="1:11">
      <c r="A113">
        <v>111</v>
      </c>
      <c r="I113">
        <f t="shared" si="4"/>
        <v>222</v>
      </c>
      <c r="J113">
        <f t="shared" si="5"/>
        <v>223</v>
      </c>
      <c r="K113" t="str">
        <f t="shared" si="6"/>
        <v>DF</v>
      </c>
    </row>
    <row r="114" spans="1:11">
      <c r="A114">
        <v>112</v>
      </c>
      <c r="I114">
        <f t="shared" si="4"/>
        <v>224</v>
      </c>
      <c r="J114">
        <f t="shared" si="5"/>
        <v>225</v>
      </c>
      <c r="K114" t="str">
        <f t="shared" si="6"/>
        <v>E1</v>
      </c>
    </row>
    <row r="115" spans="1:11">
      <c r="A115">
        <v>113</v>
      </c>
      <c r="I115">
        <f t="shared" si="4"/>
        <v>226</v>
      </c>
      <c r="J115">
        <f t="shared" si="5"/>
        <v>227</v>
      </c>
      <c r="K115" t="str">
        <f t="shared" si="6"/>
        <v>E3</v>
      </c>
    </row>
    <row r="116" spans="1:11">
      <c r="A116">
        <v>114</v>
      </c>
      <c r="I116">
        <f t="shared" si="4"/>
        <v>228</v>
      </c>
      <c r="J116">
        <f t="shared" si="5"/>
        <v>229</v>
      </c>
      <c r="K116" t="str">
        <f t="shared" si="6"/>
        <v>E5</v>
      </c>
    </row>
    <row r="117" spans="1:11">
      <c r="A117">
        <v>115</v>
      </c>
      <c r="I117">
        <f t="shared" si="4"/>
        <v>230</v>
      </c>
      <c r="J117">
        <f t="shared" si="5"/>
        <v>231</v>
      </c>
      <c r="K117" t="str">
        <f t="shared" si="6"/>
        <v>E7</v>
      </c>
    </row>
    <row r="118" spans="1:11">
      <c r="A118">
        <v>116</v>
      </c>
      <c r="I118">
        <f t="shared" si="4"/>
        <v>232</v>
      </c>
      <c r="J118">
        <f t="shared" si="5"/>
        <v>233</v>
      </c>
      <c r="K118" t="str">
        <f t="shared" si="6"/>
        <v>E9</v>
      </c>
    </row>
    <row r="119" spans="1:11">
      <c r="A119">
        <v>117</v>
      </c>
      <c r="I119">
        <f t="shared" si="4"/>
        <v>234</v>
      </c>
      <c r="J119">
        <f t="shared" si="5"/>
        <v>235</v>
      </c>
      <c r="K119" t="str">
        <f t="shared" si="6"/>
        <v>EB</v>
      </c>
    </row>
    <row r="120" spans="1:11">
      <c r="A120">
        <v>118</v>
      </c>
      <c r="I120">
        <f t="shared" si="4"/>
        <v>236</v>
      </c>
      <c r="J120">
        <f t="shared" si="5"/>
        <v>237</v>
      </c>
      <c r="K120" t="str">
        <f t="shared" si="6"/>
        <v>ED</v>
      </c>
    </row>
    <row r="121" spans="1:11">
      <c r="A121">
        <v>119</v>
      </c>
      <c r="I121">
        <f t="shared" si="4"/>
        <v>238</v>
      </c>
      <c r="J121">
        <f t="shared" si="5"/>
        <v>239</v>
      </c>
      <c r="K121" t="str">
        <f t="shared" si="6"/>
        <v>EF</v>
      </c>
    </row>
    <row r="122" spans="1:11">
      <c r="A122">
        <v>120</v>
      </c>
      <c r="I122">
        <f t="shared" si="4"/>
        <v>240</v>
      </c>
      <c r="J122">
        <f t="shared" si="5"/>
        <v>241</v>
      </c>
      <c r="K122" t="str">
        <f t="shared" si="6"/>
        <v>F1</v>
      </c>
    </row>
    <row r="123" spans="1:11">
      <c r="A123">
        <v>121</v>
      </c>
      <c r="I123">
        <f t="shared" si="4"/>
        <v>242</v>
      </c>
      <c r="J123">
        <f t="shared" si="5"/>
        <v>243</v>
      </c>
      <c r="K123" t="str">
        <f t="shared" si="6"/>
        <v>F3</v>
      </c>
    </row>
    <row r="124" spans="1:11">
      <c r="A124">
        <v>122</v>
      </c>
      <c r="I124">
        <f t="shared" si="4"/>
        <v>244</v>
      </c>
      <c r="J124">
        <f t="shared" si="5"/>
        <v>245</v>
      </c>
      <c r="K124" t="str">
        <f t="shared" si="6"/>
        <v>F5</v>
      </c>
    </row>
    <row r="125" spans="1:11">
      <c r="A125">
        <v>123</v>
      </c>
      <c r="I125">
        <f t="shared" si="4"/>
        <v>246</v>
      </c>
      <c r="J125">
        <f t="shared" si="5"/>
        <v>247</v>
      </c>
      <c r="K125" t="str">
        <f t="shared" si="6"/>
        <v>F7</v>
      </c>
    </row>
    <row r="126" spans="1:11">
      <c r="A126">
        <v>124</v>
      </c>
      <c r="I126">
        <f t="shared" si="4"/>
        <v>248</v>
      </c>
      <c r="J126">
        <f t="shared" si="5"/>
        <v>249</v>
      </c>
      <c r="K126" t="str">
        <f t="shared" si="6"/>
        <v>F9</v>
      </c>
    </row>
    <row r="127" spans="1:11">
      <c r="A127">
        <v>125</v>
      </c>
      <c r="I127">
        <f t="shared" si="4"/>
        <v>250</v>
      </c>
      <c r="J127">
        <f t="shared" si="5"/>
        <v>251</v>
      </c>
      <c r="K127" t="str">
        <f t="shared" si="6"/>
        <v>FB</v>
      </c>
    </row>
    <row r="128" spans="1:11">
      <c r="A128">
        <v>126</v>
      </c>
      <c r="I128">
        <f t="shared" si="4"/>
        <v>252</v>
      </c>
      <c r="J128">
        <f t="shared" si="5"/>
        <v>253</v>
      </c>
      <c r="K128" t="str">
        <f t="shared" si="6"/>
        <v>FD</v>
      </c>
    </row>
    <row r="129" spans="1:11">
      <c r="A129">
        <v>127</v>
      </c>
      <c r="I129">
        <f t="shared" si="4"/>
        <v>254</v>
      </c>
      <c r="J129">
        <f t="shared" si="5"/>
        <v>255</v>
      </c>
      <c r="K129" t="str">
        <f t="shared" si="6"/>
        <v>FF</v>
      </c>
    </row>
  </sheetData>
  <phoneticPr fontId="2"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9BEEF-C82B-43A2-824F-073D9615C921}">
  <dimension ref="A1"/>
  <sheetViews>
    <sheetView workbookViewId="0">
      <selection activeCell="D6" sqref="D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84D5-E7A2-4E33-9329-1281AFF29978}">
  <dimension ref="A1:AD12"/>
  <sheetViews>
    <sheetView workbookViewId="0">
      <selection activeCell="T5" sqref="T5"/>
    </sheetView>
  </sheetViews>
  <sheetFormatPr defaultColWidth="7.28515625" defaultRowHeight="15"/>
  <cols>
    <col min="1" max="1" width="23.140625" customWidth="1"/>
    <col min="2" max="16" width="7.28515625" style="42"/>
  </cols>
  <sheetData>
    <row r="1" spans="1:30" ht="15" customHeight="1">
      <c r="B1" s="41"/>
      <c r="C1" s="41"/>
      <c r="D1" s="95" t="s">
        <v>455</v>
      </c>
      <c r="E1" s="95"/>
      <c r="F1" s="95"/>
      <c r="G1" s="95"/>
      <c r="H1" s="95"/>
      <c r="I1" s="95"/>
      <c r="J1" s="95"/>
      <c r="K1" s="95"/>
      <c r="L1" s="95"/>
      <c r="M1" s="95"/>
      <c r="N1" s="95"/>
      <c r="O1" s="95"/>
      <c r="P1" s="95"/>
      <c r="Q1" s="95"/>
    </row>
    <row r="2" spans="1:30">
      <c r="B2" s="41"/>
      <c r="C2" s="41"/>
      <c r="D2" s="41"/>
      <c r="E2" s="41"/>
      <c r="F2" s="41"/>
      <c r="G2" s="41"/>
      <c r="H2" s="41"/>
      <c r="I2" s="41"/>
      <c r="J2" s="41"/>
      <c r="K2" s="41"/>
      <c r="L2" s="41"/>
      <c r="M2" s="41"/>
      <c r="N2" s="41"/>
      <c r="O2" s="41"/>
      <c r="P2" s="41"/>
      <c r="Q2" s="47"/>
    </row>
    <row r="3" spans="1:30" s="35" customFormat="1" ht="96.75" customHeight="1">
      <c r="B3" s="43" t="s">
        <v>278</v>
      </c>
      <c r="C3" s="43" t="s">
        <v>279</v>
      </c>
      <c r="D3" s="45" t="s">
        <v>229</v>
      </c>
      <c r="E3" s="43" t="s">
        <v>266</v>
      </c>
      <c r="F3" s="43" t="s">
        <v>268</v>
      </c>
      <c r="G3" s="43" t="s">
        <v>230</v>
      </c>
      <c r="H3" s="43" t="s">
        <v>267</v>
      </c>
      <c r="I3" s="43" t="s">
        <v>269</v>
      </c>
      <c r="J3" s="43" t="s">
        <v>232</v>
      </c>
      <c r="K3" s="43" t="s">
        <v>231</v>
      </c>
      <c r="L3" s="43" t="s">
        <v>366</v>
      </c>
      <c r="M3" s="43" t="s">
        <v>365</v>
      </c>
      <c r="N3" s="43" t="s">
        <v>458</v>
      </c>
      <c r="O3" s="36" t="s">
        <v>459</v>
      </c>
      <c r="P3" s="43" t="s">
        <v>277</v>
      </c>
      <c r="Q3" s="36" t="s">
        <v>460</v>
      </c>
      <c r="V3" s="48"/>
      <c r="W3" s="48"/>
      <c r="X3" s="48"/>
      <c r="Y3" s="48"/>
      <c r="Z3" s="48"/>
      <c r="AA3" s="48"/>
      <c r="AB3" s="48"/>
      <c r="AC3" s="48"/>
      <c r="AD3" s="48"/>
    </row>
    <row r="4" spans="1:30">
      <c r="A4" t="s">
        <v>220</v>
      </c>
      <c r="B4" s="44">
        <v>0</v>
      </c>
      <c r="C4" s="44">
        <v>0</v>
      </c>
      <c r="D4" s="46">
        <v>0</v>
      </c>
      <c r="E4" s="44">
        <v>0</v>
      </c>
      <c r="F4" s="44">
        <v>0</v>
      </c>
      <c r="G4" s="44">
        <v>0</v>
      </c>
      <c r="H4" s="44">
        <v>0</v>
      </c>
      <c r="I4" s="44">
        <v>0</v>
      </c>
      <c r="J4" s="44">
        <v>0</v>
      </c>
      <c r="K4" s="44">
        <v>0</v>
      </c>
      <c r="L4" s="44">
        <v>0</v>
      </c>
      <c r="M4" s="44">
        <v>0</v>
      </c>
      <c r="N4" s="44">
        <v>0</v>
      </c>
      <c r="O4" s="44">
        <v>0</v>
      </c>
      <c r="P4" s="44">
        <v>0</v>
      </c>
      <c r="Q4" s="49">
        <v>0</v>
      </c>
      <c r="T4" t="s">
        <v>577</v>
      </c>
    </row>
    <row r="5" spans="1:30">
      <c r="A5" t="s">
        <v>224</v>
      </c>
      <c r="B5" s="44">
        <v>1</v>
      </c>
      <c r="C5" s="44">
        <v>1</v>
      </c>
      <c r="D5" s="46">
        <v>0</v>
      </c>
      <c r="E5" s="44">
        <v>1</v>
      </c>
      <c r="F5" s="44">
        <v>0</v>
      </c>
      <c r="G5" s="44">
        <v>0</v>
      </c>
      <c r="H5" s="44">
        <v>1</v>
      </c>
      <c r="I5" s="44">
        <v>0</v>
      </c>
      <c r="J5" s="44">
        <v>0</v>
      </c>
      <c r="K5" s="44">
        <v>0</v>
      </c>
      <c r="L5" s="44">
        <v>1</v>
      </c>
      <c r="M5" s="44">
        <v>0</v>
      </c>
      <c r="N5" s="44">
        <v>1</v>
      </c>
      <c r="O5" s="44">
        <v>1</v>
      </c>
      <c r="P5" s="44">
        <v>1</v>
      </c>
      <c r="Q5" s="49">
        <v>0</v>
      </c>
      <c r="T5" t="s">
        <v>578</v>
      </c>
    </row>
    <row r="6" spans="1:30">
      <c r="A6" t="s">
        <v>228</v>
      </c>
      <c r="B6" s="44">
        <v>0</v>
      </c>
      <c r="C6" s="44">
        <v>1</v>
      </c>
      <c r="D6" s="46">
        <v>1</v>
      </c>
      <c r="E6" s="44">
        <v>1</v>
      </c>
      <c r="F6" s="44">
        <v>0</v>
      </c>
      <c r="G6" s="44">
        <v>1</v>
      </c>
      <c r="H6" s="44">
        <v>1</v>
      </c>
      <c r="I6" s="44">
        <v>0</v>
      </c>
      <c r="J6" s="44">
        <v>0</v>
      </c>
      <c r="K6" s="44">
        <v>0</v>
      </c>
      <c r="L6" s="44">
        <v>1</v>
      </c>
      <c r="M6" s="44">
        <v>1</v>
      </c>
      <c r="N6" s="44">
        <v>1</v>
      </c>
      <c r="O6" s="44">
        <v>1</v>
      </c>
      <c r="P6" s="44">
        <v>1</v>
      </c>
      <c r="Q6" s="49">
        <v>0</v>
      </c>
      <c r="T6" t="s">
        <v>461</v>
      </c>
    </row>
    <row r="7" spans="1:30">
      <c r="A7" t="s">
        <v>357</v>
      </c>
      <c r="B7" s="44">
        <v>0</v>
      </c>
      <c r="C7" s="44">
        <v>0</v>
      </c>
      <c r="D7" s="46">
        <v>0</v>
      </c>
      <c r="E7" s="44">
        <v>0</v>
      </c>
      <c r="F7" s="44">
        <v>0</v>
      </c>
      <c r="G7" s="44">
        <v>0</v>
      </c>
      <c r="H7" s="44">
        <v>0</v>
      </c>
      <c r="I7" s="44">
        <v>0</v>
      </c>
      <c r="J7" s="44">
        <v>0</v>
      </c>
      <c r="K7" s="44">
        <v>0</v>
      </c>
      <c r="L7" s="44">
        <v>1</v>
      </c>
      <c r="M7" s="44">
        <v>0</v>
      </c>
      <c r="N7" s="44">
        <v>0</v>
      </c>
      <c r="O7" s="44">
        <v>0</v>
      </c>
      <c r="P7" s="44">
        <v>1</v>
      </c>
      <c r="Q7" s="49">
        <v>0</v>
      </c>
    </row>
    <row r="8" spans="1:30">
      <c r="A8" t="s">
        <v>358</v>
      </c>
      <c r="B8" s="44">
        <v>1</v>
      </c>
      <c r="C8" s="44">
        <v>0</v>
      </c>
      <c r="D8" s="46">
        <v>0</v>
      </c>
      <c r="E8" s="44">
        <v>0</v>
      </c>
      <c r="F8" s="44">
        <v>0</v>
      </c>
      <c r="G8" s="44">
        <v>0</v>
      </c>
      <c r="H8" s="44">
        <v>0</v>
      </c>
      <c r="I8" s="44">
        <v>0</v>
      </c>
      <c r="J8" s="44">
        <v>0</v>
      </c>
      <c r="K8" s="44">
        <v>0</v>
      </c>
      <c r="L8" s="44">
        <v>1</v>
      </c>
      <c r="M8" s="44">
        <v>0</v>
      </c>
      <c r="N8" s="44">
        <v>0</v>
      </c>
      <c r="O8" s="44">
        <v>0</v>
      </c>
      <c r="P8" s="44">
        <v>1</v>
      </c>
      <c r="Q8" s="49">
        <v>0</v>
      </c>
    </row>
    <row r="9" spans="1:30">
      <c r="A9" t="s">
        <v>273</v>
      </c>
      <c r="B9" s="44">
        <v>1</v>
      </c>
      <c r="C9" s="44">
        <v>0</v>
      </c>
      <c r="D9" s="46">
        <v>0</v>
      </c>
      <c r="E9" s="44">
        <v>0</v>
      </c>
      <c r="F9" s="44">
        <v>0</v>
      </c>
      <c r="G9" s="44">
        <v>0</v>
      </c>
      <c r="H9" s="44">
        <v>0</v>
      </c>
      <c r="I9" s="44">
        <v>0</v>
      </c>
      <c r="J9" s="44">
        <v>0</v>
      </c>
      <c r="K9" s="44">
        <v>0</v>
      </c>
      <c r="L9" s="44">
        <v>1</v>
      </c>
      <c r="M9" s="44">
        <v>0</v>
      </c>
      <c r="N9" s="44">
        <v>1</v>
      </c>
      <c r="O9" s="44">
        <v>1</v>
      </c>
      <c r="P9" s="44">
        <v>1</v>
      </c>
      <c r="Q9" s="49">
        <v>0</v>
      </c>
    </row>
    <row r="10" spans="1:30">
      <c r="A10" t="s">
        <v>272</v>
      </c>
      <c r="B10" s="44">
        <v>1</v>
      </c>
      <c r="C10" s="44">
        <v>0</v>
      </c>
      <c r="D10" s="46">
        <v>0</v>
      </c>
      <c r="E10" s="44">
        <v>1</v>
      </c>
      <c r="F10" s="44">
        <v>0</v>
      </c>
      <c r="G10" s="44">
        <v>0</v>
      </c>
      <c r="H10" s="44">
        <v>1</v>
      </c>
      <c r="I10" s="44">
        <v>0</v>
      </c>
      <c r="J10" s="44">
        <v>0</v>
      </c>
      <c r="K10" s="44">
        <v>0</v>
      </c>
      <c r="L10" s="44">
        <v>1</v>
      </c>
      <c r="M10" s="44">
        <v>0</v>
      </c>
      <c r="N10" s="44">
        <v>1</v>
      </c>
      <c r="O10" s="44">
        <v>1</v>
      </c>
      <c r="P10" s="44">
        <v>1</v>
      </c>
      <c r="Q10" s="49">
        <v>0</v>
      </c>
    </row>
    <row r="11" spans="1:30">
      <c r="A11" t="s">
        <v>225</v>
      </c>
      <c r="B11" s="44">
        <v>1</v>
      </c>
      <c r="C11" s="44">
        <v>0</v>
      </c>
      <c r="D11" s="46">
        <v>0</v>
      </c>
      <c r="E11" s="44">
        <v>1</v>
      </c>
      <c r="F11" s="44">
        <v>0</v>
      </c>
      <c r="G11" s="44">
        <v>0</v>
      </c>
      <c r="H11" s="44">
        <v>1</v>
      </c>
      <c r="I11" s="44">
        <v>0</v>
      </c>
      <c r="J11" s="44">
        <v>0</v>
      </c>
      <c r="K11" s="44">
        <v>0</v>
      </c>
      <c r="L11" s="44">
        <v>1</v>
      </c>
      <c r="M11" s="44">
        <v>0</v>
      </c>
      <c r="N11" s="44">
        <v>1</v>
      </c>
      <c r="O11" s="44">
        <v>1</v>
      </c>
      <c r="P11" s="44">
        <v>1</v>
      </c>
      <c r="Q11" s="49">
        <v>1</v>
      </c>
    </row>
    <row r="12" spans="1:30">
      <c r="A12" t="s">
        <v>227</v>
      </c>
      <c r="B12" s="44">
        <v>1</v>
      </c>
      <c r="C12" s="44">
        <v>0</v>
      </c>
      <c r="D12" s="46">
        <v>0</v>
      </c>
      <c r="E12" s="44">
        <v>1</v>
      </c>
      <c r="F12" s="44">
        <v>0</v>
      </c>
      <c r="G12" s="44">
        <v>0</v>
      </c>
      <c r="H12" s="44">
        <v>1</v>
      </c>
      <c r="I12" s="44">
        <v>0</v>
      </c>
      <c r="J12" s="44">
        <v>1</v>
      </c>
      <c r="K12" s="44">
        <v>1</v>
      </c>
      <c r="L12" s="44">
        <v>1</v>
      </c>
      <c r="M12" s="44">
        <v>0</v>
      </c>
      <c r="N12" s="44">
        <v>1</v>
      </c>
      <c r="O12" s="44">
        <v>1</v>
      </c>
      <c r="P12" s="44">
        <v>1</v>
      </c>
      <c r="Q12" s="49">
        <v>1</v>
      </c>
    </row>
  </sheetData>
  <mergeCells count="1">
    <mergeCell ref="D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E995-CDF8-43F3-B73E-7CBED10B1CD7}">
  <dimension ref="A1:F14"/>
  <sheetViews>
    <sheetView workbookViewId="0">
      <selection activeCell="A9" sqref="A9"/>
    </sheetView>
  </sheetViews>
  <sheetFormatPr defaultColWidth="8.85546875" defaultRowHeight="15"/>
  <cols>
    <col min="1" max="1" width="48" customWidth="1"/>
    <col min="2" max="2" width="26.42578125" customWidth="1"/>
    <col min="3" max="3" width="28.42578125" customWidth="1"/>
    <col min="4" max="4" width="21.85546875" customWidth="1"/>
    <col min="5" max="5" width="15.7109375" customWidth="1"/>
    <col min="6" max="6" width="72.7109375" customWidth="1"/>
  </cols>
  <sheetData>
    <row r="1" spans="1:6">
      <c r="A1" s="7" t="s">
        <v>54</v>
      </c>
      <c r="B1" t="s">
        <v>57</v>
      </c>
      <c r="C1" t="s">
        <v>58</v>
      </c>
      <c r="D1" s="66" t="s">
        <v>81</v>
      </c>
      <c r="E1" s="66"/>
      <c r="F1" t="s">
        <v>103</v>
      </c>
    </row>
    <row r="2" spans="1:6">
      <c r="A2" t="s">
        <v>48</v>
      </c>
      <c r="B2">
        <v>24</v>
      </c>
      <c r="C2">
        <v>10</v>
      </c>
      <c r="D2" s="9" t="s">
        <v>87</v>
      </c>
    </row>
    <row r="3" spans="1:6">
      <c r="A3" t="s">
        <v>49</v>
      </c>
      <c r="B3">
        <v>24</v>
      </c>
      <c r="C3">
        <v>11</v>
      </c>
      <c r="D3" s="9" t="s">
        <v>86</v>
      </c>
    </row>
    <row r="4" spans="1:6">
      <c r="A4" t="s">
        <v>50</v>
      </c>
      <c r="B4">
        <v>16</v>
      </c>
      <c r="C4">
        <v>13</v>
      </c>
      <c r="D4" s="9" t="s">
        <v>84</v>
      </c>
    </row>
    <row r="5" spans="1:6">
      <c r="A5" t="s">
        <v>51</v>
      </c>
      <c r="B5">
        <v>16</v>
      </c>
      <c r="C5">
        <v>13</v>
      </c>
      <c r="D5" s="9" t="s">
        <v>84</v>
      </c>
    </row>
    <row r="6" spans="1:6">
      <c r="A6" t="s">
        <v>71</v>
      </c>
      <c r="B6">
        <v>16</v>
      </c>
      <c r="C6">
        <v>12</v>
      </c>
      <c r="D6" s="9" t="s">
        <v>85</v>
      </c>
      <c r="F6" t="s">
        <v>104</v>
      </c>
    </row>
    <row r="7" spans="1:6">
      <c r="A7" t="s">
        <v>53</v>
      </c>
      <c r="B7">
        <v>13</v>
      </c>
      <c r="C7">
        <v>10</v>
      </c>
      <c r="D7" s="9" t="s">
        <v>82</v>
      </c>
      <c r="E7" s="9" t="s">
        <v>83</v>
      </c>
    </row>
    <row r="8" spans="1:6">
      <c r="A8" t="s">
        <v>210</v>
      </c>
      <c r="B8">
        <v>16</v>
      </c>
      <c r="F8" t="s">
        <v>211</v>
      </c>
    </row>
    <row r="14" spans="1:6">
      <c r="F14" t="s">
        <v>105</v>
      </c>
    </row>
  </sheetData>
  <mergeCells count="1">
    <mergeCell ref="D1:E1"/>
  </mergeCells>
  <hyperlinks>
    <hyperlink ref="D7" r:id="rId1" xr:uid="{FFE668F3-A630-428D-BFB9-5154076D4BC8}"/>
    <hyperlink ref="E7" r:id="rId2" xr:uid="{D673C3C9-B3F5-46B9-A94D-2CF1922FD9ED}"/>
    <hyperlink ref="D5" r:id="rId3" xr:uid="{33D4468B-245B-40D8-AC37-66BF34042575}"/>
    <hyperlink ref="D4" r:id="rId4" xr:uid="{3E8EAD85-7FF8-4400-B89C-12451F222B6D}"/>
    <hyperlink ref="D6" r:id="rId5" xr:uid="{41F0B81B-4BA6-4E83-8ACD-F23709EC344C}"/>
    <hyperlink ref="D3" r:id="rId6" xr:uid="{4A0090E7-E389-4DE2-AA30-C9A2A65C2EDD}"/>
    <hyperlink ref="D2" r:id="rId7" xr:uid="{4B31E8B4-F04E-4088-BFDE-1542712CB65E}"/>
  </hyperlinks>
  <pageMargins left="0.7" right="0.7" top="0.75" bottom="0.75" header="0.3" footer="0.3"/>
  <pageSetup orientation="portrait"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W Q 8 E 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W Q 8 E 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k P B F M o i k e 4 D g A A A B E A A A A T A B w A R m 9 y b X V s Y X M v U 2 V j d G l v b j E u b S C i G A A o o B Q A A A A A A A A A A A A A A A A A A A A A A A A A A A A r T k 0 u y c z P U w i G 0 I b W A F B L A Q I t A B Q A A g A I A F k P B F N + K R 6 K p A A A A P U A A A A S A A A A A A A A A A A A A A A A A A A A A A B D b 2 5 m a W c v U G F j a 2 F n Z S 5 4 b W x Q S w E C L Q A U A A I A C A B Z D w R T D 8 r p q 6 Q A A A D p A A A A E w A A A A A A A A A A A A A A A A D w A A A A W 0 N v b n R l b n R f V H l w Z X N d L n h t b F B L A Q I t A B Q A A g A I A F k P B F 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O e c P Q z f I R 7 D c e a z 4 l u 4 h A A A A A A I A A A A A A B B m A A A A A Q A A I A A A A P y M n e n k b a n s z f C 8 c r 3 b p U 4 T / 2 Z m m 6 0 + W F l v 3 U l x s k G M A A A A A A 6 A A A A A A g A A I A A A A F j q r E m U H N c a 8 r m l 2 v q 7 o h L 9 Z 1 H r h P H D / 7 m 1 M Y s u c 1 K R U A A A A C f o T V r q 3 N + p m j s M h I f C z X l i z p s M c L 8 C 5 6 3 I 0 Z r X s W p F n p S 1 3 i T i / I C Z u w q i d 1 B u m H L i c r i B q M + K Z 0 5 j O P Y A Y U U f F 1 M O E R 3 7 b o O i r p m Z S I M 4 Q A A A A E A 8 C y U / o r Y / C N q I 5 2 R Y J q 1 O k M 3 2 g v W Y a J C T h p S g k Y a e B y K I T i m F n O W 8 V L c X s K R B i r K L T n f X q q J e 3 v a 7 B / Z 9 R H k = < / 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44F5E0BAE9FDF43988A86DF33A2F651" ma:contentTypeVersion="7" ma:contentTypeDescription="Create a new document." ma:contentTypeScope="" ma:versionID="9457479bb5dc5fd96b8e2397e3a1e1a3">
  <xsd:schema xmlns:xsd="http://www.w3.org/2001/XMLSchema" xmlns:xs="http://www.w3.org/2001/XMLSchema" xmlns:p="http://schemas.microsoft.com/office/2006/metadata/properties" xmlns:ns3="7d0b6344-7d88-4aec-86e6-7bf88f7ae075" xmlns:ns4="ba534b10-1ab9-4439-b162-d256373275ad" targetNamespace="http://schemas.microsoft.com/office/2006/metadata/properties" ma:root="true" ma:fieldsID="4df8f581a4ce4029441b5b0b900da5df" ns3:_="" ns4:_="">
    <xsd:import namespace="7d0b6344-7d88-4aec-86e6-7bf88f7ae075"/>
    <xsd:import namespace="ba534b10-1ab9-4439-b162-d256373275a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0b6344-7d88-4aec-86e6-7bf88f7ae0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534b10-1ab9-4439-b162-d25637327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436AC3-DE41-427A-9D30-730EC6B10947}">
  <ds:schemaRefs>
    <ds:schemaRef ds:uri="http://schemas.microsoft.com/DataMashup"/>
  </ds:schemaRefs>
</ds:datastoreItem>
</file>

<file path=customXml/itemProps2.xml><?xml version="1.0" encoding="utf-8"?>
<ds:datastoreItem xmlns:ds="http://schemas.openxmlformats.org/officeDocument/2006/customXml" ds:itemID="{8F1063A7-0CFB-4B42-99DB-F9AE4FA4C523}">
  <ds:schemaRefs>
    <ds:schemaRef ds:uri="http://schemas.microsoft.com/sharepoint/v3/contenttype/forms"/>
  </ds:schemaRefs>
</ds:datastoreItem>
</file>

<file path=customXml/itemProps3.xml><?xml version="1.0" encoding="utf-8"?>
<ds:datastoreItem xmlns:ds="http://schemas.openxmlformats.org/officeDocument/2006/customXml" ds:itemID="{7AA7153D-F976-4E66-96DD-D0BCFDAE2B7D}">
  <ds:schemaRefs>
    <ds:schemaRef ds:uri="http://schemas.microsoft.com/office/2006/metadata/contentType"/>
    <ds:schemaRef ds:uri="http://schemas.microsoft.com/office/2006/metadata/properties/metaAttributes"/>
    <ds:schemaRef ds:uri="http://www.w3.org/2000/xmlns/"/>
    <ds:schemaRef ds:uri="http://www.w3.org/2001/XMLSchema"/>
    <ds:schemaRef ds:uri="7d0b6344-7d88-4aec-86e6-7bf88f7ae075"/>
    <ds:schemaRef ds:uri="ba534b10-1ab9-4439-b162-d256373275a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99A8343-DE8E-4982-B242-75EE3FC6AAF9}">
  <ds:schemaRefs>
    <ds:schemaRef ds:uri="http://schemas.openxmlformats.org/package/2006/metadata/core-properties"/>
    <ds:schemaRef ds:uri="http://schemas.microsoft.com/office/infopath/2007/PartnerControls"/>
    <ds:schemaRef ds:uri="http://purl.org/dc/elements/1.1/"/>
    <ds:schemaRef ds:uri="http://purl.org/dc/terms/"/>
    <ds:schemaRef ds:uri="http://schemas.microsoft.com/office/2006/metadata/properties"/>
    <ds:schemaRef ds:uri="http://schemas.microsoft.com/office/2006/documentManagement/types"/>
    <ds:schemaRef ds:uri="7d0b6344-7d88-4aec-86e6-7bf88f7ae075"/>
    <ds:schemaRef ds:uri="http://www.w3.org/XML/1998/namespace"/>
    <ds:schemaRef ds:uri="ba534b10-1ab9-4439-b162-d256373275ad"/>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CAN Link Budgets</vt:lpstr>
      <vt:lpstr>Renegade-BLT ID Protocol</vt:lpstr>
      <vt:lpstr>Sheet1</vt:lpstr>
      <vt:lpstr>Calibrations</vt:lpstr>
      <vt:lpstr>Sensor Table</vt:lpstr>
      <vt:lpstr>State Table</vt:lpstr>
      <vt:lpstr>CAN Command Tables</vt:lpstr>
      <vt:lpstr>State Matrix</vt:lpstr>
      <vt:lpstr>Sensor types</vt:lpstr>
      <vt:lpstr>Nodes</vt:lpstr>
      <vt:lpstr>Lookup Table</vt:lpstr>
      <vt:lpstr>Pinouts Connectors</vt:lpstr>
      <vt:lpstr>Pinouts Teensy</vt:lpstr>
      <vt:lpstr>BabyShark Harnessing</vt:lpstr>
      <vt:lpstr>CAN2 Config Format</vt:lpstr>
      <vt:lpstr>Sheet2</vt:lpstr>
      <vt:lpstr>Config Object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Morgan</dc:creator>
  <cp:lastModifiedBy>Daniel Morgan</cp:lastModifiedBy>
  <dcterms:created xsi:type="dcterms:W3CDTF">2021-03-25T05:52:55Z</dcterms:created>
  <dcterms:modified xsi:type="dcterms:W3CDTF">2022-08-09T06:53:47Z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0x010100144F5E0BAE9FDF43988A86DF33A2F651</vt:lpwstr>
  </property>
</Properties>
</file>