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8_{F57EA7E3-9047-4699-8E61-93BF144B63B4}" xr6:coauthVersionLast="47" xr6:coauthVersionMax="47" xr10:uidLastSave="{00000000-0000-0000-0000-000000000000}"/>
  <bookViews>
    <workbookView xWindow="-120" yWindow="-120" windowWidth="29040" windowHeight="15840" firstSheet="1" activeTab="5" xr2:uid="{43E521ED-7EE3-47F0-8CB3-A655151C58BF}"/>
  </bookViews>
  <sheets>
    <sheet name="CAN Link Budgets" sheetId="1" r:id="rId1"/>
    <sheet name="Renegade-BLT ID Protocol" sheetId="6" r:id="rId2"/>
    <sheet name="Sensor Table" sheetId="2" r:id="rId3"/>
    <sheet name="Sensor types" sheetId="8" r:id="rId4"/>
    <sheet name="State Table" sheetId="9" r:id="rId5"/>
    <sheet name="State Matrix" sheetId="11" r:id="rId6"/>
    <sheet name="Lookup Table" sheetId="7" r:id="rId7"/>
    <sheet name="Pinout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1" l="1"/>
  <c r="C32" i="1" s="1"/>
  <c r="F37" i="1" l="1"/>
  <c r="F38" i="1" s="1"/>
  <c r="E37" i="1"/>
  <c r="E38" i="1" s="1"/>
  <c r="D37" i="1"/>
  <c r="D38" i="1" s="1"/>
  <c r="C37" i="1"/>
  <c r="C38" i="1" s="1"/>
  <c r="C18" i="1" l="1"/>
  <c r="C24" i="1"/>
  <c r="F20" i="1"/>
  <c r="F26" i="1"/>
  <c r="F27" i="1" l="1"/>
  <c r="C27" i="1"/>
  <c r="E36" i="1" l="1"/>
  <c r="E39" i="1" s="1"/>
  <c r="E40" i="1" s="1"/>
  <c r="F36" i="1"/>
  <c r="F39" i="1" s="1"/>
  <c r="F40" i="1" s="1"/>
  <c r="C36" i="1"/>
  <c r="C39" i="1" s="1"/>
  <c r="C40" i="1" s="1"/>
  <c r="D36" i="1"/>
  <c r="D39" i="1" s="1"/>
  <c r="D40" i="1" s="1"/>
  <c r="D31" i="1"/>
  <c r="D32" i="1" s="1"/>
  <c r="E31" i="1"/>
  <c r="E32" i="1" s="1"/>
  <c r="F31" i="1"/>
  <c r="F32" i="1" s="1"/>
</calcChain>
</file>

<file path=xl/sharedStrings.xml><?xml version="1.0" encoding="utf-8"?>
<sst xmlns="http://schemas.openxmlformats.org/spreadsheetml/2006/main" count="330" uniqueCount="235">
  <si>
    <t>Sensor</t>
  </si>
  <si>
    <t>Sample Rate (req)</t>
  </si>
  <si>
    <t>CAN Classic (2.0)</t>
  </si>
  <si>
    <t>https://en.wikipedia.org/wiki/CAN_FD#CAN_FD_versus_classic_CAN</t>
  </si>
  <si>
    <t>https://en.wikipedia.org/wiki/Cyclic_redundancy_check</t>
  </si>
  <si>
    <t>CAN 2.0 Max Data Rate (bits/s)</t>
  </si>
  <si>
    <t>Start of frame</t>
  </si>
  <si>
    <t>Identifier</t>
  </si>
  <si>
    <t>RTR</t>
  </si>
  <si>
    <t>Id extension bit</t>
  </si>
  <si>
    <t>Data Length</t>
  </si>
  <si>
    <t>DATA</t>
  </si>
  <si>
    <t>CRC</t>
  </si>
  <si>
    <t>CRC delimiter</t>
  </si>
  <si>
    <t>Ack slot</t>
  </si>
  <si>
    <t>Ack delimiter</t>
  </si>
  <si>
    <t>EOF</t>
  </si>
  <si>
    <t>Total</t>
  </si>
  <si>
    <t>Bit Stuffing</t>
  </si>
  <si>
    <t>Bytes per frame</t>
  </si>
  <si>
    <t>NON EXT ID</t>
  </si>
  <si>
    <t>EXT ID</t>
  </si>
  <si>
    <t>wiki claims 152 max</t>
  </si>
  <si>
    <t>wiki claims 134 max</t>
  </si>
  <si>
    <t>Identifier A</t>
  </si>
  <si>
    <t>SRR</t>
  </si>
  <si>
    <t>Identifier B</t>
  </si>
  <si>
    <t>r1,r0</t>
  </si>
  <si>
    <t>r0</t>
  </si>
  <si>
    <t>Identifier (A)</t>
  </si>
  <si>
    <t>Bit</t>
  </si>
  <si>
    <t>Identifier (B)</t>
  </si>
  <si>
    <t>Sender Node ID Bits (up to 8 discrete nodes)</t>
  </si>
  <si>
    <t>Standard Frame ID</t>
  </si>
  <si>
    <t>Extended CAN ID</t>
  </si>
  <si>
    <t>Reciever Node ID Bits</t>
  </si>
  <si>
    <t>In this design, 3 types of message</t>
  </si>
  <si>
    <t>Data Frame</t>
  </si>
  <si>
    <t>Command Frame</t>
  </si>
  <si>
    <t>State Report Frame</t>
  </si>
  <si>
    <t>Need to leave some overhead for requesting resend of error frames?</t>
  </si>
  <si>
    <t>Sample 1 Identifier</t>
  </si>
  <si>
    <t>Sample 3 Identifier</t>
  </si>
  <si>
    <t>Sample 4 Identifier</t>
  </si>
  <si>
    <t>Sample 5 Identifier</t>
  </si>
  <si>
    <t>Sampled bit depth</t>
  </si>
  <si>
    <t>Chopped bit depth</t>
  </si>
  <si>
    <t>Sensor Type</t>
  </si>
  <si>
    <t>T Type Thermocouple</t>
  </si>
  <si>
    <t>K Type Thermocouple</t>
  </si>
  <si>
    <t>Pressure Transducer 1000 psi</t>
  </si>
  <si>
    <t>Pressure Transducer 5000 psi</t>
  </si>
  <si>
    <t>Adafruit MCP9808 RTD Temp Sensor</t>
  </si>
  <si>
    <t>Sensor Type Table</t>
  </si>
  <si>
    <t>Sensor ID</t>
  </si>
  <si>
    <t>Node ID</t>
  </si>
  <si>
    <t>Sampled bit depth (required)</t>
  </si>
  <si>
    <t>Chopped bit depth (minimum)</t>
  </si>
  <si>
    <t>Node</t>
  </si>
  <si>
    <t>Bus</t>
  </si>
  <si>
    <t>CAN0</t>
  </si>
  <si>
    <t>CAN1</t>
  </si>
  <si>
    <t>CAN2</t>
  </si>
  <si>
    <t>CAN3</t>
  </si>
  <si>
    <t>Sensors</t>
  </si>
  <si>
    <t>ChamberPT1</t>
  </si>
  <si>
    <t>ThrustMountLoadCell1</t>
  </si>
  <si>
    <t>FuelTankPT</t>
  </si>
  <si>
    <t>LOXTankPT</t>
  </si>
  <si>
    <t>Datasheets</t>
  </si>
  <si>
    <t>MCP9808</t>
  </si>
  <si>
    <t>Adafruit Board</t>
  </si>
  <si>
    <t>msp300</t>
  </si>
  <si>
    <t>101nsgs</t>
  </si>
  <si>
    <t>Thermocouple Probe K</t>
  </si>
  <si>
    <t>Thermocouple Wire T</t>
  </si>
  <si>
    <t>Total Estimated Bitrate</t>
  </si>
  <si>
    <t>CAN Frames/s (4 samples/frame)</t>
  </si>
  <si>
    <t>From Sensor Table</t>
  </si>
  <si>
    <t>From Bus Capacity</t>
  </si>
  <si>
    <t>CAN0 Baud Rate</t>
  </si>
  <si>
    <t>CAN1 Baud Rate</t>
  </si>
  <si>
    <t>CAN2 Baud Rate</t>
  </si>
  <si>
    <t>CAN3 Baud Rate</t>
  </si>
  <si>
    <t>*Not in use</t>
  </si>
  <si>
    <t>State ID</t>
  </si>
  <si>
    <t>State Device Name</t>
  </si>
  <si>
    <t>False (0) State</t>
  </si>
  <si>
    <t>True (1) State</t>
  </si>
  <si>
    <t>Closed</t>
  </si>
  <si>
    <t>Open</t>
  </si>
  <si>
    <t>Safety Enable 1</t>
  </si>
  <si>
    <t>Safety Enable 2</t>
  </si>
  <si>
    <t>Disabled</t>
  </si>
  <si>
    <t>Enabled</t>
  </si>
  <si>
    <t>Notes</t>
  </si>
  <si>
    <t>Not read directly, goes through instrument amp to read as single ended voltage</t>
  </si>
  <si>
    <t>Possible future sensors - Strain gauges, other types of load cells/TCs/PTS, internal chip temperatures,</t>
  </si>
  <si>
    <t>Connector</t>
  </si>
  <si>
    <t>Pin Position</t>
  </si>
  <si>
    <t>PT/LC DB37</t>
  </si>
  <si>
    <t>SV1(+)</t>
  </si>
  <si>
    <t>SV1(-)</t>
  </si>
  <si>
    <t>SV2(+)</t>
  </si>
  <si>
    <t>SV2(-)</t>
  </si>
  <si>
    <t>SV3(+)</t>
  </si>
  <si>
    <t>SV3(-)</t>
  </si>
  <si>
    <t>SV4(+)</t>
  </si>
  <si>
    <t>SV4(-)</t>
  </si>
  <si>
    <t>SV5(+)</t>
  </si>
  <si>
    <t>SV5(-)</t>
  </si>
  <si>
    <t>SV6(+)</t>
  </si>
  <si>
    <t>SV6(-)</t>
  </si>
  <si>
    <t>SV7(+)</t>
  </si>
  <si>
    <t>SV7(-)</t>
  </si>
  <si>
    <t>SV8(+)</t>
  </si>
  <si>
    <t>SV8(-)</t>
  </si>
  <si>
    <t>SV9(+)</t>
  </si>
  <si>
    <t>SV9(-)</t>
  </si>
  <si>
    <t>SV10(+)</t>
  </si>
  <si>
    <t>SV10(-)</t>
  </si>
  <si>
    <t>SV11(+)</t>
  </si>
  <si>
    <t>SV11(-)</t>
  </si>
  <si>
    <t>SV12(+)</t>
  </si>
  <si>
    <t>SV12(-)</t>
  </si>
  <si>
    <t>KEYED EMPTY</t>
  </si>
  <si>
    <t>SV13(+)</t>
  </si>
  <si>
    <t>SV13(-)</t>
  </si>
  <si>
    <t>SV14(+)</t>
  </si>
  <si>
    <t>SV14(-)</t>
  </si>
  <si>
    <t>Connection</t>
  </si>
  <si>
    <t>Teensy 1</t>
  </si>
  <si>
    <t>Teensy 2</t>
  </si>
  <si>
    <t>Teensy 3</t>
  </si>
  <si>
    <t>Teensy 4</t>
  </si>
  <si>
    <t>Teensy 5</t>
  </si>
  <si>
    <t>Teensy 6</t>
  </si>
  <si>
    <t>Teensy 7</t>
  </si>
  <si>
    <t>Teensy 8</t>
  </si>
  <si>
    <t>Teensy 9</t>
  </si>
  <si>
    <t>Teensy 10</t>
  </si>
  <si>
    <t>Teensy 11</t>
  </si>
  <si>
    <t>Teensy 12</t>
  </si>
  <si>
    <t>Teensy 13</t>
  </si>
  <si>
    <t>Teensy 14</t>
  </si>
  <si>
    <t>Teensy 15</t>
  </si>
  <si>
    <t xml:space="preserve">Node </t>
  </si>
  <si>
    <t>Pin</t>
  </si>
  <si>
    <t>Central control node (in LCC) is always node 000 so it always has higher message priority</t>
  </si>
  <si>
    <t>Need a field in code to declare which CAN bus this is on so the node IDs (other than 000) can be duplicated</t>
  </si>
  <si>
    <t>&lt;---Manual Input</t>
  </si>
  <si>
    <t>SV DB 37</t>
  </si>
  <si>
    <t>DATA Bytes (0-8)</t>
  </si>
  <si>
    <t>Zeros</t>
  </si>
  <si>
    <t>State Bit Address</t>
  </si>
  <si>
    <t>State Bit Value</t>
  </si>
  <si>
    <t xml:space="preserve">Data Frame </t>
  </si>
  <si>
    <t>Custom packing</t>
  </si>
  <si>
    <t>State Report Frames</t>
  </si>
  <si>
    <t>Full 8 byte package correlating to state lookup table</t>
  </si>
  <si>
    <t>UNUSED</t>
  </si>
  <si>
    <t>Custom packing fills bytes up to 5 samples or next sample overflows, zeros for empty bits</t>
  </si>
  <si>
    <t>State table fills all 64 bits of the Data Bytes</t>
  </si>
  <si>
    <t>Repeat for 1 commanded action per Data Byte (up to 8 commands per frame)</t>
  </si>
  <si>
    <t>From node other than 000, priority bit 1</t>
  </si>
  <si>
    <t>From node in range 001-111, priority bit 0</t>
  </si>
  <si>
    <t>From node 000, address to a node in range 001-111, priority bit 0</t>
  </si>
  <si>
    <t>Byte 0</t>
  </si>
  <si>
    <t>Bytes 1-7</t>
  </si>
  <si>
    <t>Zeros (Unused)</t>
  </si>
  <si>
    <t>Priority Bits - 1</t>
  </si>
  <si>
    <t>Priority Bits - 0</t>
  </si>
  <si>
    <t>Samples Per Second</t>
  </si>
  <si>
    <t>Total Samples Per Second Needed</t>
  </si>
  <si>
    <t>Possible CAN Frames/s</t>
  </si>
  <si>
    <t>Bus Utilization (%)</t>
  </si>
  <si>
    <t>Baud Rates</t>
  </si>
  <si>
    <t>State Reports</t>
  </si>
  <si>
    <t>Nodes On Bus</t>
  </si>
  <si>
    <t>Report Rate (Hz)</t>
  </si>
  <si>
    <t>Command Frames</t>
  </si>
  <si>
    <t>State+Command Frame Bitrate</t>
  </si>
  <si>
    <t>Command Rate (Hz)</t>
  </si>
  <si>
    <t>&lt;--- Maximum Commands sent per second to check possibly choking the bus</t>
  </si>
  <si>
    <t>Totals</t>
  </si>
  <si>
    <t>Lox Vent SV</t>
  </si>
  <si>
    <t>Fuel Vent SV</t>
  </si>
  <si>
    <t>MV Lox</t>
  </si>
  <si>
    <t>MV Fuel</t>
  </si>
  <si>
    <t>Load Cell 9V 1000 lbf</t>
  </si>
  <si>
    <t>Estimates below valid assuming 1 sample(s) packed/frame</t>
  </si>
  <si>
    <t>FuelLinePT</t>
  </si>
  <si>
    <t>LOXLinePT</t>
  </si>
  <si>
    <t>Lox ISO SV</t>
  </si>
  <si>
    <t>Fuel ISO SV</t>
  </si>
  <si>
    <t>Safety Enable 3</t>
  </si>
  <si>
    <t>CAN Command Code</t>
  </si>
  <si>
    <t>CAN Command ID</t>
  </si>
  <si>
    <t>Passivated State</t>
  </si>
  <si>
    <t>Test State</t>
  </si>
  <si>
    <t>Fire State</t>
  </si>
  <si>
    <t>Vent State</t>
  </si>
  <si>
    <t>Abort State</t>
  </si>
  <si>
    <t>Press Arm State</t>
  </si>
  <si>
    <t xml:space="preserve">Nothing actuated or armed. </t>
  </si>
  <si>
    <t>Pneumatic PT</t>
  </si>
  <si>
    <t>Allows direct commands to individual devices</t>
  </si>
  <si>
    <t>LOX Load State</t>
  </si>
  <si>
    <t>LOX Vent Open</t>
  </si>
  <si>
    <t>FuelRegPT</t>
  </si>
  <si>
    <t>LOXRegPT</t>
  </si>
  <si>
    <t>Safety Enable 4</t>
  </si>
  <si>
    <t>Vents both tanks</t>
  </si>
  <si>
    <t>Commanded when igniter smoke spotted. Triggers the firing valve sequence.</t>
  </si>
  <si>
    <t>Arms the Fire State command</t>
  </si>
  <si>
    <t>Vents both tanks with isos open to full drain whole system including K bottle</t>
  </si>
  <si>
    <t>Press State</t>
  </si>
  <si>
    <t>Tank Vents both closed, open isos to press tanks</t>
  </si>
  <si>
    <t>Off Nominal?</t>
  </si>
  <si>
    <t>Fire-Off Nominal?</t>
  </si>
  <si>
    <t>Unsure if should be implemented</t>
  </si>
  <si>
    <t>LOX Vent Only</t>
  </si>
  <si>
    <t>MVs (Fuel and Lox) - hardwired to bunker switch</t>
  </si>
  <si>
    <t>ISO Enables (Fuel and Lox)</t>
  </si>
  <si>
    <t>Fuel Vent Only</t>
  </si>
  <si>
    <t>Fire Arm State</t>
  </si>
  <si>
    <t>Lox Vent Safety Enable (3)</t>
  </si>
  <si>
    <t>MV Safety Enable (4)</t>
  </si>
  <si>
    <t>Fuel Vent Safety Enable (2)</t>
  </si>
  <si>
    <t>ISOs Safety Enable (1)</t>
  </si>
  <si>
    <t>Lox Vent SV (NO=inverted)</t>
  </si>
  <si>
    <t>Open Duration (ms)</t>
  </si>
  <si>
    <t>Hold Duty Cycle (%)</t>
  </si>
  <si>
    <t xml:space="preserve"> </t>
  </si>
  <si>
    <t>Blue is for inverted values NO Lox valve, tan is typical NC devices, Red is for manual bunker control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</si>
</sst>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3" fillId="0" borderId="0" xfId="0" applyFont="1"/>
    <xf numFmtId="0" fontId="0" fillId="0" borderId="0" xfId="0" applyAlignment="1"/>
    <xf numFmtId="0" fontId="3" fillId="0" borderId="11" xfId="0" applyFont="1" applyBorder="1"/>
    <xf numFmtId="0" fontId="0" fillId="0" borderId="0" xfId="0" applyProtection="1"/>
    <xf numFmtId="0" fontId="0" fillId="0" borderId="0" xfId="0" applyProtection="1">
      <protection hidden="1"/>
    </xf>
    <xf numFmtId="0" fontId="5" fillId="0" borderId="0" xfId="1"/>
    <xf numFmtId="0" fontId="0" fillId="3" borderId="0" xfId="0" applyFill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2" borderId="12" xfId="0" applyFill="1" applyBorder="1"/>
    <xf numFmtId="0" fontId="3" fillId="0" borderId="0" xfId="0" applyFont="1" applyFill="1" applyBorder="1"/>
    <xf numFmtId="0" fontId="0" fillId="0" borderId="6" xfId="0" applyBorder="1"/>
    <xf numFmtId="0" fontId="6" fillId="0" borderId="0" xfId="0" applyFont="1" applyFill="1" applyBorder="1"/>
    <xf numFmtId="0" fontId="6" fillId="0" borderId="0" xfId="0" applyFont="1"/>
    <xf numFmtId="0" fontId="1" fillId="0" borderId="22" xfId="0" applyFont="1" applyBorder="1"/>
    <xf numFmtId="0" fontId="0" fillId="0" borderId="10" xfId="0" applyBorder="1" applyAlignment="1"/>
    <xf numFmtId="0" fontId="0" fillId="0" borderId="3" xfId="0" applyBorder="1" applyAlignment="1"/>
    <xf numFmtId="0" fontId="0" fillId="0" borderId="11" xfId="0" applyBorder="1"/>
    <xf numFmtId="0" fontId="1" fillId="0" borderId="11" xfId="0" applyFont="1" applyBorder="1"/>
    <xf numFmtId="0" fontId="4" fillId="0" borderId="0" xfId="0" applyFont="1"/>
    <xf numFmtId="0" fontId="0" fillId="0" borderId="11" xfId="0" applyFill="1" applyBorder="1"/>
    <xf numFmtId="0" fontId="0" fillId="0" borderId="23" xfId="0" applyBorder="1"/>
    <xf numFmtId="0" fontId="0" fillId="0" borderId="11" xfId="0" applyFont="1" applyBorder="1"/>
    <xf numFmtId="0" fontId="0" fillId="2" borderId="11" xfId="0" applyFill="1" applyBorder="1"/>
    <xf numFmtId="0" fontId="0" fillId="2" borderId="0" xfId="0" applyFill="1"/>
    <xf numFmtId="0" fontId="6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4" borderId="11" xfId="0" applyFill="1" applyBorder="1"/>
    <xf numFmtId="0" fontId="0" fillId="5" borderId="11" xfId="0" applyFill="1" applyBorder="1"/>
    <xf numFmtId="0" fontId="0" fillId="3" borderId="11" xfId="0" applyFill="1" applyBorder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7" fillId="0" borderId="0" xfId="0" applyFont="1"/>
    <xf numFmtId="0" fontId="0" fillId="0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ouser.com/datasheet/2/418/6/ENG_DS_MSP300_B-1130121.pdf" TargetMode="External"/><Relationship Id="rId7" Type="http://schemas.openxmlformats.org/officeDocument/2006/relationships/hyperlink" Target="https://www.mcmaster.com/3870K56/" TargetMode="External"/><Relationship Id="rId2" Type="http://schemas.openxmlformats.org/officeDocument/2006/relationships/hyperlink" Target="https://www.adafruit.com/product/1782" TargetMode="External"/><Relationship Id="rId1" Type="http://schemas.openxmlformats.org/officeDocument/2006/relationships/hyperlink" Target="https://ww1.microchip.com/downloads/en/DeviceDoc/25095A.pdf" TargetMode="External"/><Relationship Id="rId6" Type="http://schemas.openxmlformats.org/officeDocument/2006/relationships/hyperlink" Target="https://www.mcmaster.com/3860K59/" TargetMode="External"/><Relationship Id="rId5" Type="http://schemas.openxmlformats.org/officeDocument/2006/relationships/hyperlink" Target="https://tacunasystems.com/wp-content/uploads/Anyload-101NSGS-load-cell-transducer-data-sheet.pdf" TargetMode="External"/><Relationship Id="rId4" Type="http://schemas.openxmlformats.org/officeDocument/2006/relationships/hyperlink" Target="https://www.mouser.com/datasheet/2/418/6/ENG_DS_MSP300_B-1130121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7F4-0151-4F03-B78F-3DE1335D706A}">
  <dimension ref="A2:Q40"/>
  <sheetViews>
    <sheetView topLeftCell="A7" workbookViewId="0">
      <selection activeCell="C5" sqref="C5"/>
    </sheetView>
  </sheetViews>
  <sheetFormatPr defaultRowHeight="15" x14ac:dyDescent="0.25"/>
  <cols>
    <col min="1" max="1" width="18.42578125" customWidth="1"/>
    <col min="2" max="2" width="33" customWidth="1"/>
    <col min="3" max="3" width="15.5703125" customWidth="1"/>
    <col min="4" max="4" width="20" customWidth="1"/>
    <col min="5" max="5" width="16.7109375" customWidth="1"/>
    <col min="6" max="6" width="18" customWidth="1"/>
    <col min="8" max="9" width="14" customWidth="1"/>
  </cols>
  <sheetData>
    <row r="2" spans="1:17" x14ac:dyDescent="0.25">
      <c r="B2" t="s">
        <v>5</v>
      </c>
      <c r="C2">
        <v>1000000</v>
      </c>
      <c r="L2" t="s">
        <v>40</v>
      </c>
    </row>
    <row r="3" spans="1:17" x14ac:dyDescent="0.25">
      <c r="L3" t="s">
        <v>3</v>
      </c>
    </row>
    <row r="4" spans="1:17" x14ac:dyDescent="0.25">
      <c r="B4" t="s">
        <v>80</v>
      </c>
      <c r="C4">
        <v>500000</v>
      </c>
      <c r="L4" t="s">
        <v>4</v>
      </c>
    </row>
    <row r="5" spans="1:17" x14ac:dyDescent="0.25">
      <c r="A5" t="s">
        <v>84</v>
      </c>
      <c r="B5" t="s">
        <v>81</v>
      </c>
    </row>
    <row r="6" spans="1:17" x14ac:dyDescent="0.25">
      <c r="A6" t="s">
        <v>84</v>
      </c>
      <c r="B6" t="s">
        <v>82</v>
      </c>
    </row>
    <row r="7" spans="1:17" x14ac:dyDescent="0.25">
      <c r="A7" t="s">
        <v>84</v>
      </c>
      <c r="B7" t="s">
        <v>83</v>
      </c>
    </row>
    <row r="9" spans="1:17" ht="15.75" thickBot="1" x14ac:dyDescent="0.3">
      <c r="N9" s="6"/>
      <c r="O9" s="6"/>
      <c r="P9" s="6"/>
      <c r="Q9" s="6"/>
    </row>
    <row r="10" spans="1:17" ht="15.75" thickBot="1" x14ac:dyDescent="0.3">
      <c r="B10" s="1" t="s">
        <v>2</v>
      </c>
      <c r="C10" t="s">
        <v>19</v>
      </c>
      <c r="D10" s="37">
        <v>2</v>
      </c>
      <c r="E10" t="s">
        <v>150</v>
      </c>
      <c r="N10" s="6"/>
      <c r="O10" s="6"/>
      <c r="P10" s="6"/>
      <c r="Q10" s="6"/>
    </row>
    <row r="11" spans="1:17" ht="15.75" thickBot="1" x14ac:dyDescent="0.3">
      <c r="B11" t="s">
        <v>20</v>
      </c>
      <c r="E11" t="s">
        <v>21</v>
      </c>
      <c r="N11" s="6"/>
      <c r="O11" s="2"/>
      <c r="P11" s="6"/>
      <c r="Q11" s="6"/>
    </row>
    <row r="12" spans="1:17" x14ac:dyDescent="0.25">
      <c r="B12" s="17" t="s">
        <v>6</v>
      </c>
      <c r="C12" s="18">
        <v>1</v>
      </c>
      <c r="E12" s="17" t="s">
        <v>6</v>
      </c>
      <c r="F12" s="18">
        <v>1</v>
      </c>
      <c r="N12" s="6"/>
      <c r="O12" s="2"/>
      <c r="P12" s="6"/>
      <c r="Q12" s="6"/>
    </row>
    <row r="13" spans="1:17" x14ac:dyDescent="0.25">
      <c r="B13" s="19" t="s">
        <v>7</v>
      </c>
      <c r="C13" s="20">
        <v>11</v>
      </c>
      <c r="E13" s="19" t="s">
        <v>24</v>
      </c>
      <c r="F13" s="20">
        <v>11</v>
      </c>
    </row>
    <row r="14" spans="1:17" x14ac:dyDescent="0.25">
      <c r="B14" s="19" t="s">
        <v>8</v>
      </c>
      <c r="C14" s="20">
        <v>1</v>
      </c>
      <c r="E14" s="19" t="s">
        <v>25</v>
      </c>
      <c r="F14" s="20">
        <v>1</v>
      </c>
    </row>
    <row r="15" spans="1:17" x14ac:dyDescent="0.25">
      <c r="B15" s="19" t="s">
        <v>9</v>
      </c>
      <c r="C15" s="20">
        <v>1</v>
      </c>
      <c r="E15" s="19" t="s">
        <v>9</v>
      </c>
      <c r="F15" s="20">
        <v>1</v>
      </c>
    </row>
    <row r="16" spans="1:17" x14ac:dyDescent="0.25">
      <c r="B16" s="19" t="s">
        <v>28</v>
      </c>
      <c r="C16" s="20">
        <v>1</v>
      </c>
      <c r="E16" s="19" t="s">
        <v>26</v>
      </c>
      <c r="F16" s="20">
        <v>18</v>
      </c>
    </row>
    <row r="17" spans="1:11" x14ac:dyDescent="0.25">
      <c r="B17" s="19" t="s">
        <v>10</v>
      </c>
      <c r="C17" s="20">
        <v>4</v>
      </c>
      <c r="E17" s="19" t="s">
        <v>8</v>
      </c>
      <c r="F17" s="20">
        <v>1</v>
      </c>
    </row>
    <row r="18" spans="1:11" x14ac:dyDescent="0.25">
      <c r="B18" s="19" t="s">
        <v>11</v>
      </c>
      <c r="C18" s="23">
        <f>D10*8</f>
        <v>16</v>
      </c>
      <c r="E18" s="19" t="s">
        <v>27</v>
      </c>
      <c r="F18" s="20">
        <v>2</v>
      </c>
    </row>
    <row r="19" spans="1:11" x14ac:dyDescent="0.25">
      <c r="B19" s="19" t="s">
        <v>12</v>
      </c>
      <c r="C19" s="20">
        <v>15</v>
      </c>
      <c r="E19" s="19" t="s">
        <v>10</v>
      </c>
      <c r="F19" s="20">
        <v>4</v>
      </c>
    </row>
    <row r="20" spans="1:11" x14ac:dyDescent="0.25">
      <c r="B20" s="19" t="s">
        <v>13</v>
      </c>
      <c r="C20" s="20">
        <v>1</v>
      </c>
      <c r="E20" s="19" t="s">
        <v>11</v>
      </c>
      <c r="F20" s="23">
        <f>D10*8</f>
        <v>16</v>
      </c>
    </row>
    <row r="21" spans="1:11" x14ac:dyDescent="0.25">
      <c r="B21" s="19" t="s">
        <v>14</v>
      </c>
      <c r="C21" s="20">
        <v>1</v>
      </c>
      <c r="E21" s="19" t="s">
        <v>12</v>
      </c>
      <c r="F21" s="20">
        <v>15</v>
      </c>
    </row>
    <row r="22" spans="1:11" x14ac:dyDescent="0.25">
      <c r="B22" s="19" t="s">
        <v>15</v>
      </c>
      <c r="C22" s="20">
        <v>1</v>
      </c>
      <c r="E22" s="19" t="s">
        <v>13</v>
      </c>
      <c r="F22" s="20">
        <v>1</v>
      </c>
    </row>
    <row r="23" spans="1:11" x14ac:dyDescent="0.25">
      <c r="B23" s="19" t="s">
        <v>16</v>
      </c>
      <c r="C23" s="20">
        <v>7</v>
      </c>
      <c r="E23" s="19" t="s">
        <v>14</v>
      </c>
      <c r="F23" s="20">
        <v>1</v>
      </c>
    </row>
    <row r="24" spans="1:11" ht="15.75" thickBot="1" x14ac:dyDescent="0.3">
      <c r="B24" s="21" t="s">
        <v>18</v>
      </c>
      <c r="C24" s="22">
        <f>MROUND(((((34+(8*D10))-1)/4)), 1)</f>
        <v>12</v>
      </c>
      <c r="E24" s="19" t="s">
        <v>15</v>
      </c>
      <c r="F24" s="20">
        <v>1</v>
      </c>
    </row>
    <row r="25" spans="1:11" x14ac:dyDescent="0.25">
      <c r="E25" s="19" t="s">
        <v>16</v>
      </c>
      <c r="F25" s="20">
        <v>7</v>
      </c>
    </row>
    <row r="26" spans="1:11" ht="15.75" thickBot="1" x14ac:dyDescent="0.3">
      <c r="E26" s="21" t="s">
        <v>18</v>
      </c>
      <c r="F26" s="22">
        <f>MROUND(((((54+(8*D10))-1)/4)), 1)</f>
        <v>17</v>
      </c>
    </row>
    <row r="27" spans="1:11" x14ac:dyDescent="0.25">
      <c r="A27" t="s">
        <v>23</v>
      </c>
      <c r="B27" t="s">
        <v>17</v>
      </c>
      <c r="C27">
        <f>SUM(C12:C24)</f>
        <v>72</v>
      </c>
      <c r="D27" t="s">
        <v>22</v>
      </c>
      <c r="E27" t="s">
        <v>17</v>
      </c>
      <c r="F27">
        <f>SUM(F12:F26)</f>
        <v>97</v>
      </c>
    </row>
    <row r="29" spans="1:11" x14ac:dyDescent="0.25">
      <c r="B29" s="39" t="s">
        <v>190</v>
      </c>
      <c r="C29" s="39"/>
      <c r="D29" s="39"/>
      <c r="E29" s="39"/>
      <c r="F29" s="39"/>
    </row>
    <row r="30" spans="1:11" x14ac:dyDescent="0.25">
      <c r="B30" s="33"/>
      <c r="C30" s="35" t="s">
        <v>60</v>
      </c>
      <c r="D30" s="35" t="s">
        <v>61</v>
      </c>
      <c r="E30" s="35" t="s">
        <v>62</v>
      </c>
      <c r="F30" s="35" t="s">
        <v>63</v>
      </c>
    </row>
    <row r="31" spans="1:11" x14ac:dyDescent="0.25">
      <c r="A31" t="s">
        <v>79</v>
      </c>
      <c r="B31" s="36" t="s">
        <v>174</v>
      </c>
      <c r="C31" s="31">
        <f>$C4/$C$27</f>
        <v>6944.4444444444443</v>
      </c>
      <c r="D31" s="31">
        <f>$C5/$F$27</f>
        <v>0</v>
      </c>
      <c r="E31" s="31">
        <f>$C6/$F$27</f>
        <v>0</v>
      </c>
      <c r="F31" s="31">
        <f>$C7/$F$27</f>
        <v>0</v>
      </c>
      <c r="G31" s="10"/>
      <c r="H31" s="10"/>
      <c r="I31" s="10"/>
      <c r="J31" s="10"/>
      <c r="K31" s="10"/>
    </row>
    <row r="32" spans="1:11" x14ac:dyDescent="0.25">
      <c r="B32" s="31" t="s">
        <v>172</v>
      </c>
      <c r="C32" s="31">
        <f>C31</f>
        <v>6944.4444444444443</v>
      </c>
      <c r="D32" s="31">
        <f>D31*4</f>
        <v>0</v>
      </c>
      <c r="E32" s="31">
        <f>E31*4</f>
        <v>0</v>
      </c>
      <c r="F32" s="31">
        <f>F31*4</f>
        <v>0</v>
      </c>
    </row>
    <row r="33" spans="1:8" x14ac:dyDescent="0.25">
      <c r="A33" t="s">
        <v>177</v>
      </c>
      <c r="B33" s="31" t="s">
        <v>178</v>
      </c>
      <c r="C33" s="31">
        <v>2</v>
      </c>
      <c r="D33" s="31">
        <v>2</v>
      </c>
      <c r="E33" s="31">
        <v>0</v>
      </c>
      <c r="F33" s="31">
        <v>0</v>
      </c>
    </row>
    <row r="34" spans="1:8" x14ac:dyDescent="0.25">
      <c r="B34" s="31" t="s">
        <v>179</v>
      </c>
      <c r="C34" s="31">
        <v>0</v>
      </c>
      <c r="D34" s="31">
        <v>10</v>
      </c>
      <c r="E34" s="31">
        <v>10</v>
      </c>
      <c r="F34" s="31">
        <v>10</v>
      </c>
    </row>
    <row r="35" spans="1:8" x14ac:dyDescent="0.25">
      <c r="A35" t="s">
        <v>180</v>
      </c>
      <c r="B35" s="31" t="s">
        <v>182</v>
      </c>
      <c r="C35" s="31">
        <v>5</v>
      </c>
      <c r="D35" s="31">
        <v>5</v>
      </c>
      <c r="E35" s="31">
        <v>0</v>
      </c>
      <c r="F35" s="31">
        <v>0</v>
      </c>
      <c r="H35" t="s">
        <v>183</v>
      </c>
    </row>
    <row r="36" spans="1:8" x14ac:dyDescent="0.25">
      <c r="B36" s="31" t="s">
        <v>181</v>
      </c>
      <c r="C36" s="31">
        <f>((C33*C34)+C35)*$C$27</f>
        <v>360</v>
      </c>
      <c r="D36" s="31">
        <f>((D33*D34)+D35)*$C$27</f>
        <v>1800</v>
      </c>
      <c r="E36" s="31">
        <f>((E33*E34)+E35)*$C$27</f>
        <v>0</v>
      </c>
      <c r="F36" s="31">
        <f>((F33*F34)+F35)*$C$27</f>
        <v>0</v>
      </c>
    </row>
    <row r="37" spans="1:8" x14ac:dyDescent="0.25">
      <c r="A37" t="s">
        <v>78</v>
      </c>
      <c r="B37" s="31" t="s">
        <v>173</v>
      </c>
      <c r="C37" s="31">
        <f>SUMIF('Sensor Table'!A2:A450,'Lookup Table'!$A$2,'Sensor Table'!F2:F450)</f>
        <v>4500</v>
      </c>
      <c r="D37" s="31">
        <f>SUMIF('Sensor Table'!A2:A450,'Lookup Table'!$A$3,'Sensor Table'!F2:F450)</f>
        <v>0</v>
      </c>
      <c r="E37" s="31">
        <f>SUMIF('Sensor Table'!A2:A450,'Lookup Table'!$A$4,'Sensor Table'!F2:F450)</f>
        <v>0</v>
      </c>
      <c r="F37" s="31">
        <f>SUMIF('Sensor Table'!A2:A450,'Lookup Table'!$A$5,'Sensor Table'!F2:F450)</f>
        <v>0</v>
      </c>
    </row>
    <row r="38" spans="1:8" x14ac:dyDescent="0.25">
      <c r="B38" s="32" t="s">
        <v>77</v>
      </c>
      <c r="C38" s="31">
        <f>C37</f>
        <v>4500</v>
      </c>
      <c r="D38" s="31">
        <f>D37/4</f>
        <v>0</v>
      </c>
      <c r="E38" s="31">
        <f>E37/4</f>
        <v>0</v>
      </c>
      <c r="F38" s="31">
        <f>F37/4</f>
        <v>0</v>
      </c>
    </row>
    <row r="39" spans="1:8" x14ac:dyDescent="0.25">
      <c r="A39" t="s">
        <v>184</v>
      </c>
      <c r="B39" s="31" t="s">
        <v>76</v>
      </c>
      <c r="C39" s="31">
        <f>(C38*$F$27)+C36</f>
        <v>436860</v>
      </c>
      <c r="D39" s="31">
        <f>(D38*$F$27)+D36</f>
        <v>1800</v>
      </c>
      <c r="E39" s="31">
        <f>(E38*$F$27)+E36</f>
        <v>0</v>
      </c>
      <c r="F39" s="31">
        <f>(F38*$F$27)+F36</f>
        <v>0</v>
      </c>
    </row>
    <row r="40" spans="1:8" x14ac:dyDescent="0.25">
      <c r="B40" s="34" t="s">
        <v>175</v>
      </c>
      <c r="C40" s="31">
        <f>(C39/C4)*100</f>
        <v>87.372</v>
      </c>
      <c r="D40" s="31" t="e">
        <f>(D39/C5)*100</f>
        <v>#DIV/0!</v>
      </c>
      <c r="E40" s="31" t="e">
        <f>(E39/C6)*100</f>
        <v>#DIV/0!</v>
      </c>
      <c r="F40" s="31" t="e">
        <f>(F39/C7)*100</f>
        <v>#DIV/0!</v>
      </c>
    </row>
  </sheetData>
  <mergeCells count="1">
    <mergeCell ref="B29:F2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234F38-FC44-46A3-BC68-CDE923EE03DC}">
          <x14:formula1>
            <xm:f>'Lookup Table'!$B$2:$B$5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9A31-2D1C-4402-A87A-846C4C4029BB}">
  <dimension ref="A1:T31"/>
  <sheetViews>
    <sheetView workbookViewId="0">
      <selection activeCell="H9" sqref="H9:L9"/>
    </sheetView>
  </sheetViews>
  <sheetFormatPr defaultColWidth="11.85546875" defaultRowHeight="15" x14ac:dyDescent="0.25"/>
  <cols>
    <col min="1" max="1" width="24.42578125" customWidth="1"/>
    <col min="2" max="19" width="12.28515625" customWidth="1"/>
  </cols>
  <sheetData>
    <row r="1" spans="1:13" x14ac:dyDescent="0.25">
      <c r="A1" t="s">
        <v>36</v>
      </c>
    </row>
    <row r="2" spans="1:13" x14ac:dyDescent="0.25">
      <c r="A2" t="s">
        <v>37</v>
      </c>
      <c r="B2" t="s">
        <v>164</v>
      </c>
    </row>
    <row r="3" spans="1:13" x14ac:dyDescent="0.25">
      <c r="A3" t="s">
        <v>38</v>
      </c>
      <c r="B3" t="s">
        <v>166</v>
      </c>
    </row>
    <row r="4" spans="1:13" x14ac:dyDescent="0.25">
      <c r="A4" t="s">
        <v>39</v>
      </c>
      <c r="B4" t="s">
        <v>165</v>
      </c>
    </row>
    <row r="6" spans="1:13" x14ac:dyDescent="0.25">
      <c r="A6" s="27" t="s">
        <v>33</v>
      </c>
      <c r="B6" t="s">
        <v>29</v>
      </c>
    </row>
    <row r="7" spans="1:13" x14ac:dyDescent="0.25">
      <c r="B7" t="s">
        <v>30</v>
      </c>
    </row>
    <row r="8" spans="1:13" ht="15.75" thickBot="1" x14ac:dyDescent="0.3">
      <c r="B8" s="16">
        <v>0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  <c r="M8" s="6"/>
    </row>
    <row r="9" spans="1:13" ht="15.75" thickBot="1" x14ac:dyDescent="0.3">
      <c r="A9" s="9" t="s">
        <v>37</v>
      </c>
      <c r="B9" s="40" t="s">
        <v>170</v>
      </c>
      <c r="C9" s="41"/>
      <c r="D9" s="42"/>
      <c r="E9" s="65" t="s">
        <v>32</v>
      </c>
      <c r="F9" s="65"/>
      <c r="G9" s="66"/>
      <c r="H9" s="62" t="s">
        <v>41</v>
      </c>
      <c r="I9" s="63"/>
      <c r="J9" s="63"/>
      <c r="K9" s="63"/>
      <c r="L9" s="64"/>
      <c r="M9" s="5"/>
    </row>
    <row r="10" spans="1:13" ht="15.75" thickBot="1" x14ac:dyDescent="0.3">
      <c r="A10" s="9" t="s">
        <v>38</v>
      </c>
      <c r="B10" s="40" t="s">
        <v>171</v>
      </c>
      <c r="C10" s="41"/>
      <c r="D10" s="42"/>
      <c r="E10" s="67" t="s">
        <v>32</v>
      </c>
      <c r="F10" s="65"/>
      <c r="G10" s="66"/>
      <c r="H10" s="67" t="s">
        <v>153</v>
      </c>
      <c r="I10" s="66"/>
      <c r="J10" s="68" t="s">
        <v>35</v>
      </c>
      <c r="K10" s="65"/>
      <c r="L10" s="66"/>
    </row>
    <row r="11" spans="1:13" ht="15.75" thickBot="1" x14ac:dyDescent="0.3">
      <c r="A11" s="9" t="s">
        <v>39</v>
      </c>
      <c r="B11" s="40" t="s">
        <v>171</v>
      </c>
      <c r="C11" s="41"/>
      <c r="D11" s="42"/>
      <c r="E11" s="67" t="s">
        <v>32</v>
      </c>
      <c r="F11" s="65"/>
      <c r="G11" s="66"/>
      <c r="H11" s="29"/>
      <c r="I11" s="29"/>
      <c r="J11" s="29"/>
      <c r="K11" s="29"/>
      <c r="L11" s="30"/>
    </row>
    <row r="15" spans="1:13" x14ac:dyDescent="0.25">
      <c r="A15" s="27" t="s">
        <v>34</v>
      </c>
      <c r="B15" t="s">
        <v>31</v>
      </c>
    </row>
    <row r="16" spans="1:13" x14ac:dyDescent="0.25">
      <c r="B16" t="s">
        <v>30</v>
      </c>
    </row>
    <row r="17" spans="1:20" ht="15.75" thickBot="1" x14ac:dyDescent="0.3">
      <c r="B17" s="16">
        <v>0</v>
      </c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8">
        <v>17</v>
      </c>
      <c r="T17" s="6"/>
    </row>
    <row r="18" spans="1:20" ht="15.75" thickBot="1" x14ac:dyDescent="0.3">
      <c r="A18" s="9" t="s">
        <v>38</v>
      </c>
      <c r="B18" s="46" t="s">
        <v>160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5"/>
    </row>
    <row r="19" spans="1:20" ht="15.75" thickBot="1" x14ac:dyDescent="0.3">
      <c r="A19" s="9" t="s">
        <v>37</v>
      </c>
      <c r="B19" s="59" t="s">
        <v>42</v>
      </c>
      <c r="C19" s="60"/>
      <c r="D19" s="60"/>
      <c r="E19" s="60"/>
      <c r="F19" s="61"/>
      <c r="G19" s="59" t="s">
        <v>43</v>
      </c>
      <c r="H19" s="60"/>
      <c r="I19" s="60"/>
      <c r="J19" s="60"/>
      <c r="K19" s="61"/>
      <c r="L19" s="59" t="s">
        <v>44</v>
      </c>
      <c r="M19" s="60"/>
      <c r="N19" s="60"/>
      <c r="O19" s="60"/>
      <c r="P19" s="61"/>
      <c r="Q19" s="46" t="s">
        <v>169</v>
      </c>
      <c r="R19" s="47"/>
      <c r="S19" s="45"/>
    </row>
    <row r="20" spans="1:20" ht="15.75" thickBot="1" x14ac:dyDescent="0.3">
      <c r="A20" s="9" t="s">
        <v>39</v>
      </c>
      <c r="B20" s="46" t="s">
        <v>160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5"/>
    </row>
    <row r="23" spans="1:20" x14ac:dyDescent="0.25">
      <c r="A23" s="26" t="s">
        <v>152</v>
      </c>
      <c r="B23" s="54" t="s">
        <v>167</v>
      </c>
      <c r="C23" s="48"/>
      <c r="D23" s="48"/>
      <c r="E23" s="48"/>
      <c r="F23" s="48"/>
      <c r="G23" s="48"/>
      <c r="H23" s="48"/>
      <c r="I23" s="49"/>
      <c r="J23" s="55" t="s">
        <v>168</v>
      </c>
      <c r="K23" s="56"/>
      <c r="L23" s="56"/>
      <c r="M23" s="56"/>
      <c r="N23" s="56"/>
      <c r="O23" s="56"/>
      <c r="P23" s="56"/>
      <c r="Q23" s="57"/>
    </row>
    <row r="24" spans="1:20" x14ac:dyDescent="0.25">
      <c r="B24" s="3">
        <v>0</v>
      </c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25">
        <v>7</v>
      </c>
      <c r="J24" s="56"/>
      <c r="K24" s="56"/>
      <c r="L24" s="56"/>
      <c r="M24" s="56"/>
      <c r="N24" s="56"/>
      <c r="O24" s="56"/>
      <c r="P24" s="56"/>
      <c r="Q24" s="57"/>
    </row>
    <row r="25" spans="1:20" ht="15.75" thickBot="1" x14ac:dyDescent="0.3">
      <c r="A25" s="24" t="s">
        <v>38</v>
      </c>
      <c r="B25" s="43" t="s">
        <v>154</v>
      </c>
      <c r="C25" s="44"/>
      <c r="D25" s="44"/>
      <c r="E25" s="44"/>
      <c r="F25" s="44"/>
      <c r="G25" s="44"/>
      <c r="H25" s="58"/>
      <c r="I25" s="28" t="s">
        <v>155</v>
      </c>
      <c r="J25" s="48" t="s">
        <v>163</v>
      </c>
      <c r="K25" s="48"/>
      <c r="L25" s="48"/>
      <c r="M25" s="48"/>
      <c r="N25" s="48"/>
      <c r="O25" s="48"/>
      <c r="P25" s="48"/>
      <c r="Q25" s="49"/>
    </row>
    <row r="26" spans="1:20" ht="15.75" thickBot="1" x14ac:dyDescent="0.3">
      <c r="A26" s="24" t="s">
        <v>156</v>
      </c>
      <c r="B26" s="43" t="s">
        <v>157</v>
      </c>
      <c r="C26" s="44"/>
      <c r="D26" s="44"/>
      <c r="E26" s="44"/>
      <c r="F26" s="44"/>
      <c r="G26" s="44"/>
      <c r="H26" s="44"/>
      <c r="I26" s="45"/>
      <c r="J26" s="50" t="s">
        <v>161</v>
      </c>
      <c r="K26" s="50"/>
      <c r="L26" s="50"/>
      <c r="M26" s="50"/>
      <c r="N26" s="50"/>
      <c r="O26" s="50"/>
      <c r="P26" s="50"/>
      <c r="Q26" s="51"/>
    </row>
    <row r="27" spans="1:20" ht="15.75" thickBot="1" x14ac:dyDescent="0.3">
      <c r="A27" s="24" t="s">
        <v>158</v>
      </c>
      <c r="B27" s="46" t="s">
        <v>159</v>
      </c>
      <c r="C27" s="47"/>
      <c r="D27" s="47"/>
      <c r="E27" s="47"/>
      <c r="F27" s="47"/>
      <c r="G27" s="47"/>
      <c r="H27" s="47"/>
      <c r="I27" s="45"/>
      <c r="J27" s="52" t="s">
        <v>162</v>
      </c>
      <c r="K27" s="52"/>
      <c r="L27" s="52"/>
      <c r="M27" s="52"/>
      <c r="N27" s="52"/>
      <c r="O27" s="52"/>
      <c r="P27" s="52"/>
      <c r="Q27" s="53"/>
    </row>
    <row r="30" spans="1:20" x14ac:dyDescent="0.25">
      <c r="B30" t="s">
        <v>148</v>
      </c>
    </row>
    <row r="31" spans="1:20" x14ac:dyDescent="0.25">
      <c r="B31" t="s">
        <v>149</v>
      </c>
    </row>
  </sheetData>
  <mergeCells count="24">
    <mergeCell ref="L19:P19"/>
    <mergeCell ref="H9:L9"/>
    <mergeCell ref="Q19:S19"/>
    <mergeCell ref="E9:G9"/>
    <mergeCell ref="E10:G10"/>
    <mergeCell ref="E11:G11"/>
    <mergeCell ref="H10:I10"/>
    <mergeCell ref="J10:L10"/>
    <mergeCell ref="B11:D11"/>
    <mergeCell ref="B10:D10"/>
    <mergeCell ref="B9:D9"/>
    <mergeCell ref="B26:I26"/>
    <mergeCell ref="B27:I27"/>
    <mergeCell ref="B20:S20"/>
    <mergeCell ref="B18:S18"/>
    <mergeCell ref="J25:Q25"/>
    <mergeCell ref="J26:Q26"/>
    <mergeCell ref="J27:Q27"/>
    <mergeCell ref="B23:I23"/>
    <mergeCell ref="J23:Q23"/>
    <mergeCell ref="J24:Q24"/>
    <mergeCell ref="B25:H25"/>
    <mergeCell ref="B19:F19"/>
    <mergeCell ref="G19:K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739E-55E4-4B5A-87E3-676432889C48}">
  <dimension ref="A1:H10"/>
  <sheetViews>
    <sheetView workbookViewId="0">
      <selection activeCell="D11" sqref="D11"/>
    </sheetView>
  </sheetViews>
  <sheetFormatPr defaultRowHeight="15" x14ac:dyDescent="0.25"/>
  <cols>
    <col min="4" max="4" width="33.42578125" customWidth="1"/>
    <col min="5" max="5" width="33.28515625" customWidth="1"/>
    <col min="6" max="6" width="17.42578125" customWidth="1"/>
    <col min="7" max="8" width="18" customWidth="1"/>
    <col min="9" max="9" width="14.85546875" customWidth="1"/>
  </cols>
  <sheetData>
    <row r="1" spans="1:8" s="13" customFormat="1" x14ac:dyDescent="0.25">
      <c r="A1" s="13" t="s">
        <v>59</v>
      </c>
      <c r="B1" s="13" t="s">
        <v>55</v>
      </c>
      <c r="C1" s="13" t="s">
        <v>54</v>
      </c>
      <c r="D1" s="13" t="s">
        <v>0</v>
      </c>
      <c r="E1" s="13" t="s">
        <v>47</v>
      </c>
      <c r="F1" s="13" t="s">
        <v>1</v>
      </c>
      <c r="G1" s="13" t="s">
        <v>45</v>
      </c>
      <c r="H1" s="13" t="s">
        <v>46</v>
      </c>
    </row>
    <row r="2" spans="1:8" x14ac:dyDescent="0.25">
      <c r="A2" t="s">
        <v>60</v>
      </c>
      <c r="B2">
        <v>1</v>
      </c>
      <c r="C2">
        <v>1</v>
      </c>
      <c r="D2" t="s">
        <v>65</v>
      </c>
      <c r="E2" t="s">
        <v>50</v>
      </c>
      <c r="F2">
        <v>500</v>
      </c>
      <c r="G2">
        <v>16</v>
      </c>
      <c r="H2">
        <v>16</v>
      </c>
    </row>
    <row r="3" spans="1:8" x14ac:dyDescent="0.25">
      <c r="A3" t="s">
        <v>60</v>
      </c>
      <c r="B3">
        <v>1</v>
      </c>
      <c r="C3">
        <v>2</v>
      </c>
      <c r="D3" t="s">
        <v>67</v>
      </c>
      <c r="E3" t="s">
        <v>50</v>
      </c>
      <c r="F3">
        <v>500</v>
      </c>
      <c r="G3">
        <v>16</v>
      </c>
      <c r="H3">
        <v>16</v>
      </c>
    </row>
    <row r="4" spans="1:8" x14ac:dyDescent="0.25">
      <c r="A4" t="s">
        <v>60</v>
      </c>
      <c r="B4">
        <v>1</v>
      </c>
      <c r="C4">
        <v>3</v>
      </c>
      <c r="D4" t="s">
        <v>68</v>
      </c>
      <c r="E4" t="s">
        <v>50</v>
      </c>
      <c r="F4">
        <v>500</v>
      </c>
      <c r="G4">
        <v>16</v>
      </c>
      <c r="H4">
        <v>16</v>
      </c>
    </row>
    <row r="5" spans="1:8" x14ac:dyDescent="0.25">
      <c r="A5" t="s">
        <v>60</v>
      </c>
      <c r="B5">
        <v>1</v>
      </c>
      <c r="C5">
        <v>4</v>
      </c>
      <c r="D5" t="s">
        <v>209</v>
      </c>
      <c r="E5" t="s">
        <v>50</v>
      </c>
      <c r="F5">
        <v>500</v>
      </c>
      <c r="G5">
        <v>16</v>
      </c>
      <c r="H5">
        <v>16</v>
      </c>
    </row>
    <row r="6" spans="1:8" x14ac:dyDescent="0.25">
      <c r="A6" t="s">
        <v>60</v>
      </c>
      <c r="B6">
        <v>1</v>
      </c>
      <c r="C6">
        <v>5</v>
      </c>
      <c r="D6" t="s">
        <v>210</v>
      </c>
      <c r="E6" t="s">
        <v>50</v>
      </c>
      <c r="F6">
        <v>500</v>
      </c>
      <c r="G6">
        <v>16</v>
      </c>
      <c r="H6">
        <v>16</v>
      </c>
    </row>
    <row r="7" spans="1:8" x14ac:dyDescent="0.25">
      <c r="A7" t="s">
        <v>60</v>
      </c>
      <c r="B7">
        <v>1</v>
      </c>
      <c r="C7">
        <v>6</v>
      </c>
      <c r="D7" t="s">
        <v>191</v>
      </c>
      <c r="E7" t="s">
        <v>50</v>
      </c>
      <c r="F7">
        <v>500</v>
      </c>
      <c r="G7">
        <v>16</v>
      </c>
      <c r="H7">
        <v>16</v>
      </c>
    </row>
    <row r="8" spans="1:8" x14ac:dyDescent="0.25">
      <c r="A8" t="s">
        <v>60</v>
      </c>
      <c r="B8">
        <v>1</v>
      </c>
      <c r="C8">
        <v>7</v>
      </c>
      <c r="D8" t="s">
        <v>192</v>
      </c>
      <c r="E8" t="s">
        <v>50</v>
      </c>
      <c r="F8">
        <v>500</v>
      </c>
      <c r="G8">
        <v>16</v>
      </c>
      <c r="H8">
        <v>16</v>
      </c>
    </row>
    <row r="9" spans="1:8" x14ac:dyDescent="0.25">
      <c r="A9" t="s">
        <v>60</v>
      </c>
      <c r="B9">
        <v>1</v>
      </c>
      <c r="C9">
        <v>8</v>
      </c>
      <c r="D9" t="s">
        <v>205</v>
      </c>
      <c r="E9" t="s">
        <v>50</v>
      </c>
      <c r="F9">
        <v>500</v>
      </c>
      <c r="G9">
        <v>16</v>
      </c>
      <c r="H9">
        <v>16</v>
      </c>
    </row>
    <row r="10" spans="1:8" x14ac:dyDescent="0.25">
      <c r="A10" t="s">
        <v>60</v>
      </c>
      <c r="B10">
        <v>1</v>
      </c>
      <c r="C10">
        <v>9</v>
      </c>
      <c r="D10" t="s">
        <v>66</v>
      </c>
      <c r="E10" t="s">
        <v>189</v>
      </c>
      <c r="F10">
        <v>500</v>
      </c>
      <c r="G10">
        <v>16</v>
      </c>
      <c r="H10">
        <v>16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FB377E-C310-4BDA-9566-1D15A27581E5}">
          <x14:formula1>
            <xm:f>'Lookup Table'!$A$2:$A$5</xm:f>
          </x14:formula1>
          <xm:sqref>A2:A1048576</xm:sqref>
        </x14:dataValidation>
        <x14:dataValidation type="list" allowBlank="1" showInputMessage="1" showErrorMessage="1" xr:uid="{B37F1AF7-1F32-4F8A-82AB-2BC3E6C46441}">
          <x14:formula1>
            <xm:f>'Lookup Table'!$C$2:$C$9</xm:f>
          </x14:formula1>
          <xm:sqref>B2:B1048576</xm:sqref>
        </x14:dataValidation>
        <x14:dataValidation type="list" allowBlank="1" showInputMessage="1" showErrorMessage="1" xr:uid="{A09FB729-2BF4-4925-9855-676CCD965BDA}">
          <x14:formula1>
            <xm:f>'Lookup Table'!$D$2:$D$33</xm:f>
          </x14:formula1>
          <xm:sqref>C21:C1048576 C12:C19 C2:C10</xm:sqref>
        </x14:dataValidation>
        <x14:dataValidation type="list" allowBlank="1" showInputMessage="1" showErrorMessage="1" xr:uid="{8E290B66-630A-42AA-810F-A6C36C592949}">
          <x14:formula1>
            <xm:f>'Sensor types'!$A$2:$A$300</xm:f>
          </x14:formula1>
          <xm:sqref>E21:E1048576 E2:E10 E12:E15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995-CDF8-43F3-B73E-7CBED10B1CD7}">
  <dimension ref="A1:F14"/>
  <sheetViews>
    <sheetView workbookViewId="0">
      <selection activeCell="A7" sqref="A7"/>
    </sheetView>
  </sheetViews>
  <sheetFormatPr defaultRowHeight="15" x14ac:dyDescent="0.25"/>
  <cols>
    <col min="1" max="1" width="48" customWidth="1"/>
    <col min="2" max="2" width="26.5703125" customWidth="1"/>
    <col min="3" max="3" width="28.5703125" customWidth="1"/>
    <col min="4" max="4" width="21.85546875" customWidth="1"/>
    <col min="5" max="5" width="15.7109375" customWidth="1"/>
    <col min="6" max="6" width="72.7109375" customWidth="1"/>
  </cols>
  <sheetData>
    <row r="1" spans="1:6" x14ac:dyDescent="0.25">
      <c r="A1" s="11" t="s">
        <v>53</v>
      </c>
      <c r="B1" t="s">
        <v>56</v>
      </c>
      <c r="C1" t="s">
        <v>57</v>
      </c>
      <c r="D1" s="69" t="s">
        <v>69</v>
      </c>
      <c r="E1" s="69"/>
      <c r="F1" t="s">
        <v>95</v>
      </c>
    </row>
    <row r="2" spans="1:6" x14ac:dyDescent="0.25">
      <c r="A2" t="s">
        <v>48</v>
      </c>
      <c r="B2">
        <v>24</v>
      </c>
      <c r="C2">
        <v>10</v>
      </c>
      <c r="D2" s="14" t="s">
        <v>75</v>
      </c>
    </row>
    <row r="3" spans="1:6" x14ac:dyDescent="0.25">
      <c r="A3" t="s">
        <v>49</v>
      </c>
      <c r="B3">
        <v>24</v>
      </c>
      <c r="C3">
        <v>11</v>
      </c>
      <c r="D3" s="14" t="s">
        <v>74</v>
      </c>
    </row>
    <row r="4" spans="1:6" x14ac:dyDescent="0.25">
      <c r="A4" t="s">
        <v>50</v>
      </c>
      <c r="B4">
        <v>16</v>
      </c>
      <c r="C4">
        <v>13</v>
      </c>
      <c r="D4" s="14" t="s">
        <v>72</v>
      </c>
    </row>
    <row r="5" spans="1:6" x14ac:dyDescent="0.25">
      <c r="A5" t="s">
        <v>51</v>
      </c>
      <c r="B5">
        <v>16</v>
      </c>
      <c r="C5">
        <v>13</v>
      </c>
      <c r="D5" s="14" t="s">
        <v>72</v>
      </c>
    </row>
    <row r="6" spans="1:6" x14ac:dyDescent="0.25">
      <c r="A6" t="s">
        <v>189</v>
      </c>
      <c r="B6">
        <v>16</v>
      </c>
      <c r="C6">
        <v>12</v>
      </c>
      <c r="D6" s="14" t="s">
        <v>73</v>
      </c>
      <c r="F6" t="s">
        <v>96</v>
      </c>
    </row>
    <row r="7" spans="1:6" x14ac:dyDescent="0.25">
      <c r="A7" t="s">
        <v>52</v>
      </c>
      <c r="B7">
        <v>13</v>
      </c>
      <c r="C7">
        <v>10</v>
      </c>
      <c r="D7" s="14" t="s">
        <v>70</v>
      </c>
      <c r="E7" s="14" t="s">
        <v>71</v>
      </c>
    </row>
    <row r="14" spans="1:6" x14ac:dyDescent="0.25">
      <c r="F14" t="s">
        <v>97</v>
      </c>
    </row>
  </sheetData>
  <mergeCells count="1">
    <mergeCell ref="D1:E1"/>
  </mergeCells>
  <hyperlinks>
    <hyperlink ref="D7" r:id="rId1" xr:uid="{FFE668F3-A630-428D-BFB9-5154076D4BC8}"/>
    <hyperlink ref="E7" r:id="rId2" xr:uid="{D673C3C9-B3F5-46B9-A94D-2CF1922FD9ED}"/>
    <hyperlink ref="D5" r:id="rId3" xr:uid="{33D4468B-245B-40D8-AC37-66BF34042575}"/>
    <hyperlink ref="D4" r:id="rId4" xr:uid="{3E8EAD85-7FF8-4400-B89C-12451F222B6D}"/>
    <hyperlink ref="D6" r:id="rId5" xr:uid="{41F0B81B-4BA6-4E83-8ACD-F23709EC344C}"/>
    <hyperlink ref="D3" r:id="rId6" xr:uid="{4A0090E7-E389-4DE2-AA30-C9A2A65C2EDD}"/>
    <hyperlink ref="D2" r:id="rId7" xr:uid="{4B31E8B4-F04E-4088-BFDE-1542712CB65E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9A80-C4D0-45C2-9FA8-61730F1ED818}">
  <dimension ref="A1:I66"/>
  <sheetViews>
    <sheetView workbookViewId="0">
      <selection activeCell="H17" sqref="H17"/>
    </sheetView>
  </sheetViews>
  <sheetFormatPr defaultRowHeight="15" x14ac:dyDescent="0.25"/>
  <cols>
    <col min="2" max="2" width="44.7109375" customWidth="1"/>
    <col min="3" max="3" width="18.5703125" customWidth="1"/>
    <col min="4" max="4" width="20" customWidth="1"/>
    <col min="5" max="6" width="16.42578125" customWidth="1"/>
    <col min="7" max="7" width="25.42578125" customWidth="1"/>
    <col min="8" max="8" width="24.140625" customWidth="1"/>
    <col min="9" max="9" width="88.140625" customWidth="1"/>
  </cols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s="79" t="s">
        <v>231</v>
      </c>
      <c r="F1" s="79" t="s">
        <v>232</v>
      </c>
      <c r="G1" t="s">
        <v>197</v>
      </c>
      <c r="H1" t="s">
        <v>196</v>
      </c>
      <c r="I1" t="s">
        <v>95</v>
      </c>
    </row>
    <row r="2" spans="1:9" x14ac:dyDescent="0.25">
      <c r="A2">
        <v>0</v>
      </c>
      <c r="F2" t="s">
        <v>233</v>
      </c>
    </row>
    <row r="3" spans="1:9" x14ac:dyDescent="0.25">
      <c r="A3">
        <v>1</v>
      </c>
      <c r="B3" t="s">
        <v>198</v>
      </c>
      <c r="I3" t="s">
        <v>204</v>
      </c>
    </row>
    <row r="4" spans="1:9" x14ac:dyDescent="0.25">
      <c r="A4">
        <v>2</v>
      </c>
      <c r="B4" t="s">
        <v>199</v>
      </c>
      <c r="I4" t="s">
        <v>206</v>
      </c>
    </row>
    <row r="5" spans="1:9" x14ac:dyDescent="0.25">
      <c r="A5">
        <v>3</v>
      </c>
      <c r="B5" t="s">
        <v>207</v>
      </c>
      <c r="I5" t="s">
        <v>208</v>
      </c>
    </row>
    <row r="6" spans="1:9" x14ac:dyDescent="0.25">
      <c r="A6">
        <v>4</v>
      </c>
      <c r="B6" t="s">
        <v>203</v>
      </c>
    </row>
    <row r="7" spans="1:9" x14ac:dyDescent="0.25">
      <c r="A7">
        <v>5</v>
      </c>
      <c r="B7" t="s">
        <v>216</v>
      </c>
      <c r="I7" t="s">
        <v>217</v>
      </c>
    </row>
    <row r="8" spans="1:9" x14ac:dyDescent="0.25">
      <c r="A8">
        <v>6</v>
      </c>
      <c r="B8" t="s">
        <v>202</v>
      </c>
      <c r="I8" t="s">
        <v>215</v>
      </c>
    </row>
    <row r="9" spans="1:9" x14ac:dyDescent="0.25">
      <c r="A9">
        <v>7</v>
      </c>
      <c r="B9" t="s">
        <v>225</v>
      </c>
      <c r="I9" t="s">
        <v>214</v>
      </c>
    </row>
    <row r="10" spans="1:9" x14ac:dyDescent="0.25">
      <c r="A10">
        <v>8</v>
      </c>
      <c r="B10" t="s">
        <v>200</v>
      </c>
      <c r="I10" t="s">
        <v>213</v>
      </c>
    </row>
    <row r="11" spans="1:9" x14ac:dyDescent="0.25">
      <c r="A11">
        <v>9</v>
      </c>
      <c r="B11" t="s">
        <v>201</v>
      </c>
      <c r="I11" t="s">
        <v>212</v>
      </c>
    </row>
    <row r="12" spans="1:9" x14ac:dyDescent="0.25">
      <c r="A12">
        <v>10</v>
      </c>
      <c r="B12" s="38" t="s">
        <v>218</v>
      </c>
      <c r="I12" t="s">
        <v>220</v>
      </c>
    </row>
    <row r="13" spans="1:9" x14ac:dyDescent="0.25">
      <c r="A13">
        <v>11</v>
      </c>
      <c r="B13" s="38" t="s">
        <v>219</v>
      </c>
      <c r="I13" t="s">
        <v>220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9" x14ac:dyDescent="0.25">
      <c r="A17">
        <v>15</v>
      </c>
      <c r="B17" t="s">
        <v>185</v>
      </c>
      <c r="C17" t="s">
        <v>90</v>
      </c>
      <c r="D17" t="s">
        <v>89</v>
      </c>
      <c r="E17">
        <v>50</v>
      </c>
      <c r="F17">
        <v>65</v>
      </c>
    </row>
    <row r="18" spans="1:9" x14ac:dyDescent="0.25">
      <c r="A18">
        <v>16</v>
      </c>
      <c r="B18" t="s">
        <v>193</v>
      </c>
      <c r="C18" t="s">
        <v>89</v>
      </c>
      <c r="D18" t="s">
        <v>90</v>
      </c>
      <c r="E18">
        <v>50</v>
      </c>
      <c r="F18">
        <v>25</v>
      </c>
    </row>
    <row r="19" spans="1:9" x14ac:dyDescent="0.25">
      <c r="A19">
        <v>17</v>
      </c>
      <c r="B19" t="s">
        <v>186</v>
      </c>
      <c r="C19" t="s">
        <v>89</v>
      </c>
      <c r="D19" t="s">
        <v>90</v>
      </c>
      <c r="E19">
        <v>50</v>
      </c>
      <c r="F19">
        <v>25</v>
      </c>
    </row>
    <row r="20" spans="1:9" x14ac:dyDescent="0.25">
      <c r="A20">
        <v>18</v>
      </c>
      <c r="B20" t="s">
        <v>194</v>
      </c>
      <c r="C20" t="s">
        <v>89</v>
      </c>
      <c r="D20" t="s">
        <v>90</v>
      </c>
      <c r="E20">
        <v>50</v>
      </c>
      <c r="F20">
        <v>25</v>
      </c>
    </row>
    <row r="21" spans="1:9" x14ac:dyDescent="0.25">
      <c r="A21">
        <v>19</v>
      </c>
      <c r="B21" t="s">
        <v>188</v>
      </c>
      <c r="C21" t="s">
        <v>89</v>
      </c>
      <c r="D21" t="s">
        <v>90</v>
      </c>
      <c r="E21">
        <v>50</v>
      </c>
      <c r="F21">
        <v>25</v>
      </c>
    </row>
    <row r="22" spans="1:9" x14ac:dyDescent="0.25">
      <c r="A22">
        <v>20</v>
      </c>
      <c r="B22" t="s">
        <v>187</v>
      </c>
      <c r="C22" t="s">
        <v>89</v>
      </c>
      <c r="D22" t="s">
        <v>90</v>
      </c>
      <c r="E22">
        <v>50</v>
      </c>
      <c r="F22">
        <v>25</v>
      </c>
    </row>
    <row r="23" spans="1:9" x14ac:dyDescent="0.25">
      <c r="A23">
        <v>21</v>
      </c>
      <c r="B23" t="s">
        <v>91</v>
      </c>
      <c r="C23" t="s">
        <v>93</v>
      </c>
      <c r="D23" t="s">
        <v>94</v>
      </c>
      <c r="I23" t="s">
        <v>223</v>
      </c>
    </row>
    <row r="24" spans="1:9" x14ac:dyDescent="0.25">
      <c r="A24">
        <v>22</v>
      </c>
      <c r="B24" t="s">
        <v>92</v>
      </c>
      <c r="C24" t="s">
        <v>93</v>
      </c>
      <c r="D24" t="s">
        <v>94</v>
      </c>
      <c r="I24" t="s">
        <v>224</v>
      </c>
    </row>
    <row r="25" spans="1:9" x14ac:dyDescent="0.25">
      <c r="A25">
        <v>23</v>
      </c>
      <c r="B25" t="s">
        <v>195</v>
      </c>
      <c r="C25" t="s">
        <v>93</v>
      </c>
      <c r="D25" t="s">
        <v>94</v>
      </c>
      <c r="I25" t="s">
        <v>221</v>
      </c>
    </row>
    <row r="26" spans="1:9" x14ac:dyDescent="0.25">
      <c r="A26">
        <v>24</v>
      </c>
      <c r="B26" t="s">
        <v>211</v>
      </c>
      <c r="C26" t="s">
        <v>93</v>
      </c>
      <c r="D26" t="s">
        <v>94</v>
      </c>
      <c r="I26" t="s">
        <v>222</v>
      </c>
    </row>
    <row r="27" spans="1:9" x14ac:dyDescent="0.25">
      <c r="A27">
        <v>25</v>
      </c>
    </row>
    <row r="28" spans="1:9" x14ac:dyDescent="0.25">
      <c r="A28">
        <v>26</v>
      </c>
    </row>
    <row r="29" spans="1:9" x14ac:dyDescent="0.25">
      <c r="A29">
        <v>27</v>
      </c>
    </row>
    <row r="30" spans="1:9" x14ac:dyDescent="0.25">
      <c r="A30">
        <v>28</v>
      </c>
    </row>
    <row r="31" spans="1:9" x14ac:dyDescent="0.25">
      <c r="A31">
        <v>29</v>
      </c>
    </row>
    <row r="32" spans="1:9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3E9C-6ADE-4FB7-BB51-DD1E9DFB4D88}">
  <dimension ref="A1:K11"/>
  <sheetViews>
    <sheetView tabSelected="1" workbookViewId="0">
      <selection activeCell="S4" sqref="S4"/>
    </sheetView>
  </sheetViews>
  <sheetFormatPr defaultColWidth="7.28515625" defaultRowHeight="15" x14ac:dyDescent="0.25"/>
  <cols>
    <col min="1" max="1" width="15.5703125" customWidth="1"/>
    <col min="2" max="2" width="7.28515625" style="70"/>
    <col min="3" max="10" width="7.28515625" style="71"/>
    <col min="11" max="11" width="7.28515625" style="15"/>
  </cols>
  <sheetData>
    <row r="1" spans="1:11" x14ac:dyDescent="0.25">
      <c r="B1" s="80" t="s">
        <v>234</v>
      </c>
      <c r="C1" s="80"/>
      <c r="D1" s="80"/>
      <c r="E1" s="80"/>
      <c r="F1" s="80"/>
      <c r="G1" s="80"/>
      <c r="H1" s="80"/>
      <c r="I1" s="80"/>
      <c r="J1" s="80"/>
      <c r="K1" s="80"/>
    </row>
    <row r="2" spans="1:1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1" s="75" customFormat="1" ht="48.75" customHeight="1" x14ac:dyDescent="0.2">
      <c r="B3" s="76" t="s">
        <v>230</v>
      </c>
      <c r="C3" s="77" t="s">
        <v>193</v>
      </c>
      <c r="D3" s="77" t="s">
        <v>186</v>
      </c>
      <c r="E3" s="77" t="s">
        <v>194</v>
      </c>
      <c r="F3" s="77" t="s">
        <v>188</v>
      </c>
      <c r="G3" s="77" t="s">
        <v>187</v>
      </c>
      <c r="H3" s="77" t="s">
        <v>229</v>
      </c>
      <c r="I3" s="77" t="s">
        <v>228</v>
      </c>
      <c r="J3" s="77" t="s">
        <v>226</v>
      </c>
      <c r="K3" s="78" t="s">
        <v>227</v>
      </c>
    </row>
    <row r="4" spans="1:11" x14ac:dyDescent="0.25">
      <c r="A4" t="s">
        <v>198</v>
      </c>
      <c r="B4" s="72">
        <v>0</v>
      </c>
      <c r="C4" s="73">
        <v>0</v>
      </c>
      <c r="D4" s="73">
        <v>0</v>
      </c>
      <c r="E4" s="73">
        <v>0</v>
      </c>
      <c r="F4" s="73">
        <v>0</v>
      </c>
      <c r="G4" s="73">
        <v>0</v>
      </c>
      <c r="H4" s="73">
        <v>0</v>
      </c>
      <c r="I4" s="73">
        <v>0</v>
      </c>
      <c r="J4" s="73">
        <v>0</v>
      </c>
      <c r="K4" s="74">
        <v>0</v>
      </c>
    </row>
    <row r="5" spans="1:11" x14ac:dyDescent="0.25">
      <c r="A5" t="s">
        <v>207</v>
      </c>
      <c r="B5" s="72">
        <v>0</v>
      </c>
      <c r="C5" s="73">
        <v>0</v>
      </c>
      <c r="D5" s="73">
        <v>0</v>
      </c>
      <c r="E5" s="73">
        <v>0</v>
      </c>
      <c r="F5" s="73">
        <v>0</v>
      </c>
      <c r="G5" s="73">
        <v>0</v>
      </c>
      <c r="H5" s="73">
        <v>0</v>
      </c>
      <c r="I5" s="73">
        <v>0</v>
      </c>
      <c r="J5" s="73">
        <v>1</v>
      </c>
      <c r="K5" s="74">
        <v>0</v>
      </c>
    </row>
    <row r="6" spans="1:11" x14ac:dyDescent="0.25">
      <c r="A6" t="s">
        <v>203</v>
      </c>
      <c r="B6" s="72">
        <v>1</v>
      </c>
      <c r="C6" s="73">
        <v>0</v>
      </c>
      <c r="D6" s="73">
        <v>0</v>
      </c>
      <c r="E6" s="73">
        <v>0</v>
      </c>
      <c r="F6" s="73">
        <v>0</v>
      </c>
      <c r="G6" s="73">
        <v>0</v>
      </c>
      <c r="H6" s="73">
        <v>1</v>
      </c>
      <c r="I6" s="73">
        <v>0</v>
      </c>
      <c r="J6" s="73">
        <v>1</v>
      </c>
      <c r="K6" s="74">
        <v>0</v>
      </c>
    </row>
    <row r="7" spans="1:11" x14ac:dyDescent="0.25">
      <c r="A7" t="s">
        <v>216</v>
      </c>
      <c r="B7" s="72">
        <v>1</v>
      </c>
      <c r="C7" s="73">
        <v>1</v>
      </c>
      <c r="D7" s="73">
        <v>0</v>
      </c>
      <c r="E7" s="73">
        <v>1</v>
      </c>
      <c r="F7" s="73">
        <v>0</v>
      </c>
      <c r="G7" s="73">
        <v>0</v>
      </c>
      <c r="H7" s="73">
        <v>1</v>
      </c>
      <c r="I7" s="73">
        <v>0</v>
      </c>
      <c r="J7" s="73">
        <v>1</v>
      </c>
      <c r="K7" s="74">
        <v>0</v>
      </c>
    </row>
    <row r="8" spans="1:11" x14ac:dyDescent="0.25">
      <c r="A8" t="s">
        <v>202</v>
      </c>
      <c r="B8" s="72">
        <v>0</v>
      </c>
      <c r="C8" s="73">
        <v>1</v>
      </c>
      <c r="D8" s="73">
        <v>1</v>
      </c>
      <c r="E8" s="73">
        <v>1</v>
      </c>
      <c r="F8" s="73">
        <v>0</v>
      </c>
      <c r="G8" s="73">
        <v>0</v>
      </c>
      <c r="H8" s="73">
        <v>1</v>
      </c>
      <c r="I8" s="73">
        <v>1</v>
      </c>
      <c r="J8" s="73">
        <v>0</v>
      </c>
      <c r="K8" s="74">
        <v>0</v>
      </c>
    </row>
    <row r="9" spans="1:11" x14ac:dyDescent="0.25">
      <c r="A9" t="s">
        <v>225</v>
      </c>
      <c r="B9" s="72">
        <v>1</v>
      </c>
      <c r="C9" s="73">
        <v>1</v>
      </c>
      <c r="D9" s="73">
        <v>0</v>
      </c>
      <c r="E9" s="73">
        <v>1</v>
      </c>
      <c r="F9" s="73">
        <v>0</v>
      </c>
      <c r="G9" s="73">
        <v>0</v>
      </c>
      <c r="H9" s="73">
        <v>1</v>
      </c>
      <c r="I9" s="73">
        <v>0</v>
      </c>
      <c r="J9" s="73">
        <v>1</v>
      </c>
      <c r="K9" s="74">
        <v>1</v>
      </c>
    </row>
    <row r="10" spans="1:11" x14ac:dyDescent="0.25">
      <c r="A10" t="s">
        <v>200</v>
      </c>
      <c r="B10" s="72">
        <v>1</v>
      </c>
      <c r="C10" s="73">
        <v>1</v>
      </c>
      <c r="D10" s="73">
        <v>0</v>
      </c>
      <c r="E10" s="73">
        <v>1</v>
      </c>
      <c r="F10" s="73">
        <v>1</v>
      </c>
      <c r="G10" s="73">
        <v>1</v>
      </c>
      <c r="H10" s="73">
        <v>1</v>
      </c>
      <c r="I10" s="73">
        <v>0</v>
      </c>
      <c r="J10" s="73">
        <v>1</v>
      </c>
      <c r="K10" s="74">
        <v>1</v>
      </c>
    </row>
    <row r="11" spans="1:11" x14ac:dyDescent="0.25">
      <c r="A11" t="s">
        <v>201</v>
      </c>
      <c r="B11" s="72">
        <v>0</v>
      </c>
      <c r="C11" s="73">
        <v>0</v>
      </c>
      <c r="D11" s="73">
        <v>1</v>
      </c>
      <c r="E11" s="73">
        <v>0</v>
      </c>
      <c r="F11" s="73">
        <v>0</v>
      </c>
      <c r="G11" s="73">
        <v>0</v>
      </c>
      <c r="H11" s="73">
        <v>0</v>
      </c>
      <c r="I11" s="73">
        <v>1</v>
      </c>
      <c r="J11" s="73">
        <v>0</v>
      </c>
      <c r="K11" s="74">
        <v>0</v>
      </c>
    </row>
  </sheetData>
  <mergeCells count="1">
    <mergeCell ref="B1:K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089A-879C-445C-BF3E-EC23A3ACC1A7}">
  <dimension ref="A1:D33"/>
  <sheetViews>
    <sheetView workbookViewId="0">
      <selection activeCell="B6" sqref="B6"/>
    </sheetView>
  </sheetViews>
  <sheetFormatPr defaultRowHeight="15" x14ac:dyDescent="0.25"/>
  <cols>
    <col min="2" max="2" width="10.42578125" customWidth="1"/>
    <col min="5" max="5" width="14.28515625" customWidth="1"/>
  </cols>
  <sheetData>
    <row r="1" spans="1:4" s="12" customFormat="1" x14ac:dyDescent="0.25">
      <c r="A1" s="12" t="s">
        <v>59</v>
      </c>
      <c r="B1" s="12" t="s">
        <v>176</v>
      </c>
      <c r="C1" s="12" t="s">
        <v>58</v>
      </c>
      <c r="D1" s="12" t="s">
        <v>64</v>
      </c>
    </row>
    <row r="2" spans="1:4" x14ac:dyDescent="0.25">
      <c r="A2" t="s">
        <v>60</v>
      </c>
      <c r="B2">
        <v>125000</v>
      </c>
      <c r="C2">
        <v>0</v>
      </c>
      <c r="D2">
        <v>1</v>
      </c>
    </row>
    <row r="3" spans="1:4" x14ac:dyDescent="0.25">
      <c r="A3" t="s">
        <v>61</v>
      </c>
      <c r="B3">
        <v>250000</v>
      </c>
      <c r="C3">
        <v>1</v>
      </c>
      <c r="D3">
        <v>2</v>
      </c>
    </row>
    <row r="4" spans="1:4" x14ac:dyDescent="0.25">
      <c r="A4" t="s">
        <v>62</v>
      </c>
      <c r="B4">
        <v>500000</v>
      </c>
      <c r="C4">
        <v>2</v>
      </c>
      <c r="D4">
        <v>3</v>
      </c>
    </row>
    <row r="5" spans="1:4" x14ac:dyDescent="0.25">
      <c r="A5" t="s">
        <v>63</v>
      </c>
      <c r="B5">
        <v>1000000</v>
      </c>
      <c r="C5">
        <v>3</v>
      </c>
      <c r="D5">
        <v>4</v>
      </c>
    </row>
    <row r="6" spans="1:4" x14ac:dyDescent="0.25">
      <c r="C6">
        <v>4</v>
      </c>
      <c r="D6">
        <v>5</v>
      </c>
    </row>
    <row r="7" spans="1:4" x14ac:dyDescent="0.25">
      <c r="C7">
        <v>5</v>
      </c>
      <c r="D7">
        <v>6</v>
      </c>
    </row>
    <row r="8" spans="1:4" x14ac:dyDescent="0.25">
      <c r="C8">
        <v>6</v>
      </c>
      <c r="D8">
        <v>7</v>
      </c>
    </row>
    <row r="9" spans="1:4" x14ac:dyDescent="0.25">
      <c r="C9">
        <v>7</v>
      </c>
      <c r="D9">
        <v>8</v>
      </c>
    </row>
    <row r="10" spans="1:4" x14ac:dyDescent="0.25">
      <c r="D10">
        <v>9</v>
      </c>
    </row>
    <row r="11" spans="1:4" x14ac:dyDescent="0.25">
      <c r="D11">
        <v>10</v>
      </c>
    </row>
    <row r="12" spans="1:4" x14ac:dyDescent="0.25">
      <c r="D12">
        <v>11</v>
      </c>
    </row>
    <row r="13" spans="1:4" x14ac:dyDescent="0.25">
      <c r="D13">
        <v>12</v>
      </c>
    </row>
    <row r="14" spans="1:4" x14ac:dyDescent="0.25">
      <c r="D14">
        <v>13</v>
      </c>
    </row>
    <row r="15" spans="1:4" x14ac:dyDescent="0.25">
      <c r="D15">
        <v>14</v>
      </c>
    </row>
    <row r="16" spans="1:4" x14ac:dyDescent="0.25">
      <c r="D16">
        <v>15</v>
      </c>
    </row>
    <row r="17" spans="4:4" x14ac:dyDescent="0.25">
      <c r="D17">
        <v>16</v>
      </c>
    </row>
    <row r="18" spans="4:4" x14ac:dyDescent="0.25">
      <c r="D18">
        <v>17</v>
      </c>
    </row>
    <row r="19" spans="4:4" x14ac:dyDescent="0.25">
      <c r="D19">
        <v>18</v>
      </c>
    </row>
    <row r="20" spans="4:4" x14ac:dyDescent="0.25">
      <c r="D20">
        <v>19</v>
      </c>
    </row>
    <row r="21" spans="4:4" x14ac:dyDescent="0.25">
      <c r="D21">
        <v>20</v>
      </c>
    </row>
    <row r="22" spans="4:4" x14ac:dyDescent="0.25">
      <c r="D22">
        <v>21</v>
      </c>
    </row>
    <row r="23" spans="4:4" x14ac:dyDescent="0.25">
      <c r="D23">
        <v>22</v>
      </c>
    </row>
    <row r="24" spans="4:4" x14ac:dyDescent="0.25">
      <c r="D24">
        <v>23</v>
      </c>
    </row>
    <row r="25" spans="4:4" x14ac:dyDescent="0.25">
      <c r="D25">
        <v>24</v>
      </c>
    </row>
    <row r="26" spans="4:4" x14ac:dyDescent="0.25">
      <c r="D26">
        <v>25</v>
      </c>
    </row>
    <row r="27" spans="4:4" x14ac:dyDescent="0.25">
      <c r="D27">
        <v>26</v>
      </c>
    </row>
    <row r="28" spans="4:4" x14ac:dyDescent="0.25">
      <c r="D28">
        <v>27</v>
      </c>
    </row>
    <row r="29" spans="4:4" x14ac:dyDescent="0.25">
      <c r="D29">
        <v>28</v>
      </c>
    </row>
    <row r="30" spans="4:4" x14ac:dyDescent="0.25">
      <c r="D30">
        <v>29</v>
      </c>
    </row>
    <row r="31" spans="4:4" x14ac:dyDescent="0.25">
      <c r="D31">
        <v>30</v>
      </c>
    </row>
    <row r="32" spans="4:4" x14ac:dyDescent="0.25">
      <c r="D32">
        <v>31</v>
      </c>
    </row>
    <row r="33" spans="4:4" x14ac:dyDescent="0.25">
      <c r="D3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762A-FC32-4463-BC95-D819309C4519}">
  <dimension ref="A1:E76"/>
  <sheetViews>
    <sheetView workbookViewId="0">
      <selection activeCell="I23" sqref="I23"/>
    </sheetView>
  </sheetViews>
  <sheetFormatPr defaultRowHeight="15" x14ac:dyDescent="0.25"/>
  <cols>
    <col min="1" max="1" width="11.140625" customWidth="1"/>
    <col min="2" max="2" width="12.7109375" customWidth="1"/>
    <col min="3" max="3" width="13.5703125" customWidth="1"/>
    <col min="4" max="4" width="14.42578125" customWidth="1"/>
  </cols>
  <sheetData>
    <row r="1" spans="1:5" x14ac:dyDescent="0.25">
      <c r="A1" t="s">
        <v>98</v>
      </c>
      <c r="B1" t="s">
        <v>99</v>
      </c>
      <c r="C1" t="s">
        <v>130</v>
      </c>
      <c r="D1" t="s">
        <v>146</v>
      </c>
      <c r="E1" t="s">
        <v>147</v>
      </c>
    </row>
    <row r="2" spans="1:5" x14ac:dyDescent="0.25">
      <c r="A2" t="s">
        <v>151</v>
      </c>
      <c r="B2">
        <v>1</v>
      </c>
      <c r="C2" s="15" t="s">
        <v>125</v>
      </c>
    </row>
    <row r="3" spans="1:5" x14ac:dyDescent="0.25">
      <c r="B3">
        <v>2</v>
      </c>
      <c r="C3" t="s">
        <v>101</v>
      </c>
      <c r="D3" t="s">
        <v>131</v>
      </c>
    </row>
    <row r="4" spans="1:5" x14ac:dyDescent="0.25">
      <c r="B4">
        <v>3</v>
      </c>
      <c r="C4" t="s">
        <v>102</v>
      </c>
      <c r="D4" t="s">
        <v>131</v>
      </c>
    </row>
    <row r="5" spans="1:5" x14ac:dyDescent="0.25">
      <c r="B5">
        <v>4</v>
      </c>
      <c r="C5" t="s">
        <v>103</v>
      </c>
      <c r="D5" t="s">
        <v>131</v>
      </c>
    </row>
    <row r="6" spans="1:5" x14ac:dyDescent="0.25">
      <c r="B6">
        <v>5</v>
      </c>
      <c r="C6" t="s">
        <v>104</v>
      </c>
      <c r="D6" t="s">
        <v>131</v>
      </c>
    </row>
    <row r="7" spans="1:5" x14ac:dyDescent="0.25">
      <c r="B7">
        <v>6</v>
      </c>
      <c r="C7" t="s">
        <v>105</v>
      </c>
      <c r="D7" t="s">
        <v>131</v>
      </c>
    </row>
    <row r="8" spans="1:5" x14ac:dyDescent="0.25">
      <c r="B8">
        <v>7</v>
      </c>
      <c r="C8" t="s">
        <v>106</v>
      </c>
      <c r="D8" t="s">
        <v>131</v>
      </c>
    </row>
    <row r="9" spans="1:5" x14ac:dyDescent="0.25">
      <c r="B9">
        <v>8</v>
      </c>
      <c r="C9" t="s">
        <v>107</v>
      </c>
      <c r="D9" t="s">
        <v>131</v>
      </c>
    </row>
    <row r="10" spans="1:5" x14ac:dyDescent="0.25">
      <c r="B10">
        <v>9</v>
      </c>
      <c r="C10" t="s">
        <v>108</v>
      </c>
      <c r="D10" t="s">
        <v>131</v>
      </c>
    </row>
    <row r="11" spans="1:5" x14ac:dyDescent="0.25">
      <c r="B11">
        <v>10</v>
      </c>
      <c r="C11" t="s">
        <v>109</v>
      </c>
      <c r="D11" t="s">
        <v>131</v>
      </c>
    </row>
    <row r="12" spans="1:5" x14ac:dyDescent="0.25">
      <c r="B12">
        <v>11</v>
      </c>
      <c r="C12" t="s">
        <v>110</v>
      </c>
      <c r="D12" t="s">
        <v>131</v>
      </c>
    </row>
    <row r="13" spans="1:5" x14ac:dyDescent="0.25">
      <c r="B13">
        <v>12</v>
      </c>
      <c r="C13" t="s">
        <v>111</v>
      </c>
      <c r="D13" t="s">
        <v>131</v>
      </c>
    </row>
    <row r="14" spans="1:5" x14ac:dyDescent="0.25">
      <c r="B14">
        <v>13</v>
      </c>
      <c r="C14" t="s">
        <v>112</v>
      </c>
      <c r="D14" t="s">
        <v>131</v>
      </c>
    </row>
    <row r="15" spans="1:5" x14ac:dyDescent="0.25">
      <c r="B15">
        <v>14</v>
      </c>
      <c r="C15" t="s">
        <v>113</v>
      </c>
      <c r="D15" t="s">
        <v>131</v>
      </c>
    </row>
    <row r="16" spans="1:5" x14ac:dyDescent="0.25">
      <c r="B16">
        <v>15</v>
      </c>
      <c r="C16" t="s">
        <v>114</v>
      </c>
      <c r="D16" t="s">
        <v>131</v>
      </c>
    </row>
    <row r="17" spans="2:4" x14ac:dyDescent="0.25">
      <c r="B17">
        <v>16</v>
      </c>
      <c r="C17" t="s">
        <v>115</v>
      </c>
      <c r="D17" t="s">
        <v>132</v>
      </c>
    </row>
    <row r="18" spans="2:4" x14ac:dyDescent="0.25">
      <c r="B18">
        <v>17</v>
      </c>
      <c r="C18" t="s">
        <v>116</v>
      </c>
      <c r="D18" t="s">
        <v>133</v>
      </c>
    </row>
    <row r="19" spans="2:4" x14ac:dyDescent="0.25">
      <c r="B19">
        <v>18</v>
      </c>
      <c r="C19" t="s">
        <v>117</v>
      </c>
      <c r="D19" t="s">
        <v>134</v>
      </c>
    </row>
    <row r="20" spans="2:4" x14ac:dyDescent="0.25">
      <c r="B20">
        <v>19</v>
      </c>
      <c r="C20" t="s">
        <v>118</v>
      </c>
      <c r="D20" t="s">
        <v>135</v>
      </c>
    </row>
    <row r="21" spans="2:4" x14ac:dyDescent="0.25">
      <c r="B21">
        <v>20</v>
      </c>
      <c r="C21" t="s">
        <v>119</v>
      </c>
      <c r="D21" t="s">
        <v>136</v>
      </c>
    </row>
    <row r="22" spans="2:4" x14ac:dyDescent="0.25">
      <c r="B22">
        <v>21</v>
      </c>
      <c r="C22" t="s">
        <v>120</v>
      </c>
      <c r="D22" t="s">
        <v>137</v>
      </c>
    </row>
    <row r="23" spans="2:4" x14ac:dyDescent="0.25">
      <c r="B23">
        <v>22</v>
      </c>
      <c r="C23" t="s">
        <v>121</v>
      </c>
      <c r="D23" t="s">
        <v>138</v>
      </c>
    </row>
    <row r="24" spans="2:4" x14ac:dyDescent="0.25">
      <c r="B24">
        <v>23</v>
      </c>
      <c r="C24" t="s">
        <v>122</v>
      </c>
      <c r="D24" t="s">
        <v>139</v>
      </c>
    </row>
    <row r="25" spans="2:4" x14ac:dyDescent="0.25">
      <c r="B25">
        <v>24</v>
      </c>
      <c r="C25" t="s">
        <v>123</v>
      </c>
      <c r="D25" t="s">
        <v>140</v>
      </c>
    </row>
    <row r="26" spans="2:4" x14ac:dyDescent="0.25">
      <c r="B26">
        <v>25</v>
      </c>
      <c r="C26" t="s">
        <v>124</v>
      </c>
      <c r="D26" t="s">
        <v>141</v>
      </c>
    </row>
    <row r="27" spans="2:4" x14ac:dyDescent="0.25">
      <c r="B27">
        <v>26</v>
      </c>
      <c r="C27" t="s">
        <v>126</v>
      </c>
      <c r="D27" t="s">
        <v>142</v>
      </c>
    </row>
    <row r="28" spans="2:4" x14ac:dyDescent="0.25">
      <c r="B28">
        <v>27</v>
      </c>
      <c r="C28" t="s">
        <v>127</v>
      </c>
      <c r="D28" t="s">
        <v>143</v>
      </c>
    </row>
    <row r="29" spans="2:4" x14ac:dyDescent="0.25">
      <c r="B29">
        <v>28</v>
      </c>
      <c r="C29" t="s">
        <v>128</v>
      </c>
      <c r="D29" t="s">
        <v>144</v>
      </c>
    </row>
    <row r="30" spans="2:4" x14ac:dyDescent="0.25">
      <c r="B30">
        <v>29</v>
      </c>
      <c r="C30" t="s">
        <v>129</v>
      </c>
      <c r="D30" t="s">
        <v>145</v>
      </c>
    </row>
    <row r="31" spans="2:4" x14ac:dyDescent="0.25">
      <c r="B31">
        <v>30</v>
      </c>
    </row>
    <row r="32" spans="2:4" x14ac:dyDescent="0.25">
      <c r="B32">
        <v>31</v>
      </c>
    </row>
    <row r="33" spans="1:2" x14ac:dyDescent="0.25">
      <c r="B33">
        <v>32</v>
      </c>
    </row>
    <row r="34" spans="1:2" x14ac:dyDescent="0.25">
      <c r="B34">
        <v>33</v>
      </c>
    </row>
    <row r="35" spans="1:2" x14ac:dyDescent="0.25">
      <c r="B35">
        <v>34</v>
      </c>
    </row>
    <row r="36" spans="1:2" x14ac:dyDescent="0.25">
      <c r="B36">
        <v>35</v>
      </c>
    </row>
    <row r="37" spans="1:2" x14ac:dyDescent="0.25">
      <c r="B37">
        <v>36</v>
      </c>
    </row>
    <row r="38" spans="1:2" x14ac:dyDescent="0.25">
      <c r="B38">
        <v>37</v>
      </c>
    </row>
    <row r="40" spans="1:2" x14ac:dyDescent="0.25">
      <c r="A40" t="s">
        <v>100</v>
      </c>
      <c r="B40">
        <v>1</v>
      </c>
    </row>
    <row r="41" spans="1:2" x14ac:dyDescent="0.25">
      <c r="B41">
        <v>2</v>
      </c>
    </row>
    <row r="42" spans="1:2" x14ac:dyDescent="0.25">
      <c r="B42">
        <v>3</v>
      </c>
    </row>
    <row r="43" spans="1:2" x14ac:dyDescent="0.25">
      <c r="B43">
        <v>4</v>
      </c>
    </row>
    <row r="44" spans="1:2" x14ac:dyDescent="0.25">
      <c r="B44">
        <v>5</v>
      </c>
    </row>
    <row r="45" spans="1:2" x14ac:dyDescent="0.25">
      <c r="B45">
        <v>6</v>
      </c>
    </row>
    <row r="46" spans="1:2" x14ac:dyDescent="0.25">
      <c r="B46">
        <v>7</v>
      </c>
    </row>
    <row r="47" spans="1:2" x14ac:dyDescent="0.25">
      <c r="B47">
        <v>8</v>
      </c>
    </row>
    <row r="48" spans="1:2" x14ac:dyDescent="0.25">
      <c r="B48">
        <v>9</v>
      </c>
    </row>
    <row r="49" spans="2:3" x14ac:dyDescent="0.25">
      <c r="B49">
        <v>10</v>
      </c>
    </row>
    <row r="50" spans="2:3" x14ac:dyDescent="0.25">
      <c r="B50">
        <v>11</v>
      </c>
    </row>
    <row r="51" spans="2:3" x14ac:dyDescent="0.25">
      <c r="B51">
        <v>12</v>
      </c>
    </row>
    <row r="52" spans="2:3" x14ac:dyDescent="0.25">
      <c r="B52">
        <v>13</v>
      </c>
    </row>
    <row r="53" spans="2:3" x14ac:dyDescent="0.25">
      <c r="B53">
        <v>14</v>
      </c>
    </row>
    <row r="54" spans="2:3" x14ac:dyDescent="0.25">
      <c r="B54">
        <v>15</v>
      </c>
    </row>
    <row r="55" spans="2:3" x14ac:dyDescent="0.25">
      <c r="B55">
        <v>16</v>
      </c>
    </row>
    <row r="56" spans="2:3" x14ac:dyDescent="0.25">
      <c r="B56">
        <v>17</v>
      </c>
    </row>
    <row r="57" spans="2:3" x14ac:dyDescent="0.25">
      <c r="B57">
        <v>18</v>
      </c>
    </row>
    <row r="58" spans="2:3" x14ac:dyDescent="0.25">
      <c r="B58">
        <v>19</v>
      </c>
      <c r="C58" s="15" t="s">
        <v>125</v>
      </c>
    </row>
    <row r="59" spans="2:3" x14ac:dyDescent="0.25">
      <c r="B59">
        <v>20</v>
      </c>
    </row>
    <row r="60" spans="2:3" x14ac:dyDescent="0.25">
      <c r="B60">
        <v>21</v>
      </c>
    </row>
    <row r="61" spans="2:3" x14ac:dyDescent="0.25">
      <c r="B61">
        <v>22</v>
      </c>
    </row>
    <row r="62" spans="2:3" x14ac:dyDescent="0.25">
      <c r="B62">
        <v>23</v>
      </c>
    </row>
    <row r="63" spans="2:3" x14ac:dyDescent="0.25">
      <c r="B63">
        <v>24</v>
      </c>
    </row>
    <row r="64" spans="2:3" x14ac:dyDescent="0.25">
      <c r="B64">
        <v>25</v>
      </c>
    </row>
    <row r="65" spans="2:2" x14ac:dyDescent="0.25">
      <c r="B65">
        <v>26</v>
      </c>
    </row>
    <row r="66" spans="2:2" x14ac:dyDescent="0.25">
      <c r="B66">
        <v>27</v>
      </c>
    </row>
    <row r="67" spans="2:2" x14ac:dyDescent="0.25">
      <c r="B67">
        <v>28</v>
      </c>
    </row>
    <row r="68" spans="2:2" x14ac:dyDescent="0.25">
      <c r="B68">
        <v>29</v>
      </c>
    </row>
    <row r="69" spans="2:2" x14ac:dyDescent="0.25">
      <c r="B69">
        <v>30</v>
      </c>
    </row>
    <row r="70" spans="2:2" x14ac:dyDescent="0.25">
      <c r="B70">
        <v>31</v>
      </c>
    </row>
    <row r="71" spans="2:2" x14ac:dyDescent="0.25">
      <c r="B71">
        <v>32</v>
      </c>
    </row>
    <row r="72" spans="2:2" x14ac:dyDescent="0.25">
      <c r="B72">
        <v>33</v>
      </c>
    </row>
    <row r="73" spans="2:2" x14ac:dyDescent="0.25">
      <c r="B73">
        <v>34</v>
      </c>
    </row>
    <row r="74" spans="2:2" x14ac:dyDescent="0.25">
      <c r="B74">
        <v>35</v>
      </c>
    </row>
    <row r="75" spans="2:2" x14ac:dyDescent="0.25">
      <c r="B75">
        <v>36</v>
      </c>
    </row>
    <row r="76" spans="2:2" x14ac:dyDescent="0.25">
      <c r="B76">
        <v>37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5E0BAE9FDF43988A86DF33A2F651" ma:contentTypeVersion="7" ma:contentTypeDescription="Create a new document." ma:contentTypeScope="" ma:versionID="9457479bb5dc5fd96b8e2397e3a1e1a3">
  <xsd:schema xmlns:xsd="http://www.w3.org/2001/XMLSchema" xmlns:xs="http://www.w3.org/2001/XMLSchema" xmlns:p="http://schemas.microsoft.com/office/2006/metadata/properties" xmlns:ns3="7d0b6344-7d88-4aec-86e6-7bf88f7ae075" xmlns:ns4="ba534b10-1ab9-4439-b162-d256373275ad" targetNamespace="http://schemas.microsoft.com/office/2006/metadata/properties" ma:root="true" ma:fieldsID="4df8f581a4ce4029441b5b0b900da5df" ns3:_="" ns4:_="">
    <xsd:import namespace="7d0b6344-7d88-4aec-86e6-7bf88f7ae075"/>
    <xsd:import namespace="ba534b10-1ab9-4439-b162-d256373275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b6344-7d88-4aec-86e6-7bf88f7ae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34b10-1ab9-4439-b162-d25637327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9A8343-DE8E-4982-B242-75EE3FC6AAF9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7d0b6344-7d88-4aec-86e6-7bf88f7ae075"/>
    <ds:schemaRef ds:uri="http://www.w3.org/XML/1998/namespace"/>
    <ds:schemaRef ds:uri="ba534b10-1ab9-4439-b162-d256373275a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A7153D-F976-4E66-96DD-D0BCFDAE2B7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d0b6344-7d88-4aec-86e6-7bf88f7ae075"/>
    <ds:schemaRef ds:uri="ba534b10-1ab9-4439-b162-d256373275a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1063A7-0CFB-4B42-99DB-F9AE4FA4C5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436AC3-DE41-427A-9D30-730EC6B10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 Link Budgets</vt:lpstr>
      <vt:lpstr>Renegade-BLT ID Protocol</vt:lpstr>
      <vt:lpstr>Sensor Table</vt:lpstr>
      <vt:lpstr>Sensor types</vt:lpstr>
      <vt:lpstr>State Table</vt:lpstr>
      <vt:lpstr>State Matrix</vt:lpstr>
      <vt:lpstr>Lookup Table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Morgan</dc:creator>
  <cp:lastModifiedBy>James McPherson</cp:lastModifiedBy>
  <dcterms:created xsi:type="dcterms:W3CDTF">2021-03-25T05:52:55Z</dcterms:created>
  <dcterms:modified xsi:type="dcterms:W3CDTF">2021-08-24T23:22:13Z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0x010100144F5E0BAE9FDF43988A86DF33A2F651</vt:lpwstr>
  </property>
</Properties>
</file>