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13_ncr:1_{9A983B67-F28D-43BB-9674-5C094FE995ED}" xr6:coauthVersionLast="47" xr6:coauthVersionMax="47" xr10:uidLastSave="{00000000-0000-0000-0000-000000000000}"/>
  <bookViews>
    <workbookView xWindow="-120" yWindow="-120" windowWidth="29040" windowHeight="15840" firstSheet="1" activeTab="5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State Matrix" sheetId="11" r:id="rId6"/>
    <sheet name="Lookup Table" sheetId="7" r:id="rId7"/>
    <sheet name="Pinouts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F37" i="1" l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C27" i="1"/>
  <c r="E36" i="1" l="1"/>
  <c r="E39" i="1" s="1"/>
  <c r="E40" i="1" s="1"/>
  <c r="F36" i="1"/>
  <c r="F39" i="1" s="1"/>
  <c r="F40" i="1" s="1"/>
  <c r="C36" i="1"/>
  <c r="C39" i="1" s="1"/>
  <c r="C40" i="1" s="1"/>
  <c r="D36" i="1"/>
  <c r="D39" i="1" s="1"/>
  <c r="D40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<sst xmlns="http://schemas.openxmlformats.org/spreadsheetml/2006/main" count="330" uniqueCount="235">
  <si>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</si>
  <si>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</si>
  <si>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</si>
  <si>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</si>
  <si>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</si>
  <si>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</si>
  <si>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</si>
  <si>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</si>
  <si>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</si>
  <si>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</si>
  <si>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</si>
  <si>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</si>
  <si>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</si>
  <si>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</si>
  <si>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</si>
  <si>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</si>
  <si>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</si>
  <si>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</si>
  <si>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</si>
  <si>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</si>
  <si>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</si>
  <si>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</si>
  <si>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</si>
  <si>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</si>
  <si>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</si>
  <si>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</si>
  <si>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</si>
  <si>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</si>
  <si>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</si>
  <si>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</si>
  <si>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</si>
  <si>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</si>
  <si>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</si>
  <si>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</si>
  <si>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</si>
  <si>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</si>
  <si>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</si>
  <si>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</si>
  <si>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</si>
  <si>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</si>
  <si>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</si>
  <si>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</si>
  <si>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</si>
  <si>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</si>
  <si>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</si>
  <si>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</si>
  <si>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</si>
  <si>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</si>
  <si>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</si>
  <si>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</si>
  <si>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</si>
  <si>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</si>
  <si>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</si>
  <si>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</si>
  <si>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</si>
  <si>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</si>
  <si>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</si>
  <si>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</si>
  <si>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</si>
  <si>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</si>
  <si>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</si>
  <si>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</si>
  <si>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</si>
  <si>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</si>
  <si>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</si>
  <si>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ChamberPT1</t>
  </si>
  <si>
    <t>ThrustMountLoadCell1</t>
  </si>
  <si>
    <t>FuelTankPT</t>
  </si>
  <si>
    <t>LOXTankPT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</si>
  <si>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</si>
  <si>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</si>
  <si>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</si>
  <si>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</si>
  <si>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</si>
  <si>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</si>
  <si>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</si>
  <si>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</si>
  <si>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</si>
  <si>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</si>
  <si>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</si>
  <si>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</si>
  <si>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</si>
  <si>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</si>
  <si>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</si>
  <si>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</si>
  <si>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</si>
  <si>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</si>
  <si>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</si>
  <si>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</si>
  <si>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</si>
  <si>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</si>
  <si>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</si>
  <si>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</si>
  <si>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</si>
  <si>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</si>
  <si>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</si>
  <si>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</si>
  <si>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</si>
  <si>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</si>
  <si>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</si>
  <si>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</si>
  <si>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</si>
  <si>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</si>
  <si>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</si>
  <si>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</si>
  <si>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</si>
  <si>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</si>
  <si>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</si>
  <si>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</si>
  <si>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</si>
  <si>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</si>
  <si>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</si>
  <si>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</si>
  <si>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</si>
  <si>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</si>
  <si>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</si>
  <si>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</si>
  <si>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</si>
  <si>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</si>
  <si>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</si>
  <si>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</si>
  <si>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</si>
  <si>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</si>
  <si>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</si>
  <si>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</si>
  <si>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</si>
  <si>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</si>
  <si>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</si>
  <si>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</si>
  <si>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</si>
  <si>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</si>
  <si>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</si>
  <si>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</si>
  <si>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</si>
  <si>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</si>
  <si>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</si>
  <si>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</si>
  <si>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</si>
  <si>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</si>
  <si>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</si>
  <si>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</si>
  <si>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</si>
  <si>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</si>
  <si>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</si>
  <si>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</si>
  <si>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</si>
  <si>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</si>
  <si>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</si>
  <si>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</si>
  <si>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</si>
  <si>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</si>
  <si>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</si>
  <si>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</si>
  <si>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</si>
  <si>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</si>
  <si>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</si>
  <si>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</si>
  <si>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</si>
  <si>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</si>
  <si>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</si>
  <si>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</si>
  <si>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</si>
  <si>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</si>
  <si>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</si>
  <si>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</si>
  <si>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</si>
  <si>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</si>
  <si>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</si>
  <si>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</si>
  <si>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</si>
  <si>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</si>
  <si>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</si>
  <si>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</si>
  <si>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</si>
  <si>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</si>
  <si>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</si>
  <si>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</si>
  <si>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</si>
  <si>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</si>
  <si>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</si>
  <si>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</si>
  <si>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</si>
  <si>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</si>
  <si>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</si>
  <si>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</si>
  <si>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Lox Vent SV</t>
  </si>
  <si>
    <t>Fuel Vent SV</t>
  </si>
  <si>
    <t>MV Lox</t>
  </si>
  <si>
    <t>MV Fuel</t>
  </si>
  <si>
    <t>Load Cell 9V 1000 lbf</t>
  </si>
  <si>
    <t>Estimates below valid assuming 1 sample(s) packed/frame</t>
  </si>
  <si>
    <t>FuelLinePT</t>
  </si>
  <si>
    <t>LOXLinePT</t>
  </si>
  <si>
    <t>Lox ISO SV</t>
  </si>
  <si>
    <t>Fuel ISO SV</t>
  </si>
  <si>
    <t>Safety Enable 3</t>
  </si>
  <si>
    <t>CAN Command Code</t>
  </si>
  <si>
    <t>CAN Command ID</t>
  </si>
  <si>
    <t>Passivated State</t>
  </si>
  <si>
    <t>Test State</t>
  </si>
  <si>
    <t>Fire State</t>
  </si>
  <si>
    <t>Vent State</t>
  </si>
  <si>
    <t>Abort State</t>
  </si>
  <si>
    <t>Press Arm State</t>
  </si>
  <si>
    <t xml:space="preserve">Nothing actuated or armed. </t>
  </si>
  <si>
    <t>Pneumatic PT</t>
  </si>
  <si>
    <t>Allows direct commands to individual devices</t>
  </si>
  <si>
    <t>LOX Load State</t>
  </si>
  <si>
    <t>LOX Vent Open</t>
  </si>
  <si>
    <t>FuelRegPT</t>
  </si>
  <si>
    <t>LOXRegPT</t>
  </si>
  <si>
    <t>Safety Enable 4</t>
  </si>
  <si>
    <t>Vents both tanks</t>
  </si>
  <si>
    <t>Commanded when igniter smoke spotted. Triggers the firing valve sequence.</t>
  </si>
  <si>
    <t>Arms the Fire State command</t>
  </si>
  <si>
    <t>Vents both tanks with isos open to full drain whole system including K bottle</t>
  </si>
  <si>
    <t>Press State</t>
  </si>
  <si>
    <t>Tank Vents both closed, open isos to press tanks</t>
  </si>
  <si>
    <t>Off Nominal?</t>
  </si>
  <si>
    <t>Fire-Off Nominal?</t>
  </si>
  <si>
    <t>Unsure if should be implemented</t>
  </si>
  <si>
    <t>LOX Vent Only</t>
  </si>
  <si>
    <t>MVs (Fuel and Lox) - hardwired to bunker switch</t>
  </si>
  <si>
    <t>ISO Enables (Fuel and Lox)</t>
  </si>
  <si>
    <t>Fuel Vent Only</t>
  </si>
  <si>
    <t>Fire Arm State</t>
  </si>
  <si>
    <t>Lox Vent Safety Enable (3)</t>
  </si>
  <si>
    <t>MV Safety Enable (4)</t>
  </si>
  <si>
    <t>Fuel Vent Safety Enable (2)</t>
  </si>
  <si>
    <t>ISOs Safety Enable (1)</t>
  </si>
  <si>
    <t>Lox Vent SV (NO=inverted)</t>
  </si>
  <si>
    <t>Open Duration (ms)</t>
  </si>
  <si>
    <t>Hold Duty Cycle (%)</t>
  </si>
  <si>
    <t xml:space="preserve"> </t>
  </si>
  <si>
    <t>Blue is for inverted values NO Lox valve, tan is typical NC devices, Red is for manual bunker control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</si>
</sst>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0" fillId="2" borderId="0" xfId="0" applyFill="1"/>
    <xf numFmtId="0" fontId="6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5" borderId="11" xfId="0" applyFill="1" applyBorder="1"/>
    <xf numFmtId="0" fontId="0" fillId="3" borderId="11" xfId="0" applyFill="1" applyBorder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0" fillId="0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7" workbookViewId="0">
      <selection activeCell="C5" sqref="C5"/>
    </sheetView>
  </sheetViews>
  <sheetFormatPr defaultRowHeight="15" x14ac:dyDescent="0.25"/>
  <cols>
    <col min="1" max="1" width="18.42578125" customWidth="1"/>
    <col min="2" max="2" width="33" customWidth="1"/>
    <col min="3" max="3" width="15.5703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 x14ac:dyDescent="0.25">
      <c r="B2" t="s">
        <v>5</v>
      </c>
      <c r="C2">
        <v>1000000</v>
      </c>
      <c r="L2" t="s">
        <v>40</v>
      </c>
    </row>
    <row r="3" spans="1:17" x14ac:dyDescent="0.25">
      <c r="L3" t="s">
        <v>3</v>
      </c>
    </row>
    <row r="4" spans="1:17" x14ac:dyDescent="0.25">
      <c r="B4" t="s">
        <v>80</v>
      </c>
      <c r="C4">
        <v>500000</v>
      </c>
      <c r="L4" t="s">
        <v>4</v>
      </c>
    </row>
    <row r="5" spans="1:17" x14ac:dyDescent="0.25">
      <c r="A5" t="s">
        <v>84</v>
      </c>
      <c r="B5" t="s">
        <v>81</v>
      </c>
    </row>
    <row r="6" spans="1:17" x14ac:dyDescent="0.25">
      <c r="A6" t="s">
        <v>84</v>
      </c>
      <c r="B6" t="s">
        <v>82</v>
      </c>
    </row>
    <row r="7" spans="1:17" x14ac:dyDescent="0.25">
      <c r="A7" t="s">
        <v>84</v>
      </c>
      <c r="B7" t="s">
        <v>83</v>
      </c>
    </row>
    <row r="9" spans="1:17" ht="15.75" thickBot="1" x14ac:dyDescent="0.3">
      <c r="N9" s="6"/>
      <c r="O9" s="6"/>
      <c r="P9" s="6"/>
      <c r="Q9" s="6"/>
    </row>
    <row r="10" spans="1:17" ht="15.75" thickBot="1" x14ac:dyDescent="0.3">
      <c r="B10" s="1" t="s">
        <v>2</v>
      </c>
      <c r="C10" t="s">
        <v>19</v>
      </c>
      <c r="D10" s="37">
        <v>2</v>
      </c>
      <c r="E10" t="s">
        <v>150</v>
      </c>
      <c r="N10" s="6"/>
      <c r="O10" s="6"/>
      <c r="P10" s="6"/>
      <c r="Q10" s="6"/>
    </row>
    <row r="11" spans="1:17" ht="15.75" thickBot="1" x14ac:dyDescent="0.3">
      <c r="B11" t="s">
        <v>20</v>
      </c>
      <c r="E11" t="s">
        <v>21</v>
      </c>
      <c r="N11" s="6"/>
      <c r="O11" s="2"/>
      <c r="P11" s="6"/>
      <c r="Q11" s="6"/>
    </row>
    <row r="12" spans="1:17" x14ac:dyDescent="0.25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5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5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5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5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5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5">
      <c r="B18" s="19" t="s">
        <v>11</v>
      </c>
      <c r="C18" s="23">
        <f>D10*8</f>
        <v>16</v>
      </c>
      <c r="E18" s="19" t="s">
        <v>27</v>
      </c>
      <c r="F18" s="20">
        <v>2</v>
      </c>
    </row>
    <row r="19" spans="1:11" x14ac:dyDescent="0.25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5">
      <c r="B20" s="19" t="s">
        <v>13</v>
      </c>
      <c r="C20" s="20">
        <v>1</v>
      </c>
      <c r="E20" s="19" t="s">
        <v>11</v>
      </c>
      <c r="F20" s="23">
        <f>D10*8</f>
        <v>16</v>
      </c>
    </row>
    <row r="21" spans="1:11" x14ac:dyDescent="0.25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5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5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 x14ac:dyDescent="0.3">
      <c r="B24" s="21" t="s">
        <v>18</v>
      </c>
      <c r="C24" s="22">
        <f>MROUND(((((34+(8*D10))-1)/4)), 1)</f>
        <v>12</v>
      </c>
      <c r="E24" s="19" t="s">
        <v>15</v>
      </c>
      <c r="F24" s="20">
        <v>1</v>
      </c>
    </row>
    <row r="25" spans="1:11" x14ac:dyDescent="0.25">
      <c r="E25" s="19" t="s">
        <v>16</v>
      </c>
      <c r="F25" s="20">
        <v>7</v>
      </c>
    </row>
    <row r="26" spans="1:11" ht="15.75" thickBot="1" x14ac:dyDescent="0.3">
      <c r="E26" s="21" t="s">
        <v>18</v>
      </c>
      <c r="F26" s="22">
        <f>MROUND(((((54+(8*D10))-1)/4)), 1)</f>
        <v>17</v>
      </c>
    </row>
    <row r="27" spans="1:11" x14ac:dyDescent="0.25">
      <c r="A27" t="s">
        <v>23</v>
      </c>
      <c r="B27" t="s">
        <v>17</v>
      </c>
      <c r="C27">
        <f>SUM(C12:C24)</f>
        <v>72</v>
      </c>
      <c r="D27" t="s">
        <v>22</v>
      </c>
      <c r="E27" t="s">
        <v>17</v>
      </c>
      <c r="F27">
        <f>SUM(F12:F26)</f>
        <v>97</v>
      </c>
    </row>
    <row r="29" spans="1:11" x14ac:dyDescent="0.25">
      <c r="B29" s="39" t="s">
        <v>190</v>
      </c>
      <c r="C29" s="39"/>
      <c r="D29" s="39"/>
      <c r="E29" s="39"/>
      <c r="F29" s="39"/>
    </row>
    <row r="30" spans="1:11" x14ac:dyDescent="0.25">
      <c r="B30" s="33"/>
      <c r="C30" s="35" t="s">
        <v>60</v>
      </c>
      <c r="D30" s="35" t="s">
        <v>61</v>
      </c>
      <c r="E30" s="35" t="s">
        <v>62</v>
      </c>
      <c r="F30" s="35" t="s">
        <v>63</v>
      </c>
    </row>
    <row r="31" spans="1:11" x14ac:dyDescent="0.25">
      <c r="A31" t="s">
        <v>79</v>
      </c>
      <c r="B31" s="36" t="s">
        <v>174</v>
      </c>
      <c r="C31" s="31">
        <f>$C4/$C$27</f>
        <v>6944.4444444444443</v>
      </c>
      <c r="D31" s="31">
        <f>$C5/$F$27</f>
        <v>0</v>
      </c>
      <c r="E31" s="31">
        <f>$C6/$F$27</f>
        <v>0</v>
      </c>
      <c r="F31" s="31">
        <f>$C7/$F$27</f>
        <v>0</v>
      </c>
      <c r="G31" s="10"/>
      <c r="H31" s="10"/>
      <c r="I31" s="10"/>
      <c r="J31" s="10"/>
      <c r="K31" s="10"/>
    </row>
    <row r="32" spans="1:11" x14ac:dyDescent="0.25">
      <c r="B32" s="31" t="s">
        <v>172</v>
      </c>
      <c r="C32" s="31">
        <f>C31</f>
        <v>6944.4444444444443</v>
      </c>
      <c r="D32" s="31">
        <f>D31*4</f>
        <v>0</v>
      </c>
      <c r="E32" s="31">
        <f>E31*4</f>
        <v>0</v>
      </c>
      <c r="F32" s="31">
        <f>F31*4</f>
        <v>0</v>
      </c>
    </row>
    <row r="33" spans="1:8" x14ac:dyDescent="0.25">
      <c r="A33" t="s">
        <v>177</v>
      </c>
      <c r="B33" s="31" t="s">
        <v>178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5">
      <c r="B34" s="31" t="s">
        <v>179</v>
      </c>
      <c r="C34" s="31">
        <v>0</v>
      </c>
      <c r="D34" s="31">
        <v>10</v>
      </c>
      <c r="E34" s="31">
        <v>10</v>
      </c>
      <c r="F34" s="31">
        <v>10</v>
      </c>
    </row>
    <row r="35" spans="1:8" x14ac:dyDescent="0.25">
      <c r="A35" t="s">
        <v>180</v>
      </c>
      <c r="B35" s="31" t="s">
        <v>182</v>
      </c>
      <c r="C35" s="31">
        <v>5</v>
      </c>
      <c r="D35" s="31">
        <v>5</v>
      </c>
      <c r="E35" s="31">
        <v>0</v>
      </c>
      <c r="F35" s="31">
        <v>0</v>
      </c>
      <c r="H35" t="s">
        <v>183</v>
      </c>
    </row>
    <row r="36" spans="1:8" x14ac:dyDescent="0.25">
      <c r="B36" s="31" t="s">
        <v>181</v>
      </c>
      <c r="C36" s="31">
        <f>((C33*C34)+C35)*$C$27</f>
        <v>360</v>
      </c>
      <c r="D36" s="31">
        <f>((D33*D34)+D35)*$C$27</f>
        <v>1800</v>
      </c>
      <c r="E36" s="31">
        <f>((E33*E34)+E35)*$C$27</f>
        <v>0</v>
      </c>
      <c r="F36" s="31">
        <f>((F33*F34)+F35)*$C$27</f>
        <v>0</v>
      </c>
    </row>
    <row r="37" spans="1:8" x14ac:dyDescent="0.25">
      <c r="A37" t="s">
        <v>78</v>
      </c>
      <c r="B37" s="31" t="s">
        <v>173</v>
      </c>
      <c r="C37" s="31">
        <f>SUMIF('Sensor Table'!A2:A450,'Lookup Table'!$A$2,'Sensor Table'!F2:F450)</f>
        <v>4500</v>
      </c>
      <c r="D37" s="31">
        <f>SUMIF('Sensor Table'!A2:A450,'Lookup Table'!$A$3,'Sensor Table'!F2:F450)</f>
        <v>0</v>
      </c>
      <c r="E37" s="31">
        <f>SUMIF('Sensor Table'!A2:A450,'Lookup Table'!$A$4,'Sensor Table'!F2:F450)</f>
        <v>0</v>
      </c>
      <c r="F37" s="31">
        <f>SUMIF('Sensor Table'!A2:A450,'Lookup Table'!$A$5,'Sensor Table'!F2:F450)</f>
        <v>0</v>
      </c>
    </row>
    <row r="38" spans="1:8" x14ac:dyDescent="0.25">
      <c r="B38" s="32" t="s">
        <v>77</v>
      </c>
      <c r="C38" s="31">
        <f>C37</f>
        <v>4500</v>
      </c>
      <c r="D38" s="31">
        <f>D37/4</f>
        <v>0</v>
      </c>
      <c r="E38" s="31">
        <f>E37/4</f>
        <v>0</v>
      </c>
      <c r="F38" s="31">
        <f>F37/4</f>
        <v>0</v>
      </c>
    </row>
    <row r="39" spans="1:8" x14ac:dyDescent="0.25">
      <c r="A39" t="s">
        <v>184</v>
      </c>
      <c r="B39" s="31" t="s">
        <v>76</v>
      </c>
      <c r="C39" s="31">
        <f>(C38*$F$27)+C36</f>
        <v>436860</v>
      </c>
      <c r="D39" s="31">
        <f>(D38*$F$27)+D36</f>
        <v>1800</v>
      </c>
      <c r="E39" s="31">
        <f>(E38*$F$27)+E36</f>
        <v>0</v>
      </c>
      <c r="F39" s="31">
        <f>(F38*$F$27)+F36</f>
        <v>0</v>
      </c>
    </row>
    <row r="40" spans="1:8" x14ac:dyDescent="0.25">
      <c r="B40" s="34" t="s">
        <v>175</v>
      </c>
      <c r="C40" s="31">
        <f>(C39/C4)*100</f>
        <v>87.372</v>
      </c>
      <c r="D40" s="31" t="e">
        <f>(D39/C5)*100</f>
        <v>#DIV/0!</v>
      </c>
      <c r="E40" s="31" t="e">
        <f>(E39/C6)*100</f>
        <v>#DIV/0!</v>
      </c>
      <c r="F40" s="31" t="e">
        <f>(F39/C7)*100</f>
        <v>#DIV/0!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workbookViewId="0">
      <selection activeCell="H9" sqref="H9:L9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36</v>
      </c>
    </row>
    <row r="2" spans="1:13" x14ac:dyDescent="0.25">
      <c r="A2" t="s">
        <v>37</v>
      </c>
      <c r="B2" t="s">
        <v>164</v>
      </c>
    </row>
    <row r="3" spans="1:13" x14ac:dyDescent="0.25">
      <c r="A3" t="s">
        <v>38</v>
      </c>
      <c r="B3" t="s">
        <v>166</v>
      </c>
    </row>
    <row r="4" spans="1:13" x14ac:dyDescent="0.25">
      <c r="A4" t="s">
        <v>39</v>
      </c>
      <c r="B4" t="s">
        <v>165</v>
      </c>
    </row>
    <row r="6" spans="1:13" x14ac:dyDescent="0.25">
      <c r="A6" s="27" t="s">
        <v>33</v>
      </c>
      <c r="B6" t="s">
        <v>29</v>
      </c>
    </row>
    <row r="7" spans="1:13" x14ac:dyDescent="0.25">
      <c r="B7" t="s">
        <v>30</v>
      </c>
    </row>
    <row r="8" spans="1:13" ht="15.75" thickBot="1" x14ac:dyDescent="0.3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5.75" thickBot="1" x14ac:dyDescent="0.3">
      <c r="A9" s="9" t="s">
        <v>37</v>
      </c>
      <c r="B9" s="40" t="s">
        <v>170</v>
      </c>
      <c r="C9" s="41"/>
      <c r="D9" s="42"/>
      <c r="E9" s="65" t="s">
        <v>32</v>
      </c>
      <c r="F9" s="65"/>
      <c r="G9" s="66"/>
      <c r="H9" s="62" t="s">
        <v>41</v>
      </c>
      <c r="I9" s="63"/>
      <c r="J9" s="63"/>
      <c r="K9" s="63"/>
      <c r="L9" s="64"/>
      <c r="M9" s="5"/>
    </row>
    <row r="10" spans="1:13" ht="15.75" thickBot="1" x14ac:dyDescent="0.3">
      <c r="A10" s="9" t="s">
        <v>38</v>
      </c>
      <c r="B10" s="40" t="s">
        <v>171</v>
      </c>
      <c r="C10" s="41"/>
      <c r="D10" s="42"/>
      <c r="E10" s="67" t="s">
        <v>32</v>
      </c>
      <c r="F10" s="65"/>
      <c r="G10" s="66"/>
      <c r="H10" s="67" t="s">
        <v>153</v>
      </c>
      <c r="I10" s="66"/>
      <c r="J10" s="68" t="s">
        <v>35</v>
      </c>
      <c r="K10" s="65"/>
      <c r="L10" s="66"/>
    </row>
    <row r="11" spans="1:13" ht="15.75" thickBot="1" x14ac:dyDescent="0.3">
      <c r="A11" s="9" t="s">
        <v>39</v>
      </c>
      <c r="B11" s="40" t="s">
        <v>171</v>
      </c>
      <c r="C11" s="41"/>
      <c r="D11" s="42"/>
      <c r="E11" s="67" t="s">
        <v>32</v>
      </c>
      <c r="F11" s="65"/>
      <c r="G11" s="66"/>
      <c r="H11" s="29"/>
      <c r="I11" s="29"/>
      <c r="J11" s="29"/>
      <c r="K11" s="29"/>
      <c r="L11" s="30"/>
    </row>
    <row r="15" spans="1:13" x14ac:dyDescent="0.25">
      <c r="A15" s="27" t="s">
        <v>34</v>
      </c>
      <c r="B15" t="s">
        <v>31</v>
      </c>
    </row>
    <row r="16" spans="1:13" x14ac:dyDescent="0.25">
      <c r="B16" t="s">
        <v>30</v>
      </c>
    </row>
    <row r="17" spans="1:20" ht="15.75" thickBot="1" x14ac:dyDescent="0.3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 x14ac:dyDescent="0.3">
      <c r="A18" s="9" t="s">
        <v>38</v>
      </c>
      <c r="B18" s="46" t="s">
        <v>160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5"/>
    </row>
    <row r="19" spans="1:20" ht="15.75" thickBot="1" x14ac:dyDescent="0.3">
      <c r="A19" s="9" t="s">
        <v>37</v>
      </c>
      <c r="B19" s="59" t="s">
        <v>42</v>
      </c>
      <c r="C19" s="60"/>
      <c r="D19" s="60"/>
      <c r="E19" s="60"/>
      <c r="F19" s="61"/>
      <c r="G19" s="59" t="s">
        <v>43</v>
      </c>
      <c r="H19" s="60"/>
      <c r="I19" s="60"/>
      <c r="J19" s="60"/>
      <c r="K19" s="61"/>
      <c r="L19" s="59" t="s">
        <v>44</v>
      </c>
      <c r="M19" s="60"/>
      <c r="N19" s="60"/>
      <c r="O19" s="60"/>
      <c r="P19" s="61"/>
      <c r="Q19" s="46" t="s">
        <v>169</v>
      </c>
      <c r="R19" s="47"/>
      <c r="S19" s="45"/>
    </row>
    <row r="20" spans="1:20" ht="15.75" thickBot="1" x14ac:dyDescent="0.3">
      <c r="A20" s="9" t="s">
        <v>39</v>
      </c>
      <c r="B20" s="46" t="s">
        <v>160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5"/>
    </row>
    <row r="23" spans="1:20" x14ac:dyDescent="0.25">
      <c r="A23" s="26" t="s">
        <v>152</v>
      </c>
      <c r="B23" s="54" t="s">
        <v>167</v>
      </c>
      <c r="C23" s="48"/>
      <c r="D23" s="48"/>
      <c r="E23" s="48"/>
      <c r="F23" s="48"/>
      <c r="G23" s="48"/>
      <c r="H23" s="48"/>
      <c r="I23" s="49"/>
      <c r="J23" s="55" t="s">
        <v>168</v>
      </c>
      <c r="K23" s="56"/>
      <c r="L23" s="56"/>
      <c r="M23" s="56"/>
      <c r="N23" s="56"/>
      <c r="O23" s="56"/>
      <c r="P23" s="56"/>
      <c r="Q23" s="57"/>
    </row>
    <row r="24" spans="1:20" x14ac:dyDescent="0.25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56"/>
      <c r="K24" s="56"/>
      <c r="L24" s="56"/>
      <c r="M24" s="56"/>
      <c r="N24" s="56"/>
      <c r="O24" s="56"/>
      <c r="P24" s="56"/>
      <c r="Q24" s="57"/>
    </row>
    <row r="25" spans="1:20" ht="15.75" thickBot="1" x14ac:dyDescent="0.3">
      <c r="A25" s="24" t="s">
        <v>38</v>
      </c>
      <c r="B25" s="43" t="s">
        <v>154</v>
      </c>
      <c r="C25" s="44"/>
      <c r="D25" s="44"/>
      <c r="E25" s="44"/>
      <c r="F25" s="44"/>
      <c r="G25" s="44"/>
      <c r="H25" s="58"/>
      <c r="I25" s="28" t="s">
        <v>155</v>
      </c>
      <c r="J25" s="48" t="s">
        <v>163</v>
      </c>
      <c r="K25" s="48"/>
      <c r="L25" s="48"/>
      <c r="M25" s="48"/>
      <c r="N25" s="48"/>
      <c r="O25" s="48"/>
      <c r="P25" s="48"/>
      <c r="Q25" s="49"/>
    </row>
    <row r="26" spans="1:20" ht="15.75" thickBot="1" x14ac:dyDescent="0.3">
      <c r="A26" s="24" t="s">
        <v>156</v>
      </c>
      <c r="B26" s="43" t="s">
        <v>157</v>
      </c>
      <c r="C26" s="44"/>
      <c r="D26" s="44"/>
      <c r="E26" s="44"/>
      <c r="F26" s="44"/>
      <c r="G26" s="44"/>
      <c r="H26" s="44"/>
      <c r="I26" s="45"/>
      <c r="J26" s="50" t="s">
        <v>161</v>
      </c>
      <c r="K26" s="50"/>
      <c r="L26" s="50"/>
      <c r="M26" s="50"/>
      <c r="N26" s="50"/>
      <c r="O26" s="50"/>
      <c r="P26" s="50"/>
      <c r="Q26" s="51"/>
    </row>
    <row r="27" spans="1:20" ht="15.75" thickBot="1" x14ac:dyDescent="0.3">
      <c r="A27" s="24" t="s">
        <v>158</v>
      </c>
      <c r="B27" s="46" t="s">
        <v>159</v>
      </c>
      <c r="C27" s="47"/>
      <c r="D27" s="47"/>
      <c r="E27" s="47"/>
      <c r="F27" s="47"/>
      <c r="G27" s="47"/>
      <c r="H27" s="47"/>
      <c r="I27" s="45"/>
      <c r="J27" s="52" t="s">
        <v>162</v>
      </c>
      <c r="K27" s="52"/>
      <c r="L27" s="52"/>
      <c r="M27" s="52"/>
      <c r="N27" s="52"/>
      <c r="O27" s="52"/>
      <c r="P27" s="52"/>
      <c r="Q27" s="53"/>
    </row>
    <row r="30" spans="1:20" x14ac:dyDescent="0.25">
      <c r="B30" t="s">
        <v>148</v>
      </c>
    </row>
    <row r="31" spans="1:20" x14ac:dyDescent="0.25">
      <c r="B31" t="s">
        <v>149</v>
      </c>
    </row>
  </sheetData>
  <mergeCells count="24">
    <mergeCell ref="L19:P19"/>
    <mergeCell ref="H9:L9"/>
    <mergeCell ref="Q19:S19"/>
    <mergeCell ref="E9:G9"/>
    <mergeCell ref="E10:G10"/>
    <mergeCell ref="E11:G11"/>
    <mergeCell ref="H10:I10"/>
    <mergeCell ref="J10:L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0"/>
  <sheetViews>
    <sheetView workbookViewId="0">
      <selection activeCell="D11" sqref="D11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13" customFormat="1" x14ac:dyDescent="0.25">
      <c r="A1" s="13" t="s">
        <v>59</v>
      </c>
      <c r="B1" s="13" t="s">
        <v>55</v>
      </c>
      <c r="C1" s="13" t="s">
        <v>54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8" x14ac:dyDescent="0.25">
      <c r="A2" t="s">
        <v>60</v>
      </c>
      <c r="B2">
        <v>1</v>
      </c>
      <c r="C2">
        <v>1</v>
      </c>
      <c r="D2" t="s">
        <v>65</v>
      </c>
      <c r="E2" t="s">
        <v>50</v>
      </c>
      <c r="F2">
        <v>500</v>
      </c>
      <c r="G2">
        <v>16</v>
      </c>
      <c r="H2">
        <v>16</v>
      </c>
    </row>
    <row r="3" spans="1:8" x14ac:dyDescent="0.25">
      <c r="A3" t="s">
        <v>60</v>
      </c>
      <c r="B3">
        <v>1</v>
      </c>
      <c r="C3">
        <v>2</v>
      </c>
      <c r="D3" t="s">
        <v>67</v>
      </c>
      <c r="E3" t="s">
        <v>50</v>
      </c>
      <c r="F3">
        <v>500</v>
      </c>
      <c r="G3">
        <v>16</v>
      </c>
      <c r="H3">
        <v>16</v>
      </c>
    </row>
    <row r="4" spans="1:8" x14ac:dyDescent="0.25">
      <c r="A4" t="s">
        <v>60</v>
      </c>
      <c r="B4">
        <v>1</v>
      </c>
      <c r="C4">
        <v>3</v>
      </c>
      <c r="D4" t="s">
        <v>68</v>
      </c>
      <c r="E4" t="s">
        <v>50</v>
      </c>
      <c r="F4">
        <v>500</v>
      </c>
      <c r="G4">
        <v>16</v>
      </c>
      <c r="H4">
        <v>16</v>
      </c>
    </row>
    <row r="5" spans="1:8" x14ac:dyDescent="0.25">
      <c r="A5" t="s">
        <v>60</v>
      </c>
      <c r="B5">
        <v>1</v>
      </c>
      <c r="C5">
        <v>4</v>
      </c>
      <c r="D5" t="s">
        <v>209</v>
      </c>
      <c r="E5" t="s">
        <v>50</v>
      </c>
      <c r="F5">
        <v>500</v>
      </c>
      <c r="G5">
        <v>16</v>
      </c>
      <c r="H5">
        <v>16</v>
      </c>
    </row>
    <row r="6" spans="1:8" x14ac:dyDescent="0.25">
      <c r="A6" t="s">
        <v>60</v>
      </c>
      <c r="B6">
        <v>1</v>
      </c>
      <c r="C6">
        <v>5</v>
      </c>
      <c r="D6" t="s">
        <v>210</v>
      </c>
      <c r="E6" t="s">
        <v>50</v>
      </c>
      <c r="F6">
        <v>500</v>
      </c>
      <c r="G6">
        <v>16</v>
      </c>
      <c r="H6">
        <v>16</v>
      </c>
    </row>
    <row r="7" spans="1:8" x14ac:dyDescent="0.25">
      <c r="A7" t="s">
        <v>60</v>
      </c>
      <c r="B7">
        <v>1</v>
      </c>
      <c r="C7">
        <v>6</v>
      </c>
      <c r="D7" t="s">
        <v>191</v>
      </c>
      <c r="E7" t="s">
        <v>50</v>
      </c>
      <c r="F7">
        <v>500</v>
      </c>
      <c r="G7">
        <v>16</v>
      </c>
      <c r="H7">
        <v>16</v>
      </c>
    </row>
    <row r="8" spans="1:8" x14ac:dyDescent="0.25">
      <c r="A8" t="s">
        <v>60</v>
      </c>
      <c r="B8">
        <v>1</v>
      </c>
      <c r="C8">
        <v>7</v>
      </c>
      <c r="D8" t="s">
        <v>192</v>
      </c>
      <c r="E8" t="s">
        <v>50</v>
      </c>
      <c r="F8">
        <v>500</v>
      </c>
      <c r="G8">
        <v>16</v>
      </c>
      <c r="H8">
        <v>16</v>
      </c>
    </row>
    <row r="9" spans="1:8" x14ac:dyDescent="0.25">
      <c r="A9" t="s">
        <v>60</v>
      </c>
      <c r="B9">
        <v>1</v>
      </c>
      <c r="C9">
        <v>8</v>
      </c>
      <c r="D9" t="s">
        <v>205</v>
      </c>
      <c r="E9" t="s">
        <v>50</v>
      </c>
      <c r="F9">
        <v>500</v>
      </c>
      <c r="G9">
        <v>16</v>
      </c>
      <c r="H9">
        <v>16</v>
      </c>
    </row>
    <row r="10" spans="1:8" x14ac:dyDescent="0.25">
      <c r="A10" t="s">
        <v>60</v>
      </c>
      <c r="B10">
        <v>1</v>
      </c>
      <c r="C10">
        <v>9</v>
      </c>
      <c r="D10" t="s">
        <v>66</v>
      </c>
      <c r="E10" t="s">
        <v>189</v>
      </c>
      <c r="F10">
        <v>500</v>
      </c>
      <c r="G10">
        <v>16</v>
      </c>
      <c r="H10">
        <v>16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C21:C1048576 C12:C19 C2:C10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E21:E1048576 E2:E10 E12:E15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7" sqref="A7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1" t="s">
        <v>53</v>
      </c>
      <c r="B1" t="s">
        <v>56</v>
      </c>
      <c r="C1" t="s">
        <v>57</v>
      </c>
      <c r="D1" s="69" t="s">
        <v>69</v>
      </c>
      <c r="E1" s="69"/>
      <c r="F1" t="s">
        <v>95</v>
      </c>
    </row>
    <row r="2" spans="1:6" x14ac:dyDescent="0.25">
      <c r="A2" t="s">
        <v>48</v>
      </c>
      <c r="B2">
        <v>24</v>
      </c>
      <c r="C2">
        <v>10</v>
      </c>
      <c r="D2" s="14" t="s">
        <v>75</v>
      </c>
    </row>
    <row r="3" spans="1:6" x14ac:dyDescent="0.25">
      <c r="A3" t="s">
        <v>49</v>
      </c>
      <c r="B3">
        <v>24</v>
      </c>
      <c r="C3">
        <v>11</v>
      </c>
      <c r="D3" s="14" t="s">
        <v>74</v>
      </c>
    </row>
    <row r="4" spans="1:6" x14ac:dyDescent="0.25">
      <c r="A4" t="s">
        <v>50</v>
      </c>
      <c r="B4">
        <v>16</v>
      </c>
      <c r="C4">
        <v>13</v>
      </c>
      <c r="D4" s="14" t="s">
        <v>72</v>
      </c>
    </row>
    <row r="5" spans="1:6" x14ac:dyDescent="0.25">
      <c r="A5" t="s">
        <v>51</v>
      </c>
      <c r="B5">
        <v>16</v>
      </c>
      <c r="C5">
        <v>13</v>
      </c>
      <c r="D5" s="14" t="s">
        <v>72</v>
      </c>
    </row>
    <row r="6" spans="1:6" x14ac:dyDescent="0.25">
      <c r="A6" t="s">
        <v>189</v>
      </c>
      <c r="B6">
        <v>16</v>
      </c>
      <c r="C6">
        <v>12</v>
      </c>
      <c r="D6" s="14" t="s">
        <v>73</v>
      </c>
      <c r="F6" t="s">
        <v>96</v>
      </c>
    </row>
    <row r="7" spans="1:6" x14ac:dyDescent="0.25">
      <c r="A7" t="s">
        <v>52</v>
      </c>
      <c r="B7">
        <v>13</v>
      </c>
      <c r="C7">
        <v>10</v>
      </c>
      <c r="D7" s="14" t="s">
        <v>70</v>
      </c>
      <c r="E7" s="14" t="s">
        <v>71</v>
      </c>
    </row>
    <row r="14" spans="1:6" x14ac:dyDescent="0.25">
      <c r="F14" t="s">
        <v>97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I66"/>
  <sheetViews>
    <sheetView workbookViewId="0">
      <selection activeCell="H17" sqref="H1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  <col min="5" max="6" width="16.42578125" customWidth="1"/>
    <col min="7" max="7" width="25.42578125" customWidth="1"/>
    <col min="8" max="8" width="24.140625" customWidth="1"/>
    <col min="9" max="9" width="88.140625" customWidth="1"/>
  </cols>
  <sheetData>
    <row r="1" spans="1:9" x14ac:dyDescent="0.25">
      <c r="A1" t="s">
        <v>85</v>
      </c>
      <c r="B1" t="s">
        <v>86</v>
      </c>
      <c r="C1" t="s">
        <v>87</v>
      </c>
      <c r="D1" t="s">
        <v>88</v>
      </c>
      <c r="E1" s="79" t="s">
        <v>231</v>
      </c>
      <c r="F1" s="79" t="s">
        <v>232</v>
      </c>
      <c r="G1" t="s">
        <v>197</v>
      </c>
      <c r="H1" t="s">
        <v>196</v>
      </c>
      <c r="I1" t="s">
        <v>95</v>
      </c>
    </row>
    <row r="2" spans="1:9" x14ac:dyDescent="0.25">
      <c r="A2">
        <v>0</v>
      </c>
      <c r="F2" t="s">
        <v>233</v>
      </c>
    </row>
    <row r="3" spans="1:9" x14ac:dyDescent="0.25">
      <c r="A3">
        <v>1</v>
      </c>
      <c r="B3" t="s">
        <v>198</v>
      </c>
      <c r="I3" t="s">
        <v>204</v>
      </c>
    </row>
    <row r="4" spans="1:9" x14ac:dyDescent="0.25">
      <c r="A4">
        <v>2</v>
      </c>
      <c r="B4" t="s">
        <v>199</v>
      </c>
      <c r="I4" t="s">
        <v>206</v>
      </c>
    </row>
    <row r="5" spans="1:9" x14ac:dyDescent="0.25">
      <c r="A5">
        <v>3</v>
      </c>
      <c r="B5" t="s">
        <v>207</v>
      </c>
      <c r="I5" t="s">
        <v>208</v>
      </c>
    </row>
    <row r="6" spans="1:9" x14ac:dyDescent="0.25">
      <c r="A6">
        <v>4</v>
      </c>
      <c r="B6" t="s">
        <v>203</v>
      </c>
    </row>
    <row r="7" spans="1:9" x14ac:dyDescent="0.25">
      <c r="A7">
        <v>5</v>
      </c>
      <c r="B7" t="s">
        <v>216</v>
      </c>
      <c r="I7" t="s">
        <v>217</v>
      </c>
    </row>
    <row r="8" spans="1:9" x14ac:dyDescent="0.25">
      <c r="A8">
        <v>6</v>
      </c>
      <c r="B8" t="s">
        <v>202</v>
      </c>
      <c r="I8" t="s">
        <v>215</v>
      </c>
    </row>
    <row r="9" spans="1:9" x14ac:dyDescent="0.25">
      <c r="A9">
        <v>7</v>
      </c>
      <c r="B9" t="s">
        <v>225</v>
      </c>
      <c r="I9" t="s">
        <v>214</v>
      </c>
    </row>
    <row r="10" spans="1:9" x14ac:dyDescent="0.25">
      <c r="A10">
        <v>8</v>
      </c>
      <c r="B10" t="s">
        <v>200</v>
      </c>
      <c r="I10" t="s">
        <v>213</v>
      </c>
    </row>
    <row r="11" spans="1:9" x14ac:dyDescent="0.25">
      <c r="A11">
        <v>9</v>
      </c>
      <c r="B11" t="s">
        <v>201</v>
      </c>
      <c r="I11" t="s">
        <v>212</v>
      </c>
    </row>
    <row r="12" spans="1:9" x14ac:dyDescent="0.25">
      <c r="A12">
        <v>10</v>
      </c>
      <c r="B12" s="38" t="s">
        <v>218</v>
      </c>
      <c r="I12" t="s">
        <v>220</v>
      </c>
    </row>
    <row r="13" spans="1:9" x14ac:dyDescent="0.25">
      <c r="A13">
        <v>11</v>
      </c>
      <c r="B13" s="38" t="s">
        <v>219</v>
      </c>
      <c r="I13" t="s">
        <v>220</v>
      </c>
    </row>
    <row r="14" spans="1:9" x14ac:dyDescent="0.25">
      <c r="A14">
        <v>12</v>
      </c>
    </row>
    <row r="15" spans="1:9" x14ac:dyDescent="0.25">
      <c r="A15">
        <v>13</v>
      </c>
    </row>
    <row r="16" spans="1:9" x14ac:dyDescent="0.25">
      <c r="A16">
        <v>14</v>
      </c>
    </row>
    <row r="17" spans="1:9" x14ac:dyDescent="0.25">
      <c r="A17">
        <v>15</v>
      </c>
      <c r="B17" t="s">
        <v>185</v>
      </c>
      <c r="C17" t="s">
        <v>90</v>
      </c>
      <c r="D17" t="s">
        <v>89</v>
      </c>
      <c r="E17">
        <v>50</v>
      </c>
      <c r="F17">
        <v>65</v>
      </c>
    </row>
    <row r="18" spans="1:9" x14ac:dyDescent="0.25">
      <c r="A18">
        <v>16</v>
      </c>
      <c r="B18" t="s">
        <v>193</v>
      </c>
      <c r="C18" t="s">
        <v>89</v>
      </c>
      <c r="D18" t="s">
        <v>90</v>
      </c>
      <c r="E18">
        <v>50</v>
      </c>
      <c r="F18">
        <v>25</v>
      </c>
    </row>
    <row r="19" spans="1:9" x14ac:dyDescent="0.25">
      <c r="A19">
        <v>17</v>
      </c>
      <c r="B19" t="s">
        <v>186</v>
      </c>
      <c r="C19" t="s">
        <v>89</v>
      </c>
      <c r="D19" t="s">
        <v>90</v>
      </c>
      <c r="E19">
        <v>50</v>
      </c>
      <c r="F19">
        <v>25</v>
      </c>
    </row>
    <row r="20" spans="1:9" x14ac:dyDescent="0.25">
      <c r="A20">
        <v>18</v>
      </c>
      <c r="B20" t="s">
        <v>194</v>
      </c>
      <c r="C20" t="s">
        <v>89</v>
      </c>
      <c r="D20" t="s">
        <v>90</v>
      </c>
      <c r="E20">
        <v>50</v>
      </c>
      <c r="F20">
        <v>25</v>
      </c>
    </row>
    <row r="21" spans="1:9" x14ac:dyDescent="0.25">
      <c r="A21">
        <v>19</v>
      </c>
      <c r="B21" t="s">
        <v>188</v>
      </c>
      <c r="C21" t="s">
        <v>89</v>
      </c>
      <c r="D21" t="s">
        <v>90</v>
      </c>
      <c r="E21">
        <v>50</v>
      </c>
      <c r="F21">
        <v>25</v>
      </c>
    </row>
    <row r="22" spans="1:9" x14ac:dyDescent="0.25">
      <c r="A22">
        <v>20</v>
      </c>
      <c r="B22" t="s">
        <v>187</v>
      </c>
      <c r="C22" t="s">
        <v>89</v>
      </c>
      <c r="D22" t="s">
        <v>90</v>
      </c>
      <c r="E22">
        <v>50</v>
      </c>
      <c r="F22">
        <v>25</v>
      </c>
    </row>
    <row r="23" spans="1:9" x14ac:dyDescent="0.25">
      <c r="A23">
        <v>21</v>
      </c>
      <c r="B23" t="s">
        <v>91</v>
      </c>
      <c r="C23" t="s">
        <v>93</v>
      </c>
      <c r="D23" t="s">
        <v>94</v>
      </c>
      <c r="I23" t="s">
        <v>223</v>
      </c>
    </row>
    <row r="24" spans="1:9" x14ac:dyDescent="0.25">
      <c r="A24">
        <v>22</v>
      </c>
      <c r="B24" t="s">
        <v>92</v>
      </c>
      <c r="C24" t="s">
        <v>93</v>
      </c>
      <c r="D24" t="s">
        <v>94</v>
      </c>
      <c r="I24" t="s">
        <v>224</v>
      </c>
    </row>
    <row r="25" spans="1:9" x14ac:dyDescent="0.25">
      <c r="A25">
        <v>23</v>
      </c>
      <c r="B25" t="s">
        <v>195</v>
      </c>
      <c r="C25" t="s">
        <v>93</v>
      </c>
      <c r="D25" t="s">
        <v>94</v>
      </c>
      <c r="I25" t="s">
        <v>221</v>
      </c>
    </row>
    <row r="26" spans="1:9" x14ac:dyDescent="0.25">
      <c r="A26">
        <v>24</v>
      </c>
      <c r="B26" t="s">
        <v>211</v>
      </c>
      <c r="C26" t="s">
        <v>93</v>
      </c>
      <c r="D26" t="s">
        <v>94</v>
      </c>
      <c r="I26" t="s">
        <v>222</v>
      </c>
    </row>
    <row r="27" spans="1:9" x14ac:dyDescent="0.25">
      <c r="A27">
        <v>25</v>
      </c>
    </row>
    <row r="28" spans="1:9" x14ac:dyDescent="0.25">
      <c r="A28">
        <v>26</v>
      </c>
    </row>
    <row r="29" spans="1:9" x14ac:dyDescent="0.25">
      <c r="A29">
        <v>27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3E9C-6ADE-4FB7-BB51-DD1E9DFB4D88}">
  <dimension ref="A1:K11"/>
  <sheetViews>
    <sheetView tabSelected="1" workbookViewId="0">
      <selection activeCell="N3" sqref="N3"/>
    </sheetView>
  </sheetViews>
  <sheetFormatPr defaultColWidth="7.28515625" defaultRowHeight="15" x14ac:dyDescent="0.25"/>
  <cols>
    <col min="1" max="1" width="15.5703125" customWidth="1"/>
    <col min="2" max="2" width="7.28515625" style="70"/>
    <col min="3" max="10" width="7.28515625" style="71"/>
    <col min="11" max="11" width="7.28515625" style="15"/>
  </cols>
  <sheetData>
    <row r="1" spans="1:11" ht="15" customHeight="1" x14ac:dyDescent="0.25">
      <c r="B1" s="80" t="s">
        <v>234</v>
      </c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s="75" customFormat="1" ht="48.75" customHeight="1" x14ac:dyDescent="0.2">
      <c r="B3" s="76" t="s">
        <v>230</v>
      </c>
      <c r="C3" s="77" t="s">
        <v>186</v>
      </c>
      <c r="D3" s="77" t="s">
        <v>193</v>
      </c>
      <c r="E3" s="77" t="s">
        <v>194</v>
      </c>
      <c r="F3" s="77" t="s">
        <v>187</v>
      </c>
      <c r="G3" s="77" t="s">
        <v>188</v>
      </c>
      <c r="H3" s="77" t="s">
        <v>229</v>
      </c>
      <c r="I3" s="77" t="s">
        <v>228</v>
      </c>
      <c r="J3" s="77" t="s">
        <v>226</v>
      </c>
      <c r="K3" s="78" t="s">
        <v>227</v>
      </c>
    </row>
    <row r="4" spans="1:11" x14ac:dyDescent="0.25">
      <c r="A4" t="s">
        <v>198</v>
      </c>
      <c r="B4" s="72">
        <v>0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4">
        <v>0</v>
      </c>
    </row>
    <row r="5" spans="1:11" x14ac:dyDescent="0.25">
      <c r="A5" t="s">
        <v>207</v>
      </c>
      <c r="B5" s="72">
        <v>0</v>
      </c>
      <c r="C5" s="73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0</v>
      </c>
      <c r="J5" s="73">
        <v>1</v>
      </c>
      <c r="K5" s="74">
        <v>0</v>
      </c>
    </row>
    <row r="6" spans="1:11" x14ac:dyDescent="0.25">
      <c r="A6" t="s">
        <v>203</v>
      </c>
      <c r="B6" s="72">
        <v>1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1</v>
      </c>
      <c r="I6" s="73">
        <v>0</v>
      </c>
      <c r="J6" s="73">
        <v>1</v>
      </c>
      <c r="K6" s="74">
        <v>0</v>
      </c>
    </row>
    <row r="7" spans="1:11" x14ac:dyDescent="0.25">
      <c r="A7" t="s">
        <v>216</v>
      </c>
      <c r="B7" s="72">
        <v>1</v>
      </c>
      <c r="C7" s="73">
        <v>0</v>
      </c>
      <c r="D7" s="73">
        <v>1</v>
      </c>
      <c r="E7" s="73">
        <v>1</v>
      </c>
      <c r="F7" s="73">
        <v>0</v>
      </c>
      <c r="G7" s="73">
        <v>0</v>
      </c>
      <c r="H7" s="73">
        <v>1</v>
      </c>
      <c r="I7" s="73">
        <v>0</v>
      </c>
      <c r="J7" s="73">
        <v>1</v>
      </c>
      <c r="K7" s="74">
        <v>0</v>
      </c>
    </row>
    <row r="8" spans="1:11" x14ac:dyDescent="0.25">
      <c r="A8" t="s">
        <v>202</v>
      </c>
      <c r="B8" s="72">
        <v>0</v>
      </c>
      <c r="C8" s="73">
        <v>1</v>
      </c>
      <c r="D8" s="73">
        <v>1</v>
      </c>
      <c r="E8" s="73">
        <v>1</v>
      </c>
      <c r="F8" s="73">
        <v>0</v>
      </c>
      <c r="G8" s="73">
        <v>0</v>
      </c>
      <c r="H8" s="73">
        <v>1</v>
      </c>
      <c r="I8" s="73">
        <v>1</v>
      </c>
      <c r="J8" s="73">
        <v>0</v>
      </c>
      <c r="K8" s="74">
        <v>0</v>
      </c>
    </row>
    <row r="9" spans="1:11" x14ac:dyDescent="0.25">
      <c r="A9" t="s">
        <v>225</v>
      </c>
      <c r="B9" s="72">
        <v>1</v>
      </c>
      <c r="C9" s="73">
        <v>0</v>
      </c>
      <c r="D9" s="73">
        <v>1</v>
      </c>
      <c r="E9" s="73">
        <v>1</v>
      </c>
      <c r="F9" s="73">
        <v>0</v>
      </c>
      <c r="G9" s="73">
        <v>0</v>
      </c>
      <c r="H9" s="73">
        <v>1</v>
      </c>
      <c r="I9" s="73">
        <v>0</v>
      </c>
      <c r="J9" s="73">
        <v>1</v>
      </c>
      <c r="K9" s="74">
        <v>1</v>
      </c>
    </row>
    <row r="10" spans="1:11" x14ac:dyDescent="0.25">
      <c r="A10" t="s">
        <v>200</v>
      </c>
      <c r="B10" s="72">
        <v>1</v>
      </c>
      <c r="C10" s="73">
        <v>0</v>
      </c>
      <c r="D10" s="73">
        <v>1</v>
      </c>
      <c r="E10" s="73">
        <v>1</v>
      </c>
      <c r="F10" s="73">
        <v>1</v>
      </c>
      <c r="G10" s="73">
        <v>1</v>
      </c>
      <c r="H10" s="73">
        <v>1</v>
      </c>
      <c r="I10" s="73">
        <v>0</v>
      </c>
      <c r="J10" s="73">
        <v>1</v>
      </c>
      <c r="K10" s="74">
        <v>1</v>
      </c>
    </row>
    <row r="11" spans="1:11" x14ac:dyDescent="0.25">
      <c r="A11" t="s">
        <v>201</v>
      </c>
      <c r="B11" s="72">
        <v>0</v>
      </c>
      <c r="C11" s="73">
        <v>1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1</v>
      </c>
      <c r="J11" s="73">
        <v>0</v>
      </c>
      <c r="K11" s="74">
        <v>0</v>
      </c>
    </row>
  </sheetData>
  <mergeCells count="1">
    <mergeCell ref="B1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defaultRowHeight="15" x14ac:dyDescent="0.25"/>
  <cols>
    <col min="2" max="2" width="10.42578125" customWidth="1"/>
    <col min="5" max="5" width="14.28515625" customWidth="1"/>
  </cols>
  <sheetData>
    <row r="1" spans="1:4" s="12" customFormat="1" x14ac:dyDescent="0.25">
      <c r="A1" s="12" t="s">
        <v>59</v>
      </c>
      <c r="B1" s="12" t="s">
        <v>176</v>
      </c>
      <c r="C1" s="12" t="s">
        <v>58</v>
      </c>
      <c r="D1" s="12" t="s">
        <v>64</v>
      </c>
    </row>
    <row r="2" spans="1:4" x14ac:dyDescent="0.25">
      <c r="A2" t="s">
        <v>60</v>
      </c>
      <c r="B2">
        <v>125000</v>
      </c>
      <c r="C2">
        <v>0</v>
      </c>
      <c r="D2">
        <v>1</v>
      </c>
    </row>
    <row r="3" spans="1:4" x14ac:dyDescent="0.25">
      <c r="A3" t="s">
        <v>61</v>
      </c>
      <c r="B3">
        <v>250000</v>
      </c>
      <c r="C3">
        <v>1</v>
      </c>
      <c r="D3">
        <v>2</v>
      </c>
    </row>
    <row r="4" spans="1:4" x14ac:dyDescent="0.25">
      <c r="A4" t="s">
        <v>62</v>
      </c>
      <c r="B4">
        <v>500000</v>
      </c>
      <c r="C4">
        <v>2</v>
      </c>
      <c r="D4">
        <v>3</v>
      </c>
    </row>
    <row r="5" spans="1:4" x14ac:dyDescent="0.25">
      <c r="A5" t="s">
        <v>63</v>
      </c>
      <c r="B5">
        <v>1000000</v>
      </c>
      <c r="C5">
        <v>3</v>
      </c>
      <c r="D5">
        <v>4</v>
      </c>
    </row>
    <row r="6" spans="1:4" x14ac:dyDescent="0.25">
      <c r="C6">
        <v>4</v>
      </c>
      <c r="D6">
        <v>5</v>
      </c>
    </row>
    <row r="7" spans="1:4" x14ac:dyDescent="0.25">
      <c r="C7">
        <v>5</v>
      </c>
      <c r="D7">
        <v>6</v>
      </c>
    </row>
    <row r="8" spans="1:4" x14ac:dyDescent="0.25">
      <c r="C8">
        <v>6</v>
      </c>
      <c r="D8">
        <v>7</v>
      </c>
    </row>
    <row r="9" spans="1:4" x14ac:dyDescent="0.25">
      <c r="C9">
        <v>7</v>
      </c>
      <c r="D9">
        <v>8</v>
      </c>
    </row>
    <row r="10" spans="1:4" x14ac:dyDescent="0.25">
      <c r="D10">
        <v>9</v>
      </c>
    </row>
    <row r="11" spans="1:4" x14ac:dyDescent="0.25">
      <c r="D11">
        <v>10</v>
      </c>
    </row>
    <row r="12" spans="1:4" x14ac:dyDescent="0.25">
      <c r="D12">
        <v>11</v>
      </c>
    </row>
    <row r="13" spans="1:4" x14ac:dyDescent="0.25">
      <c r="D13">
        <v>12</v>
      </c>
    </row>
    <row r="14" spans="1:4" x14ac:dyDescent="0.25">
      <c r="D14">
        <v>13</v>
      </c>
    </row>
    <row r="15" spans="1:4" x14ac:dyDescent="0.25">
      <c r="D15">
        <v>14</v>
      </c>
    </row>
    <row r="16" spans="1:4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I23" sqref="I23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98</v>
      </c>
      <c r="B1" t="s">
        <v>99</v>
      </c>
      <c r="C1" t="s">
        <v>130</v>
      </c>
      <c r="D1" t="s">
        <v>146</v>
      </c>
      <c r="E1" t="s">
        <v>147</v>
      </c>
    </row>
    <row r="2" spans="1:5" x14ac:dyDescent="0.25">
      <c r="A2" t="s">
        <v>151</v>
      </c>
      <c r="B2">
        <v>1</v>
      </c>
      <c r="C2" s="15" t="s">
        <v>125</v>
      </c>
    </row>
    <row r="3" spans="1:5" x14ac:dyDescent="0.25">
      <c r="B3">
        <v>2</v>
      </c>
      <c r="C3" t="s">
        <v>101</v>
      </c>
      <c r="D3" t="s">
        <v>131</v>
      </c>
    </row>
    <row r="4" spans="1:5" x14ac:dyDescent="0.25">
      <c r="B4">
        <v>3</v>
      </c>
      <c r="C4" t="s">
        <v>102</v>
      </c>
      <c r="D4" t="s">
        <v>131</v>
      </c>
    </row>
    <row r="5" spans="1:5" x14ac:dyDescent="0.25">
      <c r="B5">
        <v>4</v>
      </c>
      <c r="C5" t="s">
        <v>103</v>
      </c>
      <c r="D5" t="s">
        <v>131</v>
      </c>
    </row>
    <row r="6" spans="1:5" x14ac:dyDescent="0.25">
      <c r="B6">
        <v>5</v>
      </c>
      <c r="C6" t="s">
        <v>104</v>
      </c>
      <c r="D6" t="s">
        <v>131</v>
      </c>
    </row>
    <row r="7" spans="1:5" x14ac:dyDescent="0.25">
      <c r="B7">
        <v>6</v>
      </c>
      <c r="C7" t="s">
        <v>105</v>
      </c>
      <c r="D7" t="s">
        <v>131</v>
      </c>
    </row>
    <row r="8" spans="1:5" x14ac:dyDescent="0.25">
      <c r="B8">
        <v>7</v>
      </c>
      <c r="C8" t="s">
        <v>106</v>
      </c>
      <c r="D8" t="s">
        <v>131</v>
      </c>
    </row>
    <row r="9" spans="1:5" x14ac:dyDescent="0.25">
      <c r="B9">
        <v>8</v>
      </c>
      <c r="C9" t="s">
        <v>107</v>
      </c>
      <c r="D9" t="s">
        <v>131</v>
      </c>
    </row>
    <row r="10" spans="1:5" x14ac:dyDescent="0.25">
      <c r="B10">
        <v>9</v>
      </c>
      <c r="C10" t="s">
        <v>108</v>
      </c>
      <c r="D10" t="s">
        <v>131</v>
      </c>
    </row>
    <row r="11" spans="1:5" x14ac:dyDescent="0.25">
      <c r="B11">
        <v>10</v>
      </c>
      <c r="C11" t="s">
        <v>109</v>
      </c>
      <c r="D11" t="s">
        <v>131</v>
      </c>
    </row>
    <row r="12" spans="1:5" x14ac:dyDescent="0.25">
      <c r="B12">
        <v>11</v>
      </c>
      <c r="C12" t="s">
        <v>110</v>
      </c>
      <c r="D12" t="s">
        <v>131</v>
      </c>
    </row>
    <row r="13" spans="1:5" x14ac:dyDescent="0.25">
      <c r="B13">
        <v>12</v>
      </c>
      <c r="C13" t="s">
        <v>111</v>
      </c>
      <c r="D13" t="s">
        <v>131</v>
      </c>
    </row>
    <row r="14" spans="1:5" x14ac:dyDescent="0.25">
      <c r="B14">
        <v>13</v>
      </c>
      <c r="C14" t="s">
        <v>112</v>
      </c>
      <c r="D14" t="s">
        <v>131</v>
      </c>
    </row>
    <row r="15" spans="1:5" x14ac:dyDescent="0.25">
      <c r="B15">
        <v>14</v>
      </c>
      <c r="C15" t="s">
        <v>113</v>
      </c>
      <c r="D15" t="s">
        <v>131</v>
      </c>
    </row>
    <row r="16" spans="1:5" x14ac:dyDescent="0.25">
      <c r="B16">
        <v>15</v>
      </c>
      <c r="C16" t="s">
        <v>114</v>
      </c>
      <c r="D16" t="s">
        <v>131</v>
      </c>
    </row>
    <row r="17" spans="2:4" x14ac:dyDescent="0.25">
      <c r="B17">
        <v>16</v>
      </c>
      <c r="C17" t="s">
        <v>115</v>
      </c>
      <c r="D17" t="s">
        <v>132</v>
      </c>
    </row>
    <row r="18" spans="2:4" x14ac:dyDescent="0.25">
      <c r="B18">
        <v>17</v>
      </c>
      <c r="C18" t="s">
        <v>116</v>
      </c>
      <c r="D18" t="s">
        <v>133</v>
      </c>
    </row>
    <row r="19" spans="2:4" x14ac:dyDescent="0.25">
      <c r="B19">
        <v>18</v>
      </c>
      <c r="C19" t="s">
        <v>117</v>
      </c>
      <c r="D19" t="s">
        <v>134</v>
      </c>
    </row>
    <row r="20" spans="2:4" x14ac:dyDescent="0.25">
      <c r="B20">
        <v>19</v>
      </c>
      <c r="C20" t="s">
        <v>118</v>
      </c>
      <c r="D20" t="s">
        <v>135</v>
      </c>
    </row>
    <row r="21" spans="2:4" x14ac:dyDescent="0.25">
      <c r="B21">
        <v>20</v>
      </c>
      <c r="C21" t="s">
        <v>119</v>
      </c>
      <c r="D21" t="s">
        <v>136</v>
      </c>
    </row>
    <row r="22" spans="2:4" x14ac:dyDescent="0.25">
      <c r="B22">
        <v>21</v>
      </c>
      <c r="C22" t="s">
        <v>120</v>
      </c>
      <c r="D22" t="s">
        <v>137</v>
      </c>
    </row>
    <row r="23" spans="2:4" x14ac:dyDescent="0.25">
      <c r="B23">
        <v>22</v>
      </c>
      <c r="C23" t="s">
        <v>121</v>
      </c>
      <c r="D23" t="s">
        <v>138</v>
      </c>
    </row>
    <row r="24" spans="2:4" x14ac:dyDescent="0.25">
      <c r="B24">
        <v>23</v>
      </c>
      <c r="C24" t="s">
        <v>122</v>
      </c>
      <c r="D24" t="s">
        <v>139</v>
      </c>
    </row>
    <row r="25" spans="2:4" x14ac:dyDescent="0.25">
      <c r="B25">
        <v>24</v>
      </c>
      <c r="C25" t="s">
        <v>123</v>
      </c>
      <c r="D25" t="s">
        <v>140</v>
      </c>
    </row>
    <row r="26" spans="2:4" x14ac:dyDescent="0.25">
      <c r="B26">
        <v>25</v>
      </c>
      <c r="C26" t="s">
        <v>124</v>
      </c>
      <c r="D26" t="s">
        <v>141</v>
      </c>
    </row>
    <row r="27" spans="2:4" x14ac:dyDescent="0.25">
      <c r="B27">
        <v>26</v>
      </c>
      <c r="C27" t="s">
        <v>126</v>
      </c>
      <c r="D27" t="s">
        <v>142</v>
      </c>
    </row>
    <row r="28" spans="2:4" x14ac:dyDescent="0.25">
      <c r="B28">
        <v>27</v>
      </c>
      <c r="C28" t="s">
        <v>127</v>
      </c>
      <c r="D28" t="s">
        <v>143</v>
      </c>
    </row>
    <row r="29" spans="2:4" x14ac:dyDescent="0.25">
      <c r="B29">
        <v>28</v>
      </c>
      <c r="C29" t="s">
        <v>128</v>
      </c>
      <c r="D29" t="s">
        <v>144</v>
      </c>
    </row>
    <row r="30" spans="2:4" x14ac:dyDescent="0.25">
      <c r="B30">
        <v>29</v>
      </c>
      <c r="C30" t="s">
        <v>129</v>
      </c>
      <c r="D30" t="s">
        <v>145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100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15" t="s">
        <v>125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 Link Budgets</vt:lpstr>
      <vt:lpstr>Renegade-BLT ID Protocol</vt:lpstr>
      <vt:lpstr>Sensor Table</vt:lpstr>
      <vt:lpstr>Sensor types</vt:lpstr>
      <vt:lpstr>State Table</vt:lpstr>
      <vt:lpstr>State Matrix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James McPherson</cp:lastModifiedBy>
  <dcterms:created xsi:type="dcterms:W3CDTF">2021-03-25T05:52:55Z</dcterms:created>
  <dcterms:modified xsi:type="dcterms:W3CDTF">2021-08-24T23:27:24Z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