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13_ncr:1_{274890AE-3AAC-4BF0-AC79-F25DD7F41FE6}" xr6:coauthVersionLast="47" xr6:coauthVersionMax="47" xr10:uidLastSave="{00000000-0000-0000-0000-000000000000}"/>
  <bookViews>
    <workbookView xWindow="-120" yWindow="-120" windowWidth="29040" windowHeight="15840" firstSheet="2" activeTab="2" xr2:uid="{43E521ED-7EE3-47F0-8CB3-A655151C58BF}"/>
  </bookViews>
  <sheets>
    <sheet name="CAN Link Budgets" sheetId="1" r:id="rId1"/>
    <sheet name="Renegade-BLT ID Protocol" sheetId="6" r:id="rId2"/>
    <sheet name="Calibrations" sheetId="15" r:id="rId3"/>
    <sheet name="Sensor Table" sheetId="2" r:id="rId4"/>
    <sheet name="State Table" sheetId="9" r:id="rId5"/>
    <sheet name="State Matrix" sheetId="11" r:id="rId6"/>
    <sheet name="Sensor types" sheetId="8" r:id="rId7"/>
    <sheet name="Nodes" sheetId="13" r:id="rId8"/>
    <sheet name="Lookup Table" sheetId="7" r:id="rId9"/>
    <sheet name="Pinouts Connectors" sheetId="10" r:id="rId10"/>
    <sheet name="Pinouts Teensy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26" i="2"/>
  <c r="D18" i="2"/>
  <c r="D17" i="2"/>
  <c r="D3" i="2"/>
  <c r="D4" i="2"/>
  <c r="D5" i="2"/>
  <c r="D6" i="2"/>
  <c r="D7" i="2"/>
  <c r="D9" i="2"/>
  <c r="D11" i="2"/>
  <c r="D13" i="2"/>
  <c r="D14" i="2"/>
  <c r="D15" i="2"/>
  <c r="D16" i="2"/>
  <c r="D19" i="2"/>
  <c r="D20" i="2"/>
  <c r="D21" i="2"/>
  <c r="D22" i="2"/>
  <c r="D23" i="2"/>
  <c r="D24" i="2"/>
  <c r="D25" i="2"/>
  <c r="D2" i="2"/>
  <c r="J175" i="15"/>
  <c r="J172" i="15"/>
  <c r="J171" i="15"/>
  <c r="O10" i="1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F40" i="1"/>
  <c r="F41" i="1" s="1"/>
  <c r="E40" i="1"/>
  <c r="E41" i="1" s="1"/>
  <c r="D40" i="1"/>
  <c r="D41" i="1" s="1"/>
  <c r="C40" i="1"/>
  <c r="C41" i="1" s="1"/>
  <c r="C46" i="1" l="1"/>
  <c r="C18" i="1"/>
  <c r="C29" i="1" s="1"/>
  <c r="C24" i="1"/>
  <c r="C28" i="1" s="1"/>
  <c r="F20" i="1"/>
  <c r="F26" i="1"/>
  <c r="C47" i="1" l="1"/>
  <c r="C48" i="1"/>
  <c r="F27" i="1"/>
  <c r="C27" i="1"/>
  <c r="C49" i="1" l="1"/>
  <c r="E39" i="1"/>
  <c r="E42" i="1" s="1"/>
  <c r="E43" i="1" s="1"/>
  <c r="F39" i="1"/>
  <c r="F42" i="1" s="1"/>
  <c r="F43" i="1" s="1"/>
  <c r="C39" i="1"/>
  <c r="D39" i="1"/>
  <c r="D42" i="1" s="1"/>
  <c r="D43" i="1" s="1"/>
  <c r="C42" i="1"/>
  <c r="C43" i="1" s="1"/>
  <c r="C34" i="1"/>
  <c r="C35" i="1" s="1"/>
  <c r="D34" i="1"/>
  <c r="D35" i="1" s="1"/>
  <c r="E34" i="1"/>
  <c r="E35" i="1" s="1"/>
  <c r="F34" i="1"/>
  <c r="F35" i="1" s="1"/>
</calcChain>
</file>

<file path=xl/sharedStrings.xml><?xml version="1.0" encoding="utf-8"?>
<sst xmlns="http://schemas.openxmlformats.org/spreadsheetml/2006/main" count="760" uniqueCount="462">
  <si>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</si>
  <si>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</si>
  <si>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</si>
  <si>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</si>
  <si>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</si>
  <si>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</si>
  <si>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</si>
  <si>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</si>
  <si>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</si>
  <si>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</si>
  <si>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</si>
  <si>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</si>
  <si>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</si>
  <si>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</si>
  <si>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</si>
  <si>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</si>
  <si>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</si>
  <si>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</si>
  <si>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</si>
  <si>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</si>
  <si>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</si>
  <si>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</si>
  <si>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</si>
  <si>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</si>
  <si>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</si>
  <si>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</si>
  <si>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</si>
  <si>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</si>
  <si>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</si>
  <si>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</si>
  <si>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</si>
  <si>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</si>
  <si>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</si>
  <si>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</si>
  <si>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</si>
  <si>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</si>
  <si>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</si>
  <si>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</si>
  <si>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</si>
  <si>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</si>
  <si>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</si>
  <si>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</si>
  <si>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</si>
  <si>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</si>
  <si>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</si>
  <si>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</si>
  <si>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</si>
  <si>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</si>
  <si>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</si>
  <si>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</si>
  <si>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</si>
  <si>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</si>
  <si>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</si>
  <si>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</si>
  <si>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</si>
  <si>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</si>
  <si>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</si>
  <si>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</si>
  <si>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</si>
  <si>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</si>
  <si>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</si>
  <si>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</si>
  <si>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</si>
  <si>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</si>
  <si>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</si>
  <si>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</si>
  <si>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</si>
  <si>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</si>
  <si>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</si>
  <si>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</si>
  <si>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</si>
  <si>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</si>
  <si>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</si>
  <si>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</si>
  <si>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</si>
  <si>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</si>
  <si>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</si>
  <si>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</si>
  <si>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</si>
  <si>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</si>
  <si>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</si>
  <si>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</si>
  <si>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</si>
  <si>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</si>
  <si>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</si>
  <si>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</si>
  <si>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</si>
  <si>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</si>
  <si>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</si>
  <si>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</si>
  <si>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</si>
  <si>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</si>
  <si>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</si>
  <si>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</si>
  <si>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</si>
  <si>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</si>
  <si>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</si>
  <si>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</si>
  <si>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</si>
  <si>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</si>
  <si>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</si>
  <si>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</si>
  <si>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</si>
  <si>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</si>
  <si>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</si>
  <si>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</si>
  <si>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</si>
  <si>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</si>
  <si>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KEYED EMPTY</t>
  </si>
  <si>
    <t>Connection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</si>
  <si>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</si>
  <si>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</si>
  <si>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</si>
  <si>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</si>
  <si>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</si>
  <si>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</si>
  <si>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</si>
  <si>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</si>
  <si>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</si>
  <si>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</si>
  <si>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</si>
  <si>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</si>
  <si>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</si>
  <si>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</si>
  <si>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</si>
  <si>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</si>
  <si>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</si>
  <si>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</si>
  <si>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</si>
  <si>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</si>
  <si>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</si>
  <si>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</si>
  <si>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</si>
  <si>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</si>
  <si>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</si>
  <si>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</si>
  <si>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</si>
  <si>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</si>
  <si>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</si>
  <si>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</si>
  <si>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</si>
  <si>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</si>
  <si>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</si>
  <si>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</si>
  <si>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</si>
  <si>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</si>
  <si>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</si>
  <si>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</si>
  <si>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</si>
  <si>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</si>
  <si>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</si>
  <si>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</si>
  <si>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</si>
  <si>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</si>
  <si>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</si>
  <si>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</si>
  <si>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</si>
  <si>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</si>
  <si>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</si>
  <si>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</si>
  <si>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</si>
  <si>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</si>
  <si>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</si>
  <si>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</si>
  <si>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</si>
  <si>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</si>
  <si>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</si>
  <si>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</si>
  <si>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</si>
  <si>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</si>
  <si>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</si>
  <si>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</si>
  <si>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</si>
  <si>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</si>
  <si>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</si>
  <si>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</si>
  <si>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</si>
  <si>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</si>
  <si>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</si>
  <si>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</si>
  <si>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</si>
  <si>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</si>
  <si>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</si>
  <si>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</si>
  <si>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</si>
  <si>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</si>
  <si>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</si>
  <si>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</si>
  <si>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</si>
  <si>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</si>
  <si>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</si>
  <si>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</si>
  <si>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</si>
  <si>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</si>
  <si>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</si>
  <si>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</si>
  <si>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</si>
  <si>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</si>
  <si>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</si>
  <si>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</si>
  <si>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</si>
  <si>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</si>
  <si>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</si>
  <si>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</si>
  <si>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</si>
  <si>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</si>
  <si>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</si>
  <si>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</si>
  <si>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</si>
  <si>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</si>
  <si>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</si>
  <si>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</si>
  <si>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</si>
  <si>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</si>
  <si>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</si>
  <si>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</si>
  <si>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</si>
  <si>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</si>
  <si>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</si>
  <si>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</si>
  <si>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</si>
  <si>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</si>
  <si>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</si>
  <si>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</si>
  <si>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</si>
  <si>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</si>
  <si>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</si>
  <si>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</si>
  <si>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Vent State</t>
  </si>
  <si>
    <t>Lox Vent SV</t>
  </si>
  <si>
    <t>Fuel Vent SV</t>
  </si>
  <si>
    <t>MV Fuel</t>
  </si>
  <si>
    <t>MV Lox</t>
  </si>
  <si>
    <t>Safety Enable 3</t>
  </si>
  <si>
    <t>LOX Vent Only</t>
  </si>
  <si>
    <t>Safety Enable 4</t>
  </si>
  <si>
    <t>Fuel Vent Safety Enable (2)</t>
  </si>
  <si>
    <t>Function Type</t>
  </si>
  <si>
    <t>Cable</t>
  </si>
  <si>
    <t>wire color</t>
  </si>
  <si>
    <t>PWM</t>
  </si>
  <si>
    <t>CAN TX</t>
  </si>
  <si>
    <t>CAN RX</t>
  </si>
  <si>
    <t>ADC input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</si>
  <si>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</si>
  <si>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</si>
  <si>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</si>
  <si>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</si>
  <si>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</si>
  <si>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</si>
  <si>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</si>
  <si>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</si>
  <si>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</si>
  <si>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</si>
  <si>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</si>
  <si>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</si>
  <si>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</si>
  <si>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</si>
  <si>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</si>
  <si>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</si>
  <si>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</si>
  <si>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</si>
  <si>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</si>
  <si>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</si>
  <si>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</si>
  <si>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</si>
  <si>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</si>
  <si>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</si>
  <si>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</si>
  <si>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</si>
  <si>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</si>
  <si>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</si>
  <si>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Tank Press State</t>
  </si>
  <si>
    <t>Tank Press Arm State</t>
  </si>
  <si>
    <t>Safety Enable 5</t>
  </si>
  <si>
    <t>Safety Enable 6</t>
  </si>
  <si>
    <t>Tank Vents both closed, open Dome Regs to press tanks</t>
  </si>
  <si>
    <t>Lox Vent Safety Enable (5)</t>
  </si>
  <si>
    <t>Hi-Press SV</t>
  </si>
  <si>
    <t>Hi-Press Vent SV</t>
  </si>
  <si>
    <t>TeensyMCUTemp2</t>
  </si>
  <si>
    <t>TeensyMCUTemp3</t>
  </si>
  <si>
    <t>TeensyMCUTemp4</t>
  </si>
  <si>
    <t>Upper Prop System Node</t>
  </si>
  <si>
    <t>Lower Prop/Engine Node</t>
  </si>
  <si>
    <t>Telemetry Node</t>
  </si>
  <si>
    <t>Getting changed/obsoleted</t>
  </si>
  <si>
    <t>Node #</t>
  </si>
  <si>
    <t>Control Node (LCC)</t>
  </si>
  <si>
    <t>Global call</t>
  </si>
  <si>
    <t>Engine-Lower Prop</t>
  </si>
  <si>
    <t>Upper Prop</t>
  </si>
  <si>
    <t>Pad-Ground</t>
  </si>
  <si>
    <t>Telemetry</t>
  </si>
  <si>
    <t>Fuel Vent</t>
  </si>
  <si>
    <t>Hi-Press, Hi-Press Vent Enable</t>
  </si>
  <si>
    <t>Pad-Ground Node</t>
  </si>
  <si>
    <t xml:space="preserve">CAN0 </t>
  </si>
  <si>
    <t>Baud Rate - arbitration</t>
  </si>
  <si>
    <t>Baud Rate - Data</t>
  </si>
  <si>
    <t>Non Data Field</t>
  </si>
  <si>
    <t>Data Field</t>
  </si>
  <si>
    <t>CAN2.0 Bus Utilization (%)</t>
  </si>
  <si>
    <t>CANFD Bus Utilization (%) - Arbitration</t>
  </si>
  <si>
    <t>CANFD Bus Utilization (%) - Data</t>
  </si>
  <si>
    <t>CANFD Bus Utilization (%) - Total</t>
  </si>
  <si>
    <t>For CANFD - Data Sample bit format</t>
  </si>
  <si>
    <t>ID</t>
  </si>
  <si>
    <t>bits</t>
  </si>
  <si>
    <t>Sample</t>
  </si>
  <si>
    <t>hours</t>
  </si>
  <si>
    <t>minutes</t>
  </si>
  <si>
    <t>sec</t>
  </si>
  <si>
    <t>ms</t>
  </si>
  <si>
    <t>TOTAL</t>
  </si>
  <si>
    <t>So a 8 byte package can hold one data sample with all the fixings we could want</t>
  </si>
  <si>
    <t>CANFD Frames/s - Data Frames</t>
  </si>
  <si>
    <t>STATE REPORT</t>
  </si>
  <si>
    <t>A#</t>
  </si>
  <si>
    <t>A8</t>
  </si>
  <si>
    <t>A3</t>
  </si>
  <si>
    <t>A4</t>
  </si>
  <si>
    <t>Teensy A#</t>
  </si>
  <si>
    <t>Bit Value</t>
  </si>
  <si>
    <t>PSI</t>
  </si>
  <si>
    <t>A5</t>
  </si>
  <si>
    <t>y = 0.0185x - 133.36</t>
  </si>
  <si>
    <t>R² = 1</t>
  </si>
  <si>
    <t>A6</t>
  </si>
  <si>
    <t>y = 0.0186x - 129.3</t>
  </si>
  <si>
    <t>LoxTankPT</t>
  </si>
  <si>
    <t>y = 0.0187x - 125.36</t>
  </si>
  <si>
    <t>FuelHighPressPT</t>
  </si>
  <si>
    <t>y = 0.0933x - 638.38</t>
  </si>
  <si>
    <t>R² = 0.9998</t>
  </si>
  <si>
    <t>LoxHighPressPT</t>
  </si>
  <si>
    <t>A9</t>
  </si>
  <si>
    <t>A7</t>
  </si>
  <si>
    <t>MVPneumatic</t>
  </si>
  <si>
    <t>Chamber2 PT</t>
  </si>
  <si>
    <t>Fuel Injector PT</t>
  </si>
  <si>
    <t>Chamber1 PT</t>
  </si>
  <si>
    <t>Fuel Inlet Prop Side PT</t>
  </si>
  <si>
    <t>Lox Inlet Prop Side PT</t>
  </si>
  <si>
    <t>y = 0.093x - 629.72</t>
  </si>
  <si>
    <t>y = 0.0186x - 126.56</t>
  </si>
  <si>
    <t>y = 0.0186x - 102.94</t>
  </si>
  <si>
    <t>y = 0.0186x - 123.27</t>
  </si>
  <si>
    <t>y = 0.0185x - 128.88</t>
  </si>
  <si>
    <t>y = 0.0185x - 125.74</t>
  </si>
  <si>
    <t>y = 0.0186x - 128.58</t>
  </si>
  <si>
    <t>y = 0.0186x - 126.27</t>
  </si>
  <si>
    <t>target psi</t>
  </si>
  <si>
    <t>bit out</t>
  </si>
  <si>
    <t>back convert</t>
  </si>
  <si>
    <t>ADC #s</t>
  </si>
  <si>
    <t>TeensyMCUTemp5</t>
  </si>
  <si>
    <t>Hi-Press Press Arm State</t>
  </si>
  <si>
    <t>Hi-Press Pressurize State</t>
  </si>
  <si>
    <t>MVs (Fuel and Lox)</t>
  </si>
  <si>
    <t>Blue is for inverted values NO Lox valve, tan is typical NC devices, Red requires bunker physical enable to function</t>
  </si>
  <si>
    <t>Closes Main Valves, aborts autosequence if initiated.</t>
  </si>
  <si>
    <t>Vents both tanks and COPV</t>
  </si>
  <si>
    <t>Initiates the Firing Autosequence</t>
  </si>
  <si>
    <t>Opens Hi-Press line to fill COPV, dome regs closed</t>
  </si>
  <si>
    <t>Lox Dome Reg/Vent Enable</t>
  </si>
  <si>
    <t>Fuel Dome Reg/Vent Enable</t>
  </si>
  <si>
    <t>Fuel Vent Enable (2)</t>
  </si>
  <si>
    <t>Hi-Press, Hi-Press Vent Enable (1)</t>
  </si>
  <si>
    <t>MV Safety Enable (7)</t>
  </si>
  <si>
    <t>Upper PT/LC DB37</t>
  </si>
  <si>
    <t>Lower PT/LC DB37</t>
  </si>
  <si>
    <t>Hi-Press Vent SV(-)</t>
  </si>
  <si>
    <t>Hi-Press SV(-)</t>
  </si>
  <si>
    <t>MV Fuel SV (+)</t>
  </si>
  <si>
    <t>MV Lox SV (+)</t>
  </si>
  <si>
    <t>Hi-Press Vent SV (+)</t>
  </si>
  <si>
    <t>Hi-Press SV (+)</t>
  </si>
  <si>
    <t>Lox Dome Reg SV (+)</t>
  </si>
  <si>
    <t>Lox Vent SV (+)</t>
  </si>
  <si>
    <t>Lox Dome Vent SV (+)</t>
  </si>
  <si>
    <t>Fuel Vent SV (+)</t>
  </si>
  <si>
    <t>Fuel Dome Reg SV (+)</t>
  </si>
  <si>
    <t>Fuel Dome Vent SV (+)</t>
  </si>
  <si>
    <t>Lox Vent SV (-)</t>
  </si>
  <si>
    <t>Lox Dome Reg SV (-)</t>
  </si>
  <si>
    <t>Lox Dome Vent SV (-)</t>
  </si>
  <si>
    <t>Fuel Vent SV (-)</t>
  </si>
  <si>
    <t>Fuel Dome Reg SV (-)</t>
  </si>
  <si>
    <t>Fuel Dome Vent SV (-)</t>
  </si>
  <si>
    <t>MV Fuel SV (-)</t>
  </si>
  <si>
    <t>MV Lox SV (-)</t>
  </si>
  <si>
    <t>Prop (3)</t>
  </si>
  <si>
    <t>Engine (2)</t>
  </si>
  <si>
    <t>Load Cell 1 (+)</t>
  </si>
  <si>
    <t>Load Cell 1 (-)</t>
  </si>
  <si>
    <t>Load Cell 1 (Shield)</t>
  </si>
  <si>
    <t>Load Cell 1 (Signal +)</t>
  </si>
  <si>
    <t>Load Cell 1 (Signal -)</t>
  </si>
  <si>
    <t>Load Cell 2 (Signal +)</t>
  </si>
  <si>
    <t>Load Cell 2 (Signal -)</t>
  </si>
  <si>
    <t>Load Cell 3 (Signal +)</t>
  </si>
  <si>
    <t>Load Cell 3 (Signal -)</t>
  </si>
  <si>
    <t>Load Cell 2 (Shield)</t>
  </si>
  <si>
    <t>Load Cell 2 (+)</t>
  </si>
  <si>
    <t>Load Cell 2 (-)</t>
  </si>
  <si>
    <t>Load Cell 3 (+)</t>
  </si>
  <si>
    <t>Load Cell 3 (-)</t>
  </si>
  <si>
    <t>Sensor Deutch 6 pin</t>
  </si>
  <si>
    <t>GND (-)</t>
  </si>
  <si>
    <t>Signal (-)</t>
  </si>
  <si>
    <t>Signal (+)</t>
  </si>
  <si>
    <t>Shield</t>
  </si>
  <si>
    <t>10V (+) (Load Cells)</t>
  </si>
  <si>
    <t>5V (+) (PTs)</t>
  </si>
  <si>
    <t>Prop Node Teensy 3.6 (3)</t>
  </si>
  <si>
    <t>Engine Node Teensy 3.6 (2)</t>
  </si>
  <si>
    <t>Main Valves Safety Enable (7)</t>
  </si>
  <si>
    <t>Logic Level Out - Pullup</t>
  </si>
  <si>
    <t>Main Valve Lox SV</t>
  </si>
  <si>
    <t>Main Valve Fuel SV</t>
  </si>
  <si>
    <t>High-Press Vent SV</t>
  </si>
  <si>
    <t>High-Press SV</t>
  </si>
  <si>
    <t>High-Press/High-Vent Safety Enable (1)</t>
  </si>
  <si>
    <t>Lox Dome Reg Vent SV</t>
  </si>
  <si>
    <t>Fuel Dome Reg Vent SV</t>
  </si>
  <si>
    <t>Lox Dome Reg/Vent Safety Enable (3)</t>
  </si>
  <si>
    <t>Fuel Dome Reg/Vent Safety Enable (3)</t>
  </si>
  <si>
    <t>Main Valve Pneumatic PT</t>
  </si>
  <si>
    <t>Fuel Dome Reg PT</t>
  </si>
  <si>
    <t>Lox Dome Reg PT</t>
  </si>
  <si>
    <t>Fuel Tank PT</t>
  </si>
  <si>
    <t>Lox Tank PT</t>
  </si>
  <si>
    <t>Fuel High-Press PT</t>
  </si>
  <si>
    <t>Lox High-Press PT</t>
  </si>
  <si>
    <t>A10</t>
  </si>
  <si>
    <t>A11</t>
  </si>
  <si>
    <t>A12</t>
  </si>
  <si>
    <t>A13</t>
  </si>
  <si>
    <t>TC1 High</t>
  </si>
  <si>
    <t>TC1 Low</t>
  </si>
  <si>
    <t>TC2 High</t>
  </si>
  <si>
    <t>TC2 Low</t>
  </si>
  <si>
    <t>TC3 High</t>
  </si>
  <si>
    <t>TC3 Low</t>
  </si>
  <si>
    <t>TC4 High</t>
  </si>
  <si>
    <t>TC4 Low</t>
  </si>
  <si>
    <t>Chamber 1 PT</t>
  </si>
  <si>
    <t>Chamber 2 PT</t>
  </si>
  <si>
    <t>Digital input</t>
  </si>
  <si>
    <t>Rocket Node Address Pin 1</t>
  </si>
  <si>
    <t>Rocket Node Address Pin 2</t>
  </si>
  <si>
    <t>Rocket Node Address Pin 3</t>
  </si>
  <si>
    <t>SCL1</t>
  </si>
  <si>
    <t>SDA1</t>
  </si>
  <si>
    <t>ITC (alt pins)</t>
  </si>
  <si>
    <t>To RTD</t>
  </si>
  <si>
    <t>Igniter Arm Trigger</t>
  </si>
  <si>
    <t>Igniter Fire Trigger</t>
  </si>
  <si>
    <t>Igniter Continuity line</t>
  </si>
  <si>
    <t>?</t>
  </si>
  <si>
    <t>LCC Logger/Interpreter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</si>
</sst>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11" xfId="0" applyFill="1" applyBorder="1"/>
    <xf numFmtId="0" fontId="0" fillId="0" borderId="0" xfId="0" applyFill="1"/>
    <xf numFmtId="0" fontId="0" fillId="3" borderId="10" xfId="0" applyFill="1" applyBorder="1" applyAlignment="1"/>
    <xf numFmtId="0" fontId="0" fillId="0" borderId="24" xfId="0" applyFill="1" applyBorder="1"/>
    <xf numFmtId="0" fontId="6" fillId="0" borderId="20" xfId="0" applyFont="1" applyBorder="1"/>
    <xf numFmtId="0" fontId="6" fillId="0" borderId="20" xfId="0" applyFont="1" applyFill="1" applyBorder="1"/>
    <xf numFmtId="0" fontId="11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2" fillId="4" borderId="0" xfId="0" applyFont="1" applyFill="1" applyAlignment="1">
      <alignment wrapText="1"/>
    </xf>
    <xf numFmtId="0" fontId="13" fillId="4" borderId="11" xfId="0" applyFont="1" applyFill="1" applyBorder="1"/>
    <xf numFmtId="0" fontId="12" fillId="6" borderId="0" xfId="0" applyFont="1" applyFill="1" applyAlignment="1">
      <alignment wrapText="1"/>
    </xf>
    <xf numFmtId="0" fontId="13" fillId="6" borderId="11" xfId="0" applyFont="1" applyFill="1" applyBorder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1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DomeRegLOXPT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Calibrations!$D$19:$D$31</c:f>
              <c:numCache>
                <c:formatCode>General</c:formatCode>
                <c:ptCount val="13"/>
                <c:pt idx="0">
                  <c:v>7185</c:v>
                </c:pt>
                <c:pt idx="1">
                  <c:v>12560</c:v>
                </c:pt>
                <c:pt idx="2">
                  <c:v>13550</c:v>
                </c:pt>
                <c:pt idx="3">
                  <c:v>14700</c:v>
                </c:pt>
                <c:pt idx="4">
                  <c:v>15720</c:v>
                </c:pt>
                <c:pt idx="5">
                  <c:v>16780</c:v>
                </c:pt>
                <c:pt idx="6">
                  <c:v>17850</c:v>
                </c:pt>
                <c:pt idx="7">
                  <c:v>18920</c:v>
                </c:pt>
                <c:pt idx="8">
                  <c:v>19910</c:v>
                </c:pt>
                <c:pt idx="9">
                  <c:v>21100</c:v>
                </c:pt>
                <c:pt idx="10">
                  <c:v>21490</c:v>
                </c:pt>
                <c:pt idx="11">
                  <c:v>8830</c:v>
                </c:pt>
                <c:pt idx="12">
                  <c:v>10430</c:v>
                </c:pt>
              </c:numCache>
            </c:numRef>
          </c:xVal>
          <c:yVal>
            <c:numRef>
              <c:f>Calibrations!$E$19:$E$31</c:f>
              <c:numCache>
                <c:formatCode>General</c:formatCode>
                <c:ptCount val="13"/>
                <c:pt idx="0">
                  <c:v>0</c:v>
                </c:pt>
                <c:pt idx="1">
                  <c:v>99.4</c:v>
                </c:pt>
                <c:pt idx="2">
                  <c:v>117.5</c:v>
                </c:pt>
                <c:pt idx="3">
                  <c:v>138.80000000000001</c:v>
                </c:pt>
                <c:pt idx="4">
                  <c:v>157.5</c:v>
                </c:pt>
                <c:pt idx="5">
                  <c:v>177.4</c:v>
                </c:pt>
                <c:pt idx="6">
                  <c:v>197.2</c:v>
                </c:pt>
                <c:pt idx="7">
                  <c:v>217.1</c:v>
                </c:pt>
                <c:pt idx="8">
                  <c:v>235.1</c:v>
                </c:pt>
                <c:pt idx="9">
                  <c:v>257.2</c:v>
                </c:pt>
                <c:pt idx="10">
                  <c:v>266.3</c:v>
                </c:pt>
                <c:pt idx="11">
                  <c:v>30.5</c:v>
                </c:pt>
                <c:pt idx="1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A-410C-9FD7-49E028EB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97087"/>
        <c:axId val="1048094591"/>
      </c:scatterChart>
      <c:valAx>
        <c:axId val="10480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4591"/>
        <c:crosses val="autoZero"/>
        <c:crossBetween val="midCat"/>
      </c:valAx>
      <c:valAx>
        <c:axId val="1048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Chamber1</a:t>
            </a:r>
            <a:r>
              <a:rPr lang="en-US" baseline="0"/>
              <a:t> 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Calibrations!$D$139:$D$149</c:f>
              <c:numCache>
                <c:formatCode>General</c:formatCode>
                <c:ptCount val="11"/>
                <c:pt idx="0">
                  <c:v>6950</c:v>
                </c:pt>
                <c:pt idx="1">
                  <c:v>8200</c:v>
                </c:pt>
                <c:pt idx="2">
                  <c:v>9600</c:v>
                </c:pt>
                <c:pt idx="3">
                  <c:v>10880</c:v>
                </c:pt>
                <c:pt idx="4">
                  <c:v>12280</c:v>
                </c:pt>
                <c:pt idx="5">
                  <c:v>13330</c:v>
                </c:pt>
                <c:pt idx="6">
                  <c:v>14700</c:v>
                </c:pt>
                <c:pt idx="7">
                  <c:v>16100</c:v>
                </c:pt>
                <c:pt idx="8">
                  <c:v>17390</c:v>
                </c:pt>
                <c:pt idx="9">
                  <c:v>18500</c:v>
                </c:pt>
                <c:pt idx="10">
                  <c:v>19450</c:v>
                </c:pt>
              </c:numCache>
            </c:numRef>
          </c:xVal>
          <c:yVal>
            <c:numRef>
              <c:f>Calibrations!$E$139:$E$149</c:f>
              <c:numCache>
                <c:formatCode>General</c:formatCode>
                <c:ptCount val="11"/>
                <c:pt idx="0">
                  <c:v>0</c:v>
                </c:pt>
                <c:pt idx="1">
                  <c:v>22.9</c:v>
                </c:pt>
                <c:pt idx="2">
                  <c:v>49.3</c:v>
                </c:pt>
                <c:pt idx="3">
                  <c:v>73</c:v>
                </c:pt>
                <c:pt idx="4">
                  <c:v>98.7</c:v>
                </c:pt>
                <c:pt idx="5">
                  <c:v>118.6</c:v>
                </c:pt>
                <c:pt idx="6">
                  <c:v>143.69999999999999</c:v>
                </c:pt>
                <c:pt idx="7">
                  <c:v>169.3</c:v>
                </c:pt>
                <c:pt idx="8">
                  <c:v>193.6</c:v>
                </c:pt>
                <c:pt idx="9">
                  <c:v>214.2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B-4B54-A298-117CFDEC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42143"/>
        <c:axId val="1151042559"/>
      </c:scatterChart>
      <c:valAx>
        <c:axId val="11510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559"/>
        <c:crosses val="autoZero"/>
        <c:crossBetween val="midCat"/>
      </c:valAx>
      <c:valAx>
        <c:axId val="1151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Inlet Prop Side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Calibrations!$D$155:$D$165</c:f>
              <c:numCache>
                <c:formatCode>General</c:formatCode>
                <c:ptCount val="11"/>
                <c:pt idx="0">
                  <c:v>6810</c:v>
                </c:pt>
                <c:pt idx="1">
                  <c:v>8140</c:v>
                </c:pt>
                <c:pt idx="2">
                  <c:v>9600</c:v>
                </c:pt>
                <c:pt idx="3">
                  <c:v>11020</c:v>
                </c:pt>
                <c:pt idx="4">
                  <c:v>12130</c:v>
                </c:pt>
                <c:pt idx="5">
                  <c:v>13130</c:v>
                </c:pt>
                <c:pt idx="6">
                  <c:v>14950</c:v>
                </c:pt>
                <c:pt idx="7">
                  <c:v>15950</c:v>
                </c:pt>
                <c:pt idx="8">
                  <c:v>17360</c:v>
                </c:pt>
                <c:pt idx="9">
                  <c:v>18450</c:v>
                </c:pt>
                <c:pt idx="10">
                  <c:v>19550</c:v>
                </c:pt>
              </c:numCache>
            </c:numRef>
          </c:xVal>
          <c:yVal>
            <c:numRef>
              <c:f>Calibrations!$E$155:$E$165</c:f>
              <c:numCache>
                <c:formatCode>General</c:formatCode>
                <c:ptCount val="11"/>
                <c:pt idx="0">
                  <c:v>0</c:v>
                </c:pt>
                <c:pt idx="1">
                  <c:v>24.7</c:v>
                </c:pt>
                <c:pt idx="2">
                  <c:v>51.6</c:v>
                </c:pt>
                <c:pt idx="3">
                  <c:v>78.5</c:v>
                </c:pt>
                <c:pt idx="4">
                  <c:v>98.8</c:v>
                </c:pt>
                <c:pt idx="5">
                  <c:v>117.2</c:v>
                </c:pt>
                <c:pt idx="6">
                  <c:v>150.6</c:v>
                </c:pt>
                <c:pt idx="7">
                  <c:v>169.6</c:v>
                </c:pt>
                <c:pt idx="8">
                  <c:v>195.3</c:v>
                </c:pt>
                <c:pt idx="9">
                  <c:v>215.4</c:v>
                </c:pt>
                <c:pt idx="10">
                  <c:v>235.6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8-412A-B234-A0CE6D29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0367"/>
        <c:axId val="971260767"/>
      </c:scatterChart>
      <c:valAx>
        <c:axId val="9712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60767"/>
        <c:crosses val="autoZero"/>
        <c:crossBetween val="midCat"/>
      </c:valAx>
      <c:valAx>
        <c:axId val="9712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Calibrations!$D$170:$D$180</c:f>
              <c:numCache>
                <c:formatCode>General</c:formatCode>
                <c:ptCount val="11"/>
                <c:pt idx="0">
                  <c:v>6910</c:v>
                </c:pt>
                <c:pt idx="1">
                  <c:v>8540</c:v>
                </c:pt>
                <c:pt idx="2">
                  <c:v>9630</c:v>
                </c:pt>
                <c:pt idx="3">
                  <c:v>10700</c:v>
                </c:pt>
                <c:pt idx="4">
                  <c:v>12320</c:v>
                </c:pt>
                <c:pt idx="5">
                  <c:v>13300</c:v>
                </c:pt>
                <c:pt idx="6">
                  <c:v>14620</c:v>
                </c:pt>
                <c:pt idx="7">
                  <c:v>16060</c:v>
                </c:pt>
                <c:pt idx="8">
                  <c:v>17530</c:v>
                </c:pt>
                <c:pt idx="9">
                  <c:v>18600</c:v>
                </c:pt>
                <c:pt idx="10">
                  <c:v>19580</c:v>
                </c:pt>
              </c:numCache>
            </c:numRef>
          </c:xVal>
          <c:yVal>
            <c:numRef>
              <c:f>Calibrations!$E$170:$E$180</c:f>
              <c:numCache>
                <c:formatCode>General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50.1</c:v>
                </c:pt>
                <c:pt idx="3">
                  <c:v>70.400000000000006</c:v>
                </c:pt>
                <c:pt idx="4">
                  <c:v>100.4</c:v>
                </c:pt>
                <c:pt idx="5">
                  <c:v>118.6</c:v>
                </c:pt>
                <c:pt idx="6">
                  <c:v>143.19999999999999</c:v>
                </c:pt>
                <c:pt idx="7">
                  <c:v>169.8</c:v>
                </c:pt>
                <c:pt idx="8">
                  <c:v>197.5</c:v>
                </c:pt>
                <c:pt idx="9">
                  <c:v>217</c:v>
                </c:pt>
                <c:pt idx="10">
                  <c:v>235.4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CE8-9D4D-11EFE4B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86767"/>
        <c:axId val="1343493007"/>
      </c:scatterChart>
      <c:valAx>
        <c:axId val="1343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93007"/>
        <c:crosses val="autoZero"/>
        <c:crossBetween val="midCat"/>
      </c:valAx>
      <c:valAx>
        <c:axId val="13434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Tank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Calibrations!$D$33:$D$42</c:f>
              <c:numCache>
                <c:formatCode>General</c:formatCode>
                <c:ptCount val="10"/>
                <c:pt idx="0">
                  <c:v>6940</c:v>
                </c:pt>
                <c:pt idx="1">
                  <c:v>8510</c:v>
                </c:pt>
                <c:pt idx="2">
                  <c:v>10190</c:v>
                </c:pt>
                <c:pt idx="3">
                  <c:v>11700</c:v>
                </c:pt>
                <c:pt idx="4">
                  <c:v>13300</c:v>
                </c:pt>
                <c:pt idx="5">
                  <c:v>14860</c:v>
                </c:pt>
                <c:pt idx="6">
                  <c:v>16500</c:v>
                </c:pt>
                <c:pt idx="7">
                  <c:v>18030</c:v>
                </c:pt>
                <c:pt idx="8">
                  <c:v>19740</c:v>
                </c:pt>
                <c:pt idx="9">
                  <c:v>20700</c:v>
                </c:pt>
              </c:numCache>
            </c:numRef>
          </c:xVal>
          <c:yVal>
            <c:numRef>
              <c:f>Calibrations!$E$33:$E$42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60.1</c:v>
                </c:pt>
                <c:pt idx="3">
                  <c:v>87.9</c:v>
                </c:pt>
                <c:pt idx="4">
                  <c:v>117.6</c:v>
                </c:pt>
                <c:pt idx="5">
                  <c:v>147</c:v>
                </c:pt>
                <c:pt idx="6">
                  <c:v>177.8</c:v>
                </c:pt>
                <c:pt idx="7">
                  <c:v>206.2</c:v>
                </c:pt>
                <c:pt idx="8">
                  <c:v>237.9</c:v>
                </c:pt>
                <c:pt idx="9">
                  <c:v>255.3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9-4EF6-9576-78457B54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58831"/>
        <c:axId val="1209057583"/>
      </c:scatterChart>
      <c:valAx>
        <c:axId val="12090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7583"/>
        <c:crosses val="autoZero"/>
        <c:crossBetween val="midCat"/>
      </c:valAx>
      <c:valAx>
        <c:axId val="1209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LoxTankPT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Calibrations!$D$44:$D$53</c:f>
              <c:numCache>
                <c:formatCode>General</c:formatCode>
                <c:ptCount val="10"/>
                <c:pt idx="0">
                  <c:v>6710</c:v>
                </c:pt>
                <c:pt idx="1">
                  <c:v>8310</c:v>
                </c:pt>
                <c:pt idx="2">
                  <c:v>9880</c:v>
                </c:pt>
                <c:pt idx="3">
                  <c:v>11490</c:v>
                </c:pt>
                <c:pt idx="4">
                  <c:v>13000</c:v>
                </c:pt>
                <c:pt idx="5">
                  <c:v>14650</c:v>
                </c:pt>
                <c:pt idx="6">
                  <c:v>16250</c:v>
                </c:pt>
                <c:pt idx="7">
                  <c:v>17890</c:v>
                </c:pt>
                <c:pt idx="8">
                  <c:v>19240</c:v>
                </c:pt>
                <c:pt idx="9">
                  <c:v>20110</c:v>
                </c:pt>
              </c:numCache>
            </c:numRef>
          </c:xVal>
          <c:yVal>
            <c:numRef>
              <c:f>Calibrations!$E$44:$E$53</c:f>
              <c:numCache>
                <c:formatCode>General</c:formatCode>
                <c:ptCount val="10"/>
                <c:pt idx="0">
                  <c:v>0</c:v>
                </c:pt>
                <c:pt idx="1">
                  <c:v>29.8</c:v>
                </c:pt>
                <c:pt idx="2">
                  <c:v>58.7</c:v>
                </c:pt>
                <c:pt idx="3">
                  <c:v>88.7</c:v>
                </c:pt>
                <c:pt idx="4">
                  <c:v>116.9</c:v>
                </c:pt>
                <c:pt idx="5">
                  <c:v>147.80000000000001</c:v>
                </c:pt>
                <c:pt idx="6">
                  <c:v>177.8</c:v>
                </c:pt>
                <c:pt idx="7">
                  <c:v>208.5</c:v>
                </c:pt>
                <c:pt idx="8">
                  <c:v>233.7</c:v>
                </c:pt>
                <c:pt idx="9">
                  <c:v>249.5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06B-97BE-71F35C31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8159"/>
        <c:axId val="1205468991"/>
      </c:scatterChart>
      <c:valAx>
        <c:axId val="12054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991"/>
        <c:crosses val="autoZero"/>
        <c:crossBetween val="midCat"/>
      </c:valAx>
      <c:valAx>
        <c:axId val="12054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FuelHighPressPT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Calibrations!$D$57:$D$65</c:f>
              <c:numCache>
                <c:formatCode>General</c:formatCode>
                <c:ptCount val="9"/>
                <c:pt idx="0">
                  <c:v>6830</c:v>
                </c:pt>
                <c:pt idx="1">
                  <c:v>7390</c:v>
                </c:pt>
                <c:pt idx="2">
                  <c:v>7700</c:v>
                </c:pt>
                <c:pt idx="3">
                  <c:v>8010</c:v>
                </c:pt>
                <c:pt idx="4">
                  <c:v>8400</c:v>
                </c:pt>
                <c:pt idx="5">
                  <c:v>8630</c:v>
                </c:pt>
                <c:pt idx="6">
                  <c:v>8830</c:v>
                </c:pt>
                <c:pt idx="7">
                  <c:v>9180</c:v>
                </c:pt>
                <c:pt idx="8">
                  <c:v>9410</c:v>
                </c:pt>
              </c:numCache>
            </c:numRef>
          </c:xVal>
          <c:yVal>
            <c:numRef>
              <c:f>Calibrations!$E$57:$E$65</c:f>
              <c:numCache>
                <c:formatCode>General</c:formatCode>
                <c:ptCount val="9"/>
                <c:pt idx="0">
                  <c:v>0</c:v>
                </c:pt>
                <c:pt idx="1">
                  <c:v>50.1</c:v>
                </c:pt>
                <c:pt idx="2">
                  <c:v>77.900000000000006</c:v>
                </c:pt>
                <c:pt idx="3">
                  <c:v>109.7</c:v>
                </c:pt>
                <c:pt idx="4">
                  <c:v>145.80000000000001</c:v>
                </c:pt>
                <c:pt idx="5">
                  <c:v>168</c:v>
                </c:pt>
                <c:pt idx="6">
                  <c:v>185.7</c:v>
                </c:pt>
                <c:pt idx="7">
                  <c:v>217.2</c:v>
                </c:pt>
                <c:pt idx="8">
                  <c:v>239.5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9DD-8A2D-619AF442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7711"/>
        <c:axId val="1151878127"/>
      </c:scatterChart>
      <c:valAx>
        <c:axId val="11518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127"/>
        <c:crosses val="autoZero"/>
        <c:crossBetween val="midCat"/>
      </c:valAx>
      <c:valAx>
        <c:axId val="1151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 High Press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Calibrations!$D$79:$D$89</c:f>
              <c:numCache>
                <c:formatCode>General</c:formatCode>
                <c:ptCount val="11"/>
                <c:pt idx="0">
                  <c:v>6790</c:v>
                </c:pt>
                <c:pt idx="1">
                  <c:v>7000</c:v>
                </c:pt>
                <c:pt idx="2">
                  <c:v>7320</c:v>
                </c:pt>
                <c:pt idx="3">
                  <c:v>7610</c:v>
                </c:pt>
                <c:pt idx="4">
                  <c:v>7920</c:v>
                </c:pt>
                <c:pt idx="5">
                  <c:v>8250</c:v>
                </c:pt>
                <c:pt idx="6">
                  <c:v>8480</c:v>
                </c:pt>
                <c:pt idx="7">
                  <c:v>8690</c:v>
                </c:pt>
                <c:pt idx="8">
                  <c:v>8990</c:v>
                </c:pt>
                <c:pt idx="9">
                  <c:v>9220</c:v>
                </c:pt>
                <c:pt idx="10">
                  <c:v>9440</c:v>
                </c:pt>
              </c:numCache>
            </c:numRef>
          </c:xVal>
          <c:yVal>
            <c:numRef>
              <c:f>Calibrations!$E$79:$E$89</c:f>
              <c:numCache>
                <c:formatCode>General</c:formatCode>
                <c:ptCount val="11"/>
                <c:pt idx="0">
                  <c:v>0</c:v>
                </c:pt>
                <c:pt idx="1">
                  <c:v>19.8</c:v>
                </c:pt>
                <c:pt idx="2">
                  <c:v>52.2</c:v>
                </c:pt>
                <c:pt idx="3">
                  <c:v>78.5</c:v>
                </c:pt>
                <c:pt idx="4">
                  <c:v>108.4</c:v>
                </c:pt>
                <c:pt idx="5">
                  <c:v>138.1</c:v>
                </c:pt>
                <c:pt idx="6">
                  <c:v>157.4</c:v>
                </c:pt>
                <c:pt idx="7">
                  <c:v>177.1</c:v>
                </c:pt>
                <c:pt idx="8">
                  <c:v>205.2</c:v>
                </c:pt>
                <c:pt idx="9">
                  <c:v>227.4</c:v>
                </c:pt>
                <c:pt idx="10">
                  <c:v>247.9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5EE-9720-F93B7043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7983"/>
        <c:axId val="597449647"/>
      </c:scatterChart>
      <c:valAx>
        <c:axId val="5974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9647"/>
        <c:crosses val="autoZero"/>
        <c:crossBetween val="midCat"/>
      </c:valAx>
      <c:valAx>
        <c:axId val="597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 Reg Fuel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Calibrations!$D$3:$D$13</c:f>
              <c:numCache>
                <c:formatCode>General</c:formatCode>
                <c:ptCount val="11"/>
                <c:pt idx="0">
                  <c:v>6760</c:v>
                </c:pt>
                <c:pt idx="1">
                  <c:v>7850</c:v>
                </c:pt>
                <c:pt idx="2">
                  <c:v>9390</c:v>
                </c:pt>
                <c:pt idx="3">
                  <c:v>10650</c:v>
                </c:pt>
                <c:pt idx="4">
                  <c:v>12000</c:v>
                </c:pt>
                <c:pt idx="5">
                  <c:v>13060</c:v>
                </c:pt>
                <c:pt idx="6">
                  <c:v>14690</c:v>
                </c:pt>
                <c:pt idx="7">
                  <c:v>15850</c:v>
                </c:pt>
                <c:pt idx="8">
                  <c:v>17400</c:v>
                </c:pt>
                <c:pt idx="9">
                  <c:v>18420</c:v>
                </c:pt>
                <c:pt idx="10">
                  <c:v>19730</c:v>
                </c:pt>
              </c:numCache>
            </c:numRef>
          </c:xVal>
          <c:yVal>
            <c:numRef>
              <c:f>Calibrations!$E$3:$E$13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48.8</c:v>
                </c:pt>
                <c:pt idx="3">
                  <c:v>72.099999999999994</c:v>
                </c:pt>
                <c:pt idx="4">
                  <c:v>97.2</c:v>
                </c:pt>
                <c:pt idx="5">
                  <c:v>117</c:v>
                </c:pt>
                <c:pt idx="6">
                  <c:v>147.69999999999999</c:v>
                </c:pt>
                <c:pt idx="7">
                  <c:v>169.4</c:v>
                </c:pt>
                <c:pt idx="8">
                  <c:v>198</c:v>
                </c:pt>
                <c:pt idx="9">
                  <c:v>217.1</c:v>
                </c:pt>
                <c:pt idx="10">
                  <c:v>241.7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265-9A88-AAB4D36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9839"/>
        <c:axId val="1213085247"/>
      </c:scatterChart>
      <c:valAx>
        <c:axId val="12130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5247"/>
        <c:crosses val="autoZero"/>
        <c:crossBetween val="midCat"/>
      </c:valAx>
      <c:valAx>
        <c:axId val="1213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</a:t>
            </a:r>
            <a:r>
              <a:rPr lang="en-US" baseline="0"/>
              <a:t> Valve Pneumatic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Calibrations!$D$93:$D$103</c:f>
              <c:numCache>
                <c:formatCode>General</c:formatCode>
                <c:ptCount val="11"/>
                <c:pt idx="0">
                  <c:v>6800</c:v>
                </c:pt>
                <c:pt idx="1">
                  <c:v>7840</c:v>
                </c:pt>
                <c:pt idx="2">
                  <c:v>9590</c:v>
                </c:pt>
                <c:pt idx="3">
                  <c:v>10680</c:v>
                </c:pt>
                <c:pt idx="4">
                  <c:v>12090</c:v>
                </c:pt>
                <c:pt idx="5">
                  <c:v>13180</c:v>
                </c:pt>
                <c:pt idx="6">
                  <c:v>14700</c:v>
                </c:pt>
                <c:pt idx="7">
                  <c:v>15880</c:v>
                </c:pt>
                <c:pt idx="8">
                  <c:v>17260</c:v>
                </c:pt>
                <c:pt idx="9">
                  <c:v>18210</c:v>
                </c:pt>
                <c:pt idx="10">
                  <c:v>19740</c:v>
                </c:pt>
              </c:numCache>
            </c:numRef>
          </c:xVal>
          <c:yVal>
            <c:numRef>
              <c:f>Calibrations!$E$93:$E$103</c:f>
              <c:numCache>
                <c:formatCode>General</c:formatCode>
                <c:ptCount val="11"/>
                <c:pt idx="0">
                  <c:v>0</c:v>
                </c:pt>
                <c:pt idx="1">
                  <c:v>19.399999999999999</c:v>
                </c:pt>
                <c:pt idx="2">
                  <c:v>51.9</c:v>
                </c:pt>
                <c:pt idx="3">
                  <c:v>72</c:v>
                </c:pt>
                <c:pt idx="4">
                  <c:v>98.2</c:v>
                </c:pt>
                <c:pt idx="5">
                  <c:v>118.7</c:v>
                </c:pt>
                <c:pt idx="6">
                  <c:v>146.80000000000001</c:v>
                </c:pt>
                <c:pt idx="7">
                  <c:v>169.1</c:v>
                </c:pt>
                <c:pt idx="8">
                  <c:v>194.7</c:v>
                </c:pt>
                <c:pt idx="9">
                  <c:v>212</c:v>
                </c:pt>
                <c:pt idx="10">
                  <c:v>240.8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B-4148-883A-0C1D6D10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06415"/>
        <c:axId val="1206403087"/>
      </c:scatterChart>
      <c:valAx>
        <c:axId val="12064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3087"/>
        <c:crosses val="autoZero"/>
        <c:crossBetween val="midCat"/>
      </c:valAx>
      <c:valAx>
        <c:axId val="12064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Calibrations!$D$108:$D$118</c:f>
              <c:numCache>
                <c:formatCode>General</c:formatCode>
                <c:ptCount val="11"/>
                <c:pt idx="0">
                  <c:v>5550</c:v>
                </c:pt>
                <c:pt idx="1">
                  <c:v>6680</c:v>
                </c:pt>
                <c:pt idx="2">
                  <c:v>8190</c:v>
                </c:pt>
                <c:pt idx="3">
                  <c:v>9450</c:v>
                </c:pt>
                <c:pt idx="4">
                  <c:v>10850</c:v>
                </c:pt>
                <c:pt idx="5">
                  <c:v>12000</c:v>
                </c:pt>
                <c:pt idx="6">
                  <c:v>13670</c:v>
                </c:pt>
                <c:pt idx="7">
                  <c:v>14500</c:v>
                </c:pt>
                <c:pt idx="8">
                  <c:v>15930</c:v>
                </c:pt>
                <c:pt idx="9">
                  <c:v>17370</c:v>
                </c:pt>
                <c:pt idx="10">
                  <c:v>18270</c:v>
                </c:pt>
              </c:numCache>
            </c:numRef>
          </c:xVal>
          <c:yVal>
            <c:numRef>
              <c:f>Calibrations!$E$108:$E$118</c:f>
              <c:numCache>
                <c:formatCode>General</c:formatCode>
                <c:ptCount val="11"/>
                <c:pt idx="0">
                  <c:v>0</c:v>
                </c:pt>
                <c:pt idx="1">
                  <c:v>20.7</c:v>
                </c:pt>
                <c:pt idx="2">
                  <c:v>49.3</c:v>
                </c:pt>
                <c:pt idx="3">
                  <c:v>72.5</c:v>
                </c:pt>
                <c:pt idx="4">
                  <c:v>98.4</c:v>
                </c:pt>
                <c:pt idx="5">
                  <c:v>120</c:v>
                </c:pt>
                <c:pt idx="6">
                  <c:v>150.30000000000001</c:v>
                </c:pt>
                <c:pt idx="7">
                  <c:v>166.8</c:v>
                </c:pt>
                <c:pt idx="8">
                  <c:v>192.6</c:v>
                </c:pt>
                <c:pt idx="9">
                  <c:v>219</c:v>
                </c:pt>
                <c:pt idx="10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3-40EE-B4D2-EFBFC127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99775"/>
        <c:axId val="921295615"/>
      </c:scatterChart>
      <c:valAx>
        <c:axId val="9212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5615"/>
        <c:crosses val="autoZero"/>
        <c:crossBetween val="midCat"/>
      </c:valAx>
      <c:valAx>
        <c:axId val="921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Injector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Calibrations!$D$125:$D$135</c:f>
              <c:numCache>
                <c:formatCode>General</c:formatCode>
                <c:ptCount val="11"/>
                <c:pt idx="0">
                  <c:v>6640</c:v>
                </c:pt>
                <c:pt idx="1">
                  <c:v>7820</c:v>
                </c:pt>
                <c:pt idx="2">
                  <c:v>9420</c:v>
                </c:pt>
                <c:pt idx="3">
                  <c:v>10980</c:v>
                </c:pt>
                <c:pt idx="4">
                  <c:v>11970</c:v>
                </c:pt>
                <c:pt idx="5">
                  <c:v>13020</c:v>
                </c:pt>
                <c:pt idx="6">
                  <c:v>14380</c:v>
                </c:pt>
                <c:pt idx="7">
                  <c:v>16010</c:v>
                </c:pt>
                <c:pt idx="8">
                  <c:v>17200</c:v>
                </c:pt>
                <c:pt idx="9">
                  <c:v>18300</c:v>
                </c:pt>
                <c:pt idx="10">
                  <c:v>19100</c:v>
                </c:pt>
              </c:numCache>
            </c:numRef>
          </c:xVal>
          <c:yVal>
            <c:numRef>
              <c:f>Calibrations!$E$125:$E$135</c:f>
              <c:numCache>
                <c:formatCode>General</c:formatCode>
                <c:ptCount val="11"/>
                <c:pt idx="0">
                  <c:v>0</c:v>
                </c:pt>
                <c:pt idx="1">
                  <c:v>22.1</c:v>
                </c:pt>
                <c:pt idx="2">
                  <c:v>52.2</c:v>
                </c:pt>
                <c:pt idx="3">
                  <c:v>80.400000000000006</c:v>
                </c:pt>
                <c:pt idx="4">
                  <c:v>99.1</c:v>
                </c:pt>
                <c:pt idx="5">
                  <c:v>119.2</c:v>
                </c:pt>
                <c:pt idx="6">
                  <c:v>143.69999999999999</c:v>
                </c:pt>
                <c:pt idx="7">
                  <c:v>174.2</c:v>
                </c:pt>
                <c:pt idx="8">
                  <c:v>196.4</c:v>
                </c:pt>
                <c:pt idx="9">
                  <c:v>216.8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0-4417-8007-504A3FB5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72687"/>
        <c:axId val="1048874767"/>
      </c:scatterChart>
      <c:valAx>
        <c:axId val="10488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4767"/>
        <c:crosses val="autoZero"/>
        <c:crossBetween val="midCat"/>
      </c:valAx>
      <c:valAx>
        <c:axId val="1048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16</xdr:row>
      <xdr:rowOff>42862</xdr:rowOff>
    </xdr:from>
    <xdr:to>
      <xdr:col>17</xdr:col>
      <xdr:colOff>504825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F5AAE-83A1-41AF-A763-AACD3B75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31</xdr:row>
      <xdr:rowOff>119062</xdr:rowOff>
    </xdr:from>
    <xdr:to>
      <xdr:col>17</xdr:col>
      <xdr:colOff>466725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5199D-F6F1-4FDD-831A-4A2C660A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46</xdr:row>
      <xdr:rowOff>71437</xdr:rowOff>
    </xdr:from>
    <xdr:to>
      <xdr:col>17</xdr:col>
      <xdr:colOff>447675</xdr:colOff>
      <xdr:row>60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18CE8-F774-43D9-B192-920E22DC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61</xdr:row>
      <xdr:rowOff>166687</xdr:rowOff>
    </xdr:from>
    <xdr:to>
      <xdr:col>17</xdr:col>
      <xdr:colOff>590550</xdr:colOff>
      <xdr:row>76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D1D7E-5AAE-4FF7-9AE9-209B98B6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76</xdr:row>
      <xdr:rowOff>109537</xdr:rowOff>
    </xdr:from>
    <xdr:to>
      <xdr:col>18</xdr:col>
      <xdr:colOff>9525</xdr:colOff>
      <xdr:row>90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4D037-1892-4804-A6F6-54FA708E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195262</xdr:colOff>
      <xdr:row>1</xdr:row>
      <xdr:rowOff>61912</xdr:rowOff>
    </xdr:from>
    <xdr:to>
      <xdr:col>17</xdr:col>
      <xdr:colOff>500062</xdr:colOff>
      <xdr:row>15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9D687C-A8EA-4CA5-97A5-6CACEF4E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91</xdr:row>
      <xdr:rowOff>52387</xdr:rowOff>
    </xdr:from>
    <xdr:to>
      <xdr:col>18</xdr:col>
      <xdr:colOff>19050</xdr:colOff>
      <xdr:row>105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C9DA5-9935-4867-BD17-6D93CFBD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381000</xdr:colOff>
      <xdr:row>107</xdr:row>
      <xdr:rowOff>90487</xdr:rowOff>
    </xdr:from>
    <xdr:to>
      <xdr:col>18</xdr:col>
      <xdr:colOff>76200</xdr:colOff>
      <xdr:row>121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A5C11-14F8-4FBC-8B8A-45E53730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376237</xdr:colOff>
      <xdr:row>122</xdr:row>
      <xdr:rowOff>176212</xdr:rowOff>
    </xdr:from>
    <xdr:to>
      <xdr:col>18</xdr:col>
      <xdr:colOff>71437</xdr:colOff>
      <xdr:row>137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78BF9F-8E01-469A-959D-548BABE1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361950</xdr:colOff>
      <xdr:row>138</xdr:row>
      <xdr:rowOff>4762</xdr:rowOff>
    </xdr:from>
    <xdr:to>
      <xdr:col>18</xdr:col>
      <xdr:colOff>57150</xdr:colOff>
      <xdr:row>152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E776C3-FF0D-44B1-BAB0-40D2FE2B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371475</xdr:colOff>
      <xdr:row>153</xdr:row>
      <xdr:rowOff>52387</xdr:rowOff>
    </xdr:from>
    <xdr:to>
      <xdr:col>18</xdr:col>
      <xdr:colOff>66675</xdr:colOff>
      <xdr:row>167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7F91C1-866A-482B-9114-FBF296D7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361950</xdr:colOff>
      <xdr:row>168</xdr:row>
      <xdr:rowOff>138112</xdr:rowOff>
    </xdr:from>
    <xdr:to>
      <xdr:col>18</xdr:col>
      <xdr:colOff>57150</xdr:colOff>
      <xdr:row>183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84029C-07C3-42B7-A785-7CF19916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9"/>
  <sheetViews>
    <sheetView zoomScale="119" workbookViewId="0">
      <selection activeCell="H22" sqref="H22"/>
    </sheetView>
  </sheetViews>
  <sheetFormatPr defaultColWidth="8.85546875" defaultRowHeight="15"/>
  <cols>
    <col min="1" max="1" width="18.42578125" customWidth="1"/>
    <col min="2" max="2" width="33" customWidth="1"/>
    <col min="3" max="3" width="19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C3" t="s">
        <v>298</v>
      </c>
      <c r="D3" t="s">
        <v>299</v>
      </c>
      <c r="L3" t="s">
        <v>3</v>
      </c>
    </row>
    <row r="4" spans="1:17">
      <c r="B4" t="s">
        <v>297</v>
      </c>
      <c r="C4">
        <v>500000</v>
      </c>
      <c r="D4">
        <v>500000</v>
      </c>
      <c r="L4" t="s">
        <v>4</v>
      </c>
    </row>
    <row r="5" spans="1:17">
      <c r="B5" t="s">
        <v>62</v>
      </c>
      <c r="C5">
        <v>500000</v>
      </c>
      <c r="D5">
        <v>500000</v>
      </c>
    </row>
    <row r="6" spans="1:17">
      <c r="A6" t="s">
        <v>92</v>
      </c>
      <c r="B6" t="s">
        <v>63</v>
      </c>
      <c r="C6">
        <v>250000</v>
      </c>
      <c r="D6">
        <v>250000</v>
      </c>
    </row>
    <row r="7" spans="1:17">
      <c r="A7" t="s">
        <v>92</v>
      </c>
      <c r="B7" t="s">
        <v>64</v>
      </c>
      <c r="C7">
        <v>250000</v>
      </c>
      <c r="D7">
        <v>250000</v>
      </c>
    </row>
    <row r="8" spans="1:17">
      <c r="I8" t="s">
        <v>306</v>
      </c>
    </row>
    <row r="9" spans="1:17" ht="15.75" thickBot="1">
      <c r="I9" t="s">
        <v>307</v>
      </c>
      <c r="J9" t="s">
        <v>309</v>
      </c>
      <c r="K9" t="s">
        <v>310</v>
      </c>
      <c r="L9" t="s">
        <v>311</v>
      </c>
      <c r="M9" t="s">
        <v>312</v>
      </c>
      <c r="N9" s="6" t="s">
        <v>313</v>
      </c>
      <c r="O9" s="2" t="s">
        <v>314</v>
      </c>
      <c r="P9" s="6"/>
      <c r="Q9" s="6"/>
    </row>
    <row r="10" spans="1:17" ht="15.75" thickBot="1">
      <c r="B10" s="1" t="s">
        <v>2</v>
      </c>
      <c r="C10" t="s">
        <v>19</v>
      </c>
      <c r="D10" s="36">
        <v>4</v>
      </c>
      <c r="E10" t="s">
        <v>114</v>
      </c>
      <c r="H10" t="s">
        <v>308</v>
      </c>
      <c r="I10">
        <v>8</v>
      </c>
      <c r="J10">
        <v>24</v>
      </c>
      <c r="K10">
        <v>5</v>
      </c>
      <c r="L10">
        <v>6</v>
      </c>
      <c r="M10">
        <v>6</v>
      </c>
      <c r="N10" s="6">
        <v>10</v>
      </c>
      <c r="O10" s="6">
        <f>SUM(I10:N10)</f>
        <v>59</v>
      </c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I12" t="s">
        <v>315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6">
      <c r="B17" s="19" t="s">
        <v>10</v>
      </c>
      <c r="C17" s="20">
        <v>4</v>
      </c>
      <c r="E17" s="19" t="s">
        <v>8</v>
      </c>
      <c r="F17" s="20">
        <v>1</v>
      </c>
    </row>
    <row r="18" spans="1:6">
      <c r="B18" s="19" t="s">
        <v>11</v>
      </c>
      <c r="C18" s="23">
        <f>D10*8</f>
        <v>32</v>
      </c>
      <c r="E18" s="19" t="s">
        <v>27</v>
      </c>
      <c r="F18" s="20">
        <v>2</v>
      </c>
    </row>
    <row r="19" spans="1:6">
      <c r="B19" s="19" t="s">
        <v>12</v>
      </c>
      <c r="C19" s="20">
        <v>15</v>
      </c>
      <c r="E19" s="19" t="s">
        <v>10</v>
      </c>
      <c r="F19" s="20">
        <v>4</v>
      </c>
    </row>
    <row r="20" spans="1:6">
      <c r="B20" s="19" t="s">
        <v>13</v>
      </c>
      <c r="C20" s="20">
        <v>1</v>
      </c>
      <c r="E20" s="19" t="s">
        <v>11</v>
      </c>
      <c r="F20" s="23">
        <f>D10*8</f>
        <v>32</v>
      </c>
    </row>
    <row r="21" spans="1:6">
      <c r="B21" s="19" t="s">
        <v>14</v>
      </c>
      <c r="C21" s="20">
        <v>1</v>
      </c>
      <c r="E21" s="19" t="s">
        <v>12</v>
      </c>
      <c r="F21" s="20">
        <v>15</v>
      </c>
    </row>
    <row r="22" spans="1:6">
      <c r="B22" s="19" t="s">
        <v>15</v>
      </c>
      <c r="C22" s="20">
        <v>1</v>
      </c>
      <c r="E22" s="19" t="s">
        <v>13</v>
      </c>
      <c r="F22" s="20">
        <v>1</v>
      </c>
    </row>
    <row r="23" spans="1:6">
      <c r="B23" s="19" t="s">
        <v>16</v>
      </c>
      <c r="C23" s="20">
        <v>7</v>
      </c>
      <c r="E23" s="19" t="s">
        <v>14</v>
      </c>
      <c r="F23" s="20">
        <v>1</v>
      </c>
    </row>
    <row r="24" spans="1:6" ht="15.75" thickBot="1">
      <c r="B24" s="21" t="s">
        <v>18</v>
      </c>
      <c r="C24" s="22">
        <f>MROUND(((((34+(8*D10))-1)/4)), 1)</f>
        <v>16</v>
      </c>
      <c r="E24" s="19" t="s">
        <v>15</v>
      </c>
      <c r="F24" s="20">
        <v>1</v>
      </c>
    </row>
    <row r="25" spans="1:6">
      <c r="E25" s="19" t="s">
        <v>16</v>
      </c>
      <c r="F25" s="20">
        <v>7</v>
      </c>
    </row>
    <row r="26" spans="1:6" ht="15.75" thickBot="1">
      <c r="E26" s="21" t="s">
        <v>18</v>
      </c>
      <c r="F26" s="22">
        <f>MROUND(((((54+(8*D10))-1)/4)), 1)</f>
        <v>21</v>
      </c>
    </row>
    <row r="27" spans="1:6">
      <c r="A27" t="s">
        <v>23</v>
      </c>
      <c r="B27" t="s">
        <v>17</v>
      </c>
      <c r="C27">
        <f>SUM(C12:C24)</f>
        <v>92</v>
      </c>
      <c r="D27" t="s">
        <v>22</v>
      </c>
      <c r="E27" t="s">
        <v>17</v>
      </c>
      <c r="F27">
        <f>SUM(F12:F26)</f>
        <v>117</v>
      </c>
    </row>
    <row r="28" spans="1:6">
      <c r="B28" t="s">
        <v>300</v>
      </c>
      <c r="C28">
        <f>SUM(C12:C17)+SUM(C19:C24)</f>
        <v>60</v>
      </c>
    </row>
    <row r="29" spans="1:6">
      <c r="B29" t="s">
        <v>301</v>
      </c>
      <c r="C29">
        <f>C18</f>
        <v>32</v>
      </c>
    </row>
    <row r="32" spans="1:6">
      <c r="B32" s="54" t="s">
        <v>135</v>
      </c>
      <c r="C32" s="54"/>
      <c r="D32" s="54"/>
      <c r="E32" s="54"/>
      <c r="F32" s="54"/>
    </row>
    <row r="33" spans="1:11">
      <c r="B33" s="32"/>
      <c r="C33" s="34" t="s">
        <v>61</v>
      </c>
      <c r="D33" s="34" t="s">
        <v>62</v>
      </c>
      <c r="E33" s="34" t="s">
        <v>63</v>
      </c>
      <c r="F33" s="34" t="s">
        <v>64</v>
      </c>
    </row>
    <row r="34" spans="1:11">
      <c r="A34" t="s">
        <v>91</v>
      </c>
      <c r="B34" s="35" t="s">
        <v>138</v>
      </c>
      <c r="C34" s="30">
        <f>$C4/$F$27</f>
        <v>4273.5042735042734</v>
      </c>
      <c r="D34" s="30">
        <f>$C5/$F$27</f>
        <v>4273.5042735042734</v>
      </c>
      <c r="E34" s="30">
        <f>$C6/$F$27</f>
        <v>2136.7521367521367</v>
      </c>
      <c r="F34" s="30">
        <f>$C7/$F$27</f>
        <v>2136.7521367521367</v>
      </c>
      <c r="G34" s="10"/>
      <c r="H34" s="10"/>
      <c r="I34" s="10"/>
      <c r="J34" s="10"/>
      <c r="K34" s="10"/>
    </row>
    <row r="35" spans="1:11">
      <c r="B35" s="30" t="s">
        <v>136</v>
      </c>
      <c r="C35" s="30">
        <f>C34*4</f>
        <v>17094.017094017094</v>
      </c>
      <c r="D35" s="30">
        <f t="shared" ref="D35:F35" si="0">D34*4</f>
        <v>17094.017094017094</v>
      </c>
      <c r="E35" s="30">
        <f t="shared" si="0"/>
        <v>8547.0085470085469</v>
      </c>
      <c r="F35" s="30">
        <f t="shared" si="0"/>
        <v>8547.0085470085469</v>
      </c>
    </row>
    <row r="36" spans="1:11">
      <c r="A36" t="s">
        <v>140</v>
      </c>
      <c r="B36" s="30" t="s">
        <v>141</v>
      </c>
      <c r="C36" s="30">
        <v>2</v>
      </c>
      <c r="D36" s="30">
        <v>2</v>
      </c>
      <c r="E36" s="30">
        <v>0</v>
      </c>
      <c r="F36" s="30">
        <v>0</v>
      </c>
    </row>
    <row r="37" spans="1:11">
      <c r="B37" s="30" t="s">
        <v>142</v>
      </c>
      <c r="C37" s="30">
        <v>10</v>
      </c>
      <c r="D37" s="30">
        <v>10</v>
      </c>
      <c r="E37" s="30">
        <v>10</v>
      </c>
      <c r="F37" s="30">
        <v>10</v>
      </c>
    </row>
    <row r="38" spans="1:11">
      <c r="A38" t="s">
        <v>143</v>
      </c>
      <c r="B38" s="30" t="s">
        <v>145</v>
      </c>
      <c r="C38" s="30">
        <v>5</v>
      </c>
      <c r="D38" s="30">
        <v>5</v>
      </c>
      <c r="E38" s="30">
        <v>0</v>
      </c>
      <c r="F38" s="30">
        <v>0</v>
      </c>
      <c r="H38" t="s">
        <v>146</v>
      </c>
    </row>
    <row r="39" spans="1:11">
      <c r="B39" s="30" t="s">
        <v>144</v>
      </c>
      <c r="C39" s="30">
        <f>((C36*C37)+C38)*$C$27</f>
        <v>2300</v>
      </c>
      <c r="D39" s="30">
        <f t="shared" ref="D39:F39" si="1">((D36*D37)+D38)*$C$27</f>
        <v>2300</v>
      </c>
      <c r="E39" s="30">
        <f t="shared" si="1"/>
        <v>0</v>
      </c>
      <c r="F39" s="30">
        <f t="shared" si="1"/>
        <v>0</v>
      </c>
    </row>
    <row r="40" spans="1:11">
      <c r="A40" t="s">
        <v>90</v>
      </c>
      <c r="B40" s="30" t="s">
        <v>137</v>
      </c>
      <c r="C40" s="30">
        <f>SUMIF('Sensor Table'!A2:A454,'Lookup Table'!$A$2,'Sensor Table'!G2:G454)</f>
        <v>3797</v>
      </c>
      <c r="D40" s="30">
        <f>SUMIF('Sensor Table'!A2:A454,'Lookup Table'!$A$3,'Sensor Table'!G2:G454)</f>
        <v>30</v>
      </c>
      <c r="E40" s="30">
        <f>SUMIF('Sensor Table'!A2:A454,'Lookup Table'!$A$4,'Sensor Table'!G2:G454)</f>
        <v>10</v>
      </c>
      <c r="F40" s="30">
        <f>SUMIF('Sensor Table'!A2:A454,'Lookup Table'!$A$5,'Sensor Table'!G2:G454)</f>
        <v>0</v>
      </c>
    </row>
    <row r="41" spans="1:11">
      <c r="B41" s="31" t="s">
        <v>89</v>
      </c>
      <c r="C41" s="30">
        <f>C40/1</f>
        <v>3797</v>
      </c>
      <c r="D41" s="30">
        <f t="shared" ref="D41:F41" si="2">D40/4</f>
        <v>7.5</v>
      </c>
      <c r="E41" s="30">
        <f t="shared" si="2"/>
        <v>2.5</v>
      </c>
      <c r="F41" s="30">
        <f t="shared" si="2"/>
        <v>0</v>
      </c>
    </row>
    <row r="42" spans="1:11">
      <c r="A42" t="s">
        <v>147</v>
      </c>
      <c r="B42" s="30" t="s">
        <v>88</v>
      </c>
      <c r="C42" s="30">
        <f>(C41*$F$27)+C39</f>
        <v>446549</v>
      </c>
      <c r="D42" s="30">
        <f>(D41*$F$27)+D39</f>
        <v>3177.5</v>
      </c>
      <c r="E42" s="30">
        <f t="shared" ref="E42:F42" si="3">(E41*$F$27)+E39</f>
        <v>292.5</v>
      </c>
      <c r="F42" s="30">
        <f t="shared" si="3"/>
        <v>0</v>
      </c>
    </row>
    <row r="43" spans="1:11">
      <c r="B43" s="33" t="s">
        <v>302</v>
      </c>
      <c r="C43" s="30">
        <f>(C42/C4)*100</f>
        <v>89.309799999999996</v>
      </c>
      <c r="D43" s="30">
        <f>(D42/C5)*100</f>
        <v>0.63550000000000006</v>
      </c>
      <c r="E43" s="30">
        <f>(E42/C6)*100</f>
        <v>0.11700000000000001</v>
      </c>
      <c r="F43" s="30">
        <f>(F42/C7)*100</f>
        <v>0</v>
      </c>
    </row>
    <row r="46" spans="1:11">
      <c r="B46" t="s">
        <v>316</v>
      </c>
      <c r="C46" s="30">
        <f>C40/8</f>
        <v>474.625</v>
      </c>
    </row>
    <row r="47" spans="1:11">
      <c r="B47" s="50" t="s">
        <v>303</v>
      </c>
      <c r="C47">
        <f>((C46*C28)/C4)*100</f>
        <v>5.6955</v>
      </c>
    </row>
    <row r="48" spans="1:11">
      <c r="B48" s="50" t="s">
        <v>304</v>
      </c>
      <c r="C48">
        <f>((C46*C29)/D4)*100</f>
        <v>3.0375999999999999</v>
      </c>
    </row>
    <row r="49" spans="2:3">
      <c r="B49" s="50" t="s">
        <v>305</v>
      </c>
      <c r="C49">
        <f>SUM(C47:C48)</f>
        <v>8.7331000000000003</v>
      </c>
    </row>
  </sheetData>
  <mergeCells count="1">
    <mergeCell ref="B32:F3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  <x14:dataValidation type="list" allowBlank="1" showInputMessage="1" showErrorMessage="1" xr:uid="{CC0945FD-393A-45DD-8D8A-84B6182FEC43}">
          <x14:formula1>
            <xm:f>'Lookup Table'!$B$2:$B$8</xm:f>
          </x14:formula1>
          <xm:sqref>D4:D7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F138"/>
  <sheetViews>
    <sheetView topLeftCell="A104" workbookViewId="0">
      <selection activeCell="E127" sqref="E127"/>
    </sheetView>
  </sheetViews>
  <sheetFormatPr defaultColWidth="8.85546875" defaultRowHeight="15"/>
  <cols>
    <col min="1" max="1" width="24.5703125" customWidth="1"/>
    <col min="2" max="2" width="12.7109375" customWidth="1"/>
    <col min="3" max="3" width="22.140625" customWidth="1"/>
    <col min="4" max="4" width="14.42578125" customWidth="1"/>
  </cols>
  <sheetData>
    <row r="1" spans="1:5">
      <c r="A1" t="s">
        <v>106</v>
      </c>
      <c r="B1" t="s">
        <v>107</v>
      </c>
      <c r="C1" t="s">
        <v>109</v>
      </c>
      <c r="D1" t="s">
        <v>110</v>
      </c>
      <c r="E1" t="s">
        <v>111</v>
      </c>
    </row>
    <row r="2" spans="1:5">
      <c r="A2" t="s">
        <v>408</v>
      </c>
      <c r="B2">
        <v>1</v>
      </c>
      <c r="C2" t="s">
        <v>413</v>
      </c>
    </row>
    <row r="3" spans="1:5">
      <c r="B3">
        <v>2</v>
      </c>
      <c r="C3" t="s">
        <v>414</v>
      </c>
    </row>
    <row r="4" spans="1:5">
      <c r="B4">
        <v>3</v>
      </c>
      <c r="C4" t="s">
        <v>409</v>
      </c>
    </row>
    <row r="5" spans="1:5">
      <c r="B5">
        <v>4</v>
      </c>
      <c r="C5" t="s">
        <v>410</v>
      </c>
    </row>
    <row r="6" spans="1:5">
      <c r="B6">
        <v>5</v>
      </c>
      <c r="C6" t="s">
        <v>411</v>
      </c>
    </row>
    <row r="7" spans="1:5">
      <c r="B7">
        <v>6</v>
      </c>
      <c r="C7" t="s">
        <v>412</v>
      </c>
    </row>
    <row r="9" spans="1:5">
      <c r="A9" t="s">
        <v>115</v>
      </c>
      <c r="B9">
        <v>1</v>
      </c>
      <c r="C9" s="15" t="s">
        <v>108</v>
      </c>
    </row>
    <row r="10" spans="1:5">
      <c r="B10">
        <v>2</v>
      </c>
      <c r="C10" t="s">
        <v>377</v>
      </c>
      <c r="D10" t="s">
        <v>393</v>
      </c>
    </row>
    <row r="11" spans="1:5">
      <c r="B11">
        <v>3</v>
      </c>
      <c r="C11" t="s">
        <v>376</v>
      </c>
      <c r="D11" t="s">
        <v>393</v>
      </c>
    </row>
    <row r="12" spans="1:5">
      <c r="B12">
        <v>4</v>
      </c>
      <c r="C12" t="s">
        <v>374</v>
      </c>
      <c r="D12" t="s">
        <v>393</v>
      </c>
    </row>
    <row r="13" spans="1:5">
      <c r="B13">
        <v>5</v>
      </c>
      <c r="C13" t="s">
        <v>375</v>
      </c>
      <c r="D13" t="s">
        <v>393</v>
      </c>
    </row>
    <row r="14" spans="1:5">
      <c r="B14">
        <v>6</v>
      </c>
    </row>
    <row r="15" spans="1:5">
      <c r="B15">
        <v>7</v>
      </c>
    </row>
    <row r="16" spans="1:5">
      <c r="B16">
        <v>8</v>
      </c>
    </row>
    <row r="17" spans="2:4">
      <c r="B17">
        <v>9</v>
      </c>
    </row>
    <row r="18" spans="2:4">
      <c r="B18">
        <v>10</v>
      </c>
      <c r="C18" t="s">
        <v>379</v>
      </c>
      <c r="D18" t="s">
        <v>392</v>
      </c>
    </row>
    <row r="19" spans="2:4">
      <c r="B19">
        <v>11</v>
      </c>
      <c r="C19" t="s">
        <v>378</v>
      </c>
      <c r="D19" t="s">
        <v>392</v>
      </c>
    </row>
    <row r="20" spans="2:4">
      <c r="B20">
        <v>12</v>
      </c>
      <c r="C20" t="s">
        <v>380</v>
      </c>
      <c r="D20" t="s">
        <v>392</v>
      </c>
    </row>
    <row r="21" spans="2:4">
      <c r="B21">
        <v>13</v>
      </c>
      <c r="C21" t="s">
        <v>381</v>
      </c>
      <c r="D21" t="s">
        <v>392</v>
      </c>
    </row>
    <row r="22" spans="2:4">
      <c r="B22">
        <v>14</v>
      </c>
      <c r="C22" t="s">
        <v>382</v>
      </c>
      <c r="D22" t="s">
        <v>392</v>
      </c>
    </row>
    <row r="23" spans="2:4">
      <c r="B23">
        <v>15</v>
      </c>
      <c r="C23" t="s">
        <v>383</v>
      </c>
      <c r="D23" t="s">
        <v>392</v>
      </c>
    </row>
    <row r="24" spans="2:4">
      <c r="B24">
        <v>16</v>
      </c>
    </row>
    <row r="25" spans="2:4">
      <c r="B25">
        <v>17</v>
      </c>
    </row>
    <row r="26" spans="2:4">
      <c r="B26">
        <v>18</v>
      </c>
    </row>
    <row r="27" spans="2:4">
      <c r="B27">
        <v>19</v>
      </c>
    </row>
    <row r="28" spans="2:4">
      <c r="B28">
        <v>20</v>
      </c>
      <c r="C28" t="s">
        <v>373</v>
      </c>
      <c r="D28" t="s">
        <v>393</v>
      </c>
    </row>
    <row r="29" spans="2:4">
      <c r="B29">
        <v>21</v>
      </c>
      <c r="C29" t="s">
        <v>372</v>
      </c>
      <c r="D29" t="s">
        <v>393</v>
      </c>
    </row>
    <row r="30" spans="2:4">
      <c r="B30">
        <v>22</v>
      </c>
      <c r="C30" t="s">
        <v>390</v>
      </c>
      <c r="D30" t="s">
        <v>393</v>
      </c>
    </row>
    <row r="31" spans="2:4">
      <c r="B31">
        <v>23</v>
      </c>
      <c r="C31" t="s">
        <v>391</v>
      </c>
      <c r="D31" t="s">
        <v>393</v>
      </c>
    </row>
    <row r="32" spans="2:4">
      <c r="B32">
        <v>24</v>
      </c>
    </row>
    <row r="33" spans="1:4">
      <c r="B33">
        <v>25</v>
      </c>
    </row>
    <row r="34" spans="1:4">
      <c r="B34">
        <v>26</v>
      </c>
    </row>
    <row r="35" spans="1:4">
      <c r="B35">
        <v>27</v>
      </c>
    </row>
    <row r="36" spans="1:4">
      <c r="B36">
        <v>28</v>
      </c>
      <c r="C36" t="s">
        <v>384</v>
      </c>
      <c r="D36" t="s">
        <v>392</v>
      </c>
    </row>
    <row r="37" spans="1:4">
      <c r="B37">
        <v>29</v>
      </c>
      <c r="C37" t="s">
        <v>385</v>
      </c>
      <c r="D37" t="s">
        <v>392</v>
      </c>
    </row>
    <row r="38" spans="1:4">
      <c r="B38">
        <v>30</v>
      </c>
      <c r="C38" t="s">
        <v>386</v>
      </c>
      <c r="D38" t="s">
        <v>392</v>
      </c>
    </row>
    <row r="39" spans="1:4">
      <c r="B39">
        <v>31</v>
      </c>
      <c r="C39" t="s">
        <v>387</v>
      </c>
      <c r="D39" t="s">
        <v>392</v>
      </c>
    </row>
    <row r="40" spans="1:4">
      <c r="B40">
        <v>32</v>
      </c>
      <c r="C40" t="s">
        <v>388</v>
      </c>
      <c r="D40" t="s">
        <v>392</v>
      </c>
    </row>
    <row r="41" spans="1:4">
      <c r="B41">
        <v>33</v>
      </c>
      <c r="C41" t="s">
        <v>389</v>
      </c>
      <c r="D41" t="s">
        <v>392</v>
      </c>
    </row>
    <row r="42" spans="1:4">
      <c r="B42">
        <v>34</v>
      </c>
    </row>
    <row r="43" spans="1:4">
      <c r="B43">
        <v>35</v>
      </c>
    </row>
    <row r="44" spans="1:4">
      <c r="B44">
        <v>36</v>
      </c>
    </row>
    <row r="45" spans="1:4">
      <c r="B45">
        <v>37</v>
      </c>
    </row>
    <row r="47" spans="1:4">
      <c r="A47" t="s">
        <v>370</v>
      </c>
      <c r="B47">
        <v>1</v>
      </c>
    </row>
    <row r="48" spans="1:4">
      <c r="B48">
        <v>2</v>
      </c>
    </row>
    <row r="49" spans="2:2">
      <c r="B49">
        <v>3</v>
      </c>
    </row>
    <row r="50" spans="2:2">
      <c r="B50">
        <v>4</v>
      </c>
    </row>
    <row r="51" spans="2:2">
      <c r="B51">
        <v>5</v>
      </c>
    </row>
    <row r="52" spans="2:2">
      <c r="B52">
        <v>6</v>
      </c>
    </row>
    <row r="53" spans="2:2">
      <c r="B53">
        <v>7</v>
      </c>
    </row>
    <row r="54" spans="2:2">
      <c r="B54">
        <v>8</v>
      </c>
    </row>
    <row r="55" spans="2:2">
      <c r="B55">
        <v>9</v>
      </c>
    </row>
    <row r="56" spans="2:2">
      <c r="B56">
        <v>10</v>
      </c>
    </row>
    <row r="57" spans="2:2">
      <c r="B57">
        <v>11</v>
      </c>
    </row>
    <row r="58" spans="2:2">
      <c r="B58">
        <v>12</v>
      </c>
    </row>
    <row r="59" spans="2:2">
      <c r="B59">
        <v>13</v>
      </c>
    </row>
    <row r="60" spans="2:2">
      <c r="B60">
        <v>14</v>
      </c>
    </row>
    <row r="61" spans="2:2">
      <c r="B61">
        <v>15</v>
      </c>
    </row>
    <row r="62" spans="2:2">
      <c r="B62">
        <v>16</v>
      </c>
    </row>
    <row r="63" spans="2:2">
      <c r="B63">
        <v>17</v>
      </c>
    </row>
    <row r="64" spans="2:2">
      <c r="B64">
        <v>18</v>
      </c>
    </row>
    <row r="65" spans="2:3">
      <c r="B65">
        <v>19</v>
      </c>
      <c r="C65" s="15" t="s">
        <v>108</v>
      </c>
    </row>
    <row r="66" spans="2:3">
      <c r="B66">
        <v>20</v>
      </c>
    </row>
    <row r="67" spans="2:3">
      <c r="B67">
        <v>21</v>
      </c>
    </row>
    <row r="68" spans="2:3">
      <c r="B68">
        <v>22</v>
      </c>
    </row>
    <row r="69" spans="2:3">
      <c r="B69">
        <v>23</v>
      </c>
    </row>
    <row r="70" spans="2:3">
      <c r="B70">
        <v>24</v>
      </c>
    </row>
    <row r="71" spans="2:3">
      <c r="B71">
        <v>25</v>
      </c>
    </row>
    <row r="72" spans="2:3">
      <c r="B72">
        <v>26</v>
      </c>
    </row>
    <row r="73" spans="2:3">
      <c r="B73">
        <v>27</v>
      </c>
    </row>
    <row r="74" spans="2:3">
      <c r="B74">
        <v>28</v>
      </c>
    </row>
    <row r="75" spans="2:3">
      <c r="B75">
        <v>29</v>
      </c>
    </row>
    <row r="76" spans="2:3">
      <c r="B76">
        <v>30</v>
      </c>
    </row>
    <row r="77" spans="2:3">
      <c r="B77">
        <v>31</v>
      </c>
    </row>
    <row r="78" spans="2:3">
      <c r="B78">
        <v>32</v>
      </c>
    </row>
    <row r="79" spans="2:3">
      <c r="B79">
        <v>33</v>
      </c>
    </row>
    <row r="80" spans="2:3">
      <c r="B80">
        <v>34</v>
      </c>
    </row>
    <row r="81" spans="1:3">
      <c r="B81">
        <v>35</v>
      </c>
    </row>
    <row r="82" spans="1:3">
      <c r="B82">
        <v>36</v>
      </c>
    </row>
    <row r="83" spans="1:3">
      <c r="B83">
        <v>37</v>
      </c>
    </row>
    <row r="85" spans="1:3">
      <c r="A85" t="s">
        <v>371</v>
      </c>
      <c r="B85">
        <v>1</v>
      </c>
      <c r="C85" t="s">
        <v>396</v>
      </c>
    </row>
    <row r="86" spans="1:3">
      <c r="B86">
        <v>2</v>
      </c>
      <c r="C86" t="s">
        <v>403</v>
      </c>
    </row>
    <row r="87" spans="1:3">
      <c r="B87">
        <v>3</v>
      </c>
      <c r="C87" t="s">
        <v>394</v>
      </c>
    </row>
    <row r="88" spans="1:3">
      <c r="B88">
        <v>4</v>
      </c>
      <c r="C88" t="s">
        <v>395</v>
      </c>
    </row>
    <row r="89" spans="1:3">
      <c r="B89">
        <v>5</v>
      </c>
      <c r="C89" t="s">
        <v>404</v>
      </c>
    </row>
    <row r="90" spans="1:3">
      <c r="B90">
        <v>6</v>
      </c>
      <c r="C90" t="s">
        <v>405</v>
      </c>
    </row>
    <row r="91" spans="1:3">
      <c r="B91">
        <v>7</v>
      </c>
      <c r="C91" t="s">
        <v>406</v>
      </c>
    </row>
    <row r="92" spans="1:3">
      <c r="B92">
        <v>8</v>
      </c>
      <c r="C92" t="s">
        <v>407</v>
      </c>
    </row>
    <row r="93" spans="1:3">
      <c r="B93">
        <v>9</v>
      </c>
    </row>
    <row r="94" spans="1:3">
      <c r="B94">
        <v>10</v>
      </c>
    </row>
    <row r="95" spans="1:3">
      <c r="B95">
        <v>11</v>
      </c>
    </row>
    <row r="96" spans="1:3">
      <c r="B96">
        <v>12</v>
      </c>
    </row>
    <row r="97" spans="2:3">
      <c r="B97">
        <v>13</v>
      </c>
    </row>
    <row r="98" spans="2:3">
      <c r="B98">
        <v>14</v>
      </c>
    </row>
    <row r="99" spans="2:3">
      <c r="B99">
        <v>15</v>
      </c>
    </row>
    <row r="100" spans="2:3">
      <c r="B100">
        <v>16</v>
      </c>
    </row>
    <row r="101" spans="2:3">
      <c r="B101">
        <v>17</v>
      </c>
    </row>
    <row r="102" spans="2:3">
      <c r="B102">
        <v>18</v>
      </c>
    </row>
    <row r="103" spans="2:3">
      <c r="B103">
        <v>19</v>
      </c>
    </row>
    <row r="104" spans="2:3">
      <c r="B104">
        <v>20</v>
      </c>
    </row>
    <row r="105" spans="2:3">
      <c r="B105">
        <v>21</v>
      </c>
      <c r="C105" t="s">
        <v>397</v>
      </c>
    </row>
    <row r="106" spans="2:3">
      <c r="B106">
        <v>22</v>
      </c>
      <c r="C106" t="s">
        <v>398</v>
      </c>
    </row>
    <row r="107" spans="2:3">
      <c r="B107">
        <v>23</v>
      </c>
      <c r="C107" t="s">
        <v>399</v>
      </c>
    </row>
    <row r="108" spans="2:3">
      <c r="B108">
        <v>24</v>
      </c>
      <c r="C108" t="s">
        <v>400</v>
      </c>
    </row>
    <row r="109" spans="2:3">
      <c r="B109">
        <v>25</v>
      </c>
      <c r="C109" t="s">
        <v>401</v>
      </c>
    </row>
    <row r="110" spans="2:3">
      <c r="B110">
        <v>26</v>
      </c>
      <c r="C110" t="s">
        <v>402</v>
      </c>
    </row>
    <row r="111" spans="2:3">
      <c r="B111">
        <v>27</v>
      </c>
    </row>
    <row r="112" spans="2:3">
      <c r="B112">
        <v>28</v>
      </c>
    </row>
    <row r="113" spans="1:6">
      <c r="B113">
        <v>29</v>
      </c>
    </row>
    <row r="114" spans="1:6">
      <c r="B114">
        <v>30</v>
      </c>
    </row>
    <row r="115" spans="1:6">
      <c r="B115">
        <v>31</v>
      </c>
    </row>
    <row r="116" spans="1:6">
      <c r="B116">
        <v>32</v>
      </c>
    </row>
    <row r="117" spans="1:6">
      <c r="B117">
        <v>33</v>
      </c>
    </row>
    <row r="118" spans="1:6">
      <c r="B118">
        <v>34</v>
      </c>
    </row>
    <row r="119" spans="1:6">
      <c r="B119">
        <v>35</v>
      </c>
    </row>
    <row r="120" spans="1:6">
      <c r="B120">
        <v>36</v>
      </c>
    </row>
    <row r="121" spans="1:6">
      <c r="B121">
        <v>37</v>
      </c>
      <c r="C121" s="15" t="s">
        <v>108</v>
      </c>
    </row>
    <row r="126" spans="1:6">
      <c r="A126" t="s">
        <v>252</v>
      </c>
    </row>
    <row r="127" spans="1:6">
      <c r="B127">
        <v>1</v>
      </c>
      <c r="E127" t="s">
        <v>253</v>
      </c>
      <c r="F127" t="s">
        <v>254</v>
      </c>
    </row>
    <row r="128" spans="1:6">
      <c r="B128">
        <v>2</v>
      </c>
      <c r="E128" t="s">
        <v>253</v>
      </c>
      <c r="F128" t="s">
        <v>255</v>
      </c>
    </row>
    <row r="129" spans="2:6">
      <c r="B129">
        <v>3</v>
      </c>
      <c r="E129" t="s">
        <v>253</v>
      </c>
      <c r="F129" t="s">
        <v>256</v>
      </c>
    </row>
    <row r="130" spans="2:6">
      <c r="B130">
        <v>4</v>
      </c>
      <c r="E130" t="s">
        <v>253</v>
      </c>
      <c r="F130" t="s">
        <v>257</v>
      </c>
    </row>
    <row r="131" spans="2:6">
      <c r="B131">
        <v>5</v>
      </c>
      <c r="E131" t="s">
        <v>258</v>
      </c>
      <c r="F131" t="s">
        <v>259</v>
      </c>
    </row>
    <row r="132" spans="2:6">
      <c r="B132">
        <v>6</v>
      </c>
      <c r="E132" t="s">
        <v>258</v>
      </c>
      <c r="F132" t="s">
        <v>260</v>
      </c>
    </row>
    <row r="133" spans="2:6">
      <c r="B133">
        <v>7</v>
      </c>
      <c r="E133" t="s">
        <v>258</v>
      </c>
      <c r="F133" t="s">
        <v>261</v>
      </c>
    </row>
    <row r="134" spans="2:6">
      <c r="B134">
        <v>8</v>
      </c>
      <c r="E134" t="s">
        <v>258</v>
      </c>
      <c r="F134" t="s">
        <v>262</v>
      </c>
    </row>
    <row r="135" spans="2:6">
      <c r="B135">
        <v>9</v>
      </c>
      <c r="E135" t="s">
        <v>253</v>
      </c>
      <c r="F135" t="s">
        <v>263</v>
      </c>
    </row>
    <row r="136" spans="2:6">
      <c r="B136">
        <v>10</v>
      </c>
      <c r="E136" t="s">
        <v>253</v>
      </c>
      <c r="F136" t="s">
        <v>259</v>
      </c>
    </row>
    <row r="137" spans="2:6">
      <c r="B137">
        <v>11</v>
      </c>
      <c r="E137" t="s">
        <v>253</v>
      </c>
      <c r="F137" t="s">
        <v>264</v>
      </c>
    </row>
    <row r="138" spans="2:6">
      <c r="B138">
        <v>12</v>
      </c>
      <c r="E138" t="s">
        <v>253</v>
      </c>
      <c r="F138" t="s">
        <v>265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119"/>
  <sheetViews>
    <sheetView workbookViewId="0">
      <selection activeCell="L16" sqref="L16"/>
    </sheetView>
  </sheetViews>
  <sheetFormatPr defaultRowHeight="15"/>
  <cols>
    <col min="1" max="1" width="26.28515625" customWidth="1"/>
    <col min="2" max="2" width="12.7109375" customWidth="1"/>
    <col min="3" max="3" width="37.85546875" customWidth="1"/>
    <col min="4" max="4" width="22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106</v>
      </c>
      <c r="B1" t="s">
        <v>107</v>
      </c>
      <c r="C1" t="s">
        <v>109</v>
      </c>
      <c r="D1" t="s">
        <v>237</v>
      </c>
      <c r="E1" t="s">
        <v>238</v>
      </c>
      <c r="F1" t="s">
        <v>239</v>
      </c>
    </row>
    <row r="2" spans="1:6">
      <c r="A2" t="s">
        <v>416</v>
      </c>
      <c r="B2">
        <v>2</v>
      </c>
      <c r="C2" t="s">
        <v>422</v>
      </c>
      <c r="D2" t="s">
        <v>240</v>
      </c>
    </row>
    <row r="3" spans="1:6">
      <c r="B3">
        <v>3</v>
      </c>
      <c r="C3" t="s">
        <v>241</v>
      </c>
      <c r="D3" t="s">
        <v>61</v>
      </c>
    </row>
    <row r="4" spans="1:6">
      <c r="B4">
        <v>4</v>
      </c>
      <c r="C4" t="s">
        <v>242</v>
      </c>
      <c r="D4" t="s">
        <v>61</v>
      </c>
    </row>
    <row r="5" spans="1:6">
      <c r="B5">
        <v>5</v>
      </c>
      <c r="C5" t="s">
        <v>421</v>
      </c>
      <c r="D5" t="s">
        <v>240</v>
      </c>
    </row>
    <row r="6" spans="1:6">
      <c r="B6">
        <v>6</v>
      </c>
      <c r="C6" t="s">
        <v>420</v>
      </c>
      <c r="D6" t="s">
        <v>240</v>
      </c>
    </row>
    <row r="7" spans="1:6">
      <c r="B7">
        <v>7</v>
      </c>
      <c r="C7" t="s">
        <v>419</v>
      </c>
      <c r="D7" t="s">
        <v>240</v>
      </c>
    </row>
    <row r="8" spans="1:6">
      <c r="B8">
        <v>0</v>
      </c>
      <c r="C8" t="s">
        <v>450</v>
      </c>
      <c r="D8" t="s">
        <v>449</v>
      </c>
    </row>
    <row r="9" spans="1:6">
      <c r="B9">
        <v>1</v>
      </c>
      <c r="C9" t="s">
        <v>451</v>
      </c>
      <c r="D9" t="s">
        <v>449</v>
      </c>
    </row>
    <row r="10" spans="1:6">
      <c r="B10">
        <v>28</v>
      </c>
      <c r="C10" t="s">
        <v>452</v>
      </c>
      <c r="D10" t="s">
        <v>449</v>
      </c>
    </row>
    <row r="11" spans="1:6">
      <c r="B11">
        <v>24</v>
      </c>
      <c r="C11" t="s">
        <v>423</v>
      </c>
      <c r="D11" t="s">
        <v>418</v>
      </c>
    </row>
    <row r="12" spans="1:6">
      <c r="B12">
        <v>25</v>
      </c>
      <c r="C12" t="s">
        <v>417</v>
      </c>
      <c r="D12" t="s">
        <v>418</v>
      </c>
    </row>
    <row r="13" spans="1:6">
      <c r="B13" t="s">
        <v>320</v>
      </c>
      <c r="C13" t="s">
        <v>428</v>
      </c>
      <c r="D13" t="s">
        <v>243</v>
      </c>
    </row>
    <row r="14" spans="1:6">
      <c r="B14" t="s">
        <v>321</v>
      </c>
      <c r="C14" t="s">
        <v>429</v>
      </c>
      <c r="D14" t="s">
        <v>243</v>
      </c>
    </row>
    <row r="15" spans="1:6">
      <c r="B15" t="s">
        <v>325</v>
      </c>
      <c r="C15" t="s">
        <v>430</v>
      </c>
      <c r="D15" t="s">
        <v>243</v>
      </c>
    </row>
    <row r="16" spans="1:6">
      <c r="B16" t="s">
        <v>328</v>
      </c>
      <c r="C16" t="s">
        <v>431</v>
      </c>
      <c r="D16" t="s">
        <v>243</v>
      </c>
    </row>
    <row r="17" spans="2:7">
      <c r="B17" t="s">
        <v>337</v>
      </c>
      <c r="C17" t="s">
        <v>432</v>
      </c>
      <c r="D17" t="s">
        <v>243</v>
      </c>
    </row>
    <row r="18" spans="2:7">
      <c r="B18" t="s">
        <v>319</v>
      </c>
      <c r="C18" t="s">
        <v>433</v>
      </c>
      <c r="D18" t="s">
        <v>243</v>
      </c>
    </row>
    <row r="19" spans="2:7">
      <c r="B19" t="s">
        <v>336</v>
      </c>
      <c r="C19" t="s">
        <v>434</v>
      </c>
      <c r="D19" t="s">
        <v>243</v>
      </c>
    </row>
    <row r="20" spans="2:7">
      <c r="B20" t="s">
        <v>435</v>
      </c>
      <c r="C20" t="s">
        <v>439</v>
      </c>
      <c r="D20" t="s">
        <v>243</v>
      </c>
    </row>
    <row r="21" spans="2:7">
      <c r="B21" t="s">
        <v>436</v>
      </c>
      <c r="C21" t="s">
        <v>440</v>
      </c>
      <c r="D21" t="s">
        <v>243</v>
      </c>
    </row>
    <row r="22" spans="2:7">
      <c r="B22" t="s">
        <v>437</v>
      </c>
      <c r="C22" t="s">
        <v>441</v>
      </c>
      <c r="D22" t="s">
        <v>243</v>
      </c>
    </row>
    <row r="23" spans="2:7">
      <c r="B23" t="s">
        <v>438</v>
      </c>
      <c r="C23" t="s">
        <v>442</v>
      </c>
      <c r="D23" t="s">
        <v>243</v>
      </c>
    </row>
    <row r="24" spans="2:7">
      <c r="B24" t="s">
        <v>460</v>
      </c>
      <c r="C24" t="s">
        <v>244</v>
      </c>
      <c r="D24" t="s">
        <v>245</v>
      </c>
      <c r="G24" t="s">
        <v>246</v>
      </c>
    </row>
    <row r="25" spans="2:7">
      <c r="B25">
        <v>29</v>
      </c>
      <c r="C25" t="s">
        <v>247</v>
      </c>
      <c r="D25" t="s">
        <v>248</v>
      </c>
      <c r="G25" t="s">
        <v>249</v>
      </c>
    </row>
    <row r="26" spans="2:7">
      <c r="B26">
        <v>30</v>
      </c>
      <c r="C26" t="s">
        <v>250</v>
      </c>
      <c r="D26" t="s">
        <v>251</v>
      </c>
    </row>
    <row r="27" spans="2:7">
      <c r="B27">
        <v>37</v>
      </c>
      <c r="C27" t="s">
        <v>453</v>
      </c>
      <c r="D27" t="s">
        <v>455</v>
      </c>
      <c r="E27" t="s">
        <v>456</v>
      </c>
    </row>
    <row r="28" spans="2:7">
      <c r="B28">
        <v>38</v>
      </c>
      <c r="C28" t="s">
        <v>454</v>
      </c>
      <c r="D28" t="s">
        <v>455</v>
      </c>
      <c r="E28" t="s">
        <v>456</v>
      </c>
    </row>
    <row r="29" spans="2:7">
      <c r="B29" t="s">
        <v>460</v>
      </c>
      <c r="C29" t="s">
        <v>457</v>
      </c>
      <c r="D29" t="s">
        <v>418</v>
      </c>
    </row>
    <row r="30" spans="2:7">
      <c r="B30" t="s">
        <v>460</v>
      </c>
      <c r="C30" t="s">
        <v>458</v>
      </c>
      <c r="D30" t="s">
        <v>418</v>
      </c>
    </row>
    <row r="31" spans="2:7">
      <c r="B31" t="s">
        <v>460</v>
      </c>
      <c r="C31" t="s">
        <v>459</v>
      </c>
      <c r="D31" t="s">
        <v>243</v>
      </c>
    </row>
    <row r="33" spans="1:5">
      <c r="A33" t="s">
        <v>415</v>
      </c>
      <c r="B33">
        <v>2</v>
      </c>
      <c r="C33" t="s">
        <v>230</v>
      </c>
      <c r="D33" t="s">
        <v>240</v>
      </c>
    </row>
    <row r="34" spans="1:5">
      <c r="B34">
        <v>3</v>
      </c>
      <c r="C34" t="s">
        <v>241</v>
      </c>
      <c r="D34" t="s">
        <v>61</v>
      </c>
    </row>
    <row r="35" spans="1:5">
      <c r="B35">
        <v>4</v>
      </c>
      <c r="C35" t="s">
        <v>242</v>
      </c>
      <c r="D35" t="s">
        <v>61</v>
      </c>
    </row>
    <row r="36" spans="1:5">
      <c r="B36">
        <v>5</v>
      </c>
      <c r="C36" t="s">
        <v>266</v>
      </c>
      <c r="D36" t="s">
        <v>240</v>
      </c>
    </row>
    <row r="37" spans="1:5">
      <c r="B37">
        <v>6</v>
      </c>
      <c r="C37" t="s">
        <v>424</v>
      </c>
      <c r="D37" t="s">
        <v>240</v>
      </c>
    </row>
    <row r="38" spans="1:5">
      <c r="B38">
        <v>7</v>
      </c>
      <c r="C38" t="s">
        <v>267</v>
      </c>
      <c r="D38" t="s">
        <v>240</v>
      </c>
    </row>
    <row r="39" spans="1:5">
      <c r="B39">
        <v>8</v>
      </c>
      <c r="C39" t="s">
        <v>425</v>
      </c>
      <c r="D39" t="s">
        <v>240</v>
      </c>
    </row>
    <row r="40" spans="1:5">
      <c r="B40">
        <v>9</v>
      </c>
      <c r="C40" t="s">
        <v>229</v>
      </c>
      <c r="D40" t="s">
        <v>240</v>
      </c>
    </row>
    <row r="41" spans="1:5">
      <c r="B41">
        <v>0</v>
      </c>
      <c r="C41" t="s">
        <v>450</v>
      </c>
      <c r="D41" t="s">
        <v>449</v>
      </c>
    </row>
    <row r="42" spans="1:5">
      <c r="B42">
        <v>1</v>
      </c>
      <c r="C42" t="s">
        <v>451</v>
      </c>
      <c r="D42" t="s">
        <v>449</v>
      </c>
    </row>
    <row r="43" spans="1:5">
      <c r="B43">
        <v>28</v>
      </c>
      <c r="C43" t="s">
        <v>452</v>
      </c>
      <c r="D43" t="s">
        <v>449</v>
      </c>
    </row>
    <row r="44" spans="1:5">
      <c r="B44">
        <v>24</v>
      </c>
      <c r="C44" t="s">
        <v>236</v>
      </c>
      <c r="D44" t="s">
        <v>418</v>
      </c>
    </row>
    <row r="45" spans="1:5">
      <c r="B45">
        <v>25</v>
      </c>
      <c r="C45" t="s">
        <v>426</v>
      </c>
      <c r="D45" t="s">
        <v>418</v>
      </c>
    </row>
    <row r="46" spans="1:5">
      <c r="B46">
        <v>26</v>
      </c>
      <c r="C46" t="s">
        <v>427</v>
      </c>
      <c r="D46" t="s">
        <v>418</v>
      </c>
    </row>
    <row r="47" spans="1:5">
      <c r="B47">
        <v>27</v>
      </c>
      <c r="C47" t="s">
        <v>277</v>
      </c>
      <c r="D47" t="s">
        <v>418</v>
      </c>
    </row>
    <row r="48" spans="1:5">
      <c r="B48">
        <v>37</v>
      </c>
      <c r="C48" t="s">
        <v>453</v>
      </c>
      <c r="D48" t="s">
        <v>455</v>
      </c>
      <c r="E48" t="s">
        <v>456</v>
      </c>
    </row>
    <row r="49" spans="2:7">
      <c r="B49">
        <v>38</v>
      </c>
      <c r="C49" t="s">
        <v>454</v>
      </c>
      <c r="D49" t="s">
        <v>455</v>
      </c>
      <c r="E49" t="s">
        <v>456</v>
      </c>
    </row>
    <row r="51" spans="2:7">
      <c r="B51" t="s">
        <v>325</v>
      </c>
      <c r="C51" t="s">
        <v>447</v>
      </c>
      <c r="D51" t="s">
        <v>243</v>
      </c>
    </row>
    <row r="52" spans="2:7">
      <c r="B52" t="s">
        <v>328</v>
      </c>
      <c r="C52" t="s">
        <v>448</v>
      </c>
      <c r="D52" t="s">
        <v>243</v>
      </c>
    </row>
    <row r="53" spans="2:7">
      <c r="B53" t="s">
        <v>337</v>
      </c>
      <c r="C53" t="s">
        <v>342</v>
      </c>
      <c r="D53" t="s">
        <v>243</v>
      </c>
    </row>
    <row r="54" spans="2:7">
      <c r="B54" t="s">
        <v>319</v>
      </c>
      <c r="C54" t="s">
        <v>340</v>
      </c>
      <c r="D54" t="s">
        <v>243</v>
      </c>
    </row>
    <row r="55" spans="2:7">
      <c r="B55" t="s">
        <v>336</v>
      </c>
      <c r="C55" t="s">
        <v>343</v>
      </c>
      <c r="D55" t="s">
        <v>243</v>
      </c>
    </row>
    <row r="56" spans="2:7">
      <c r="B56" t="s">
        <v>435</v>
      </c>
      <c r="C56" t="s">
        <v>443</v>
      </c>
      <c r="D56" t="s">
        <v>243</v>
      </c>
    </row>
    <row r="57" spans="2:7">
      <c r="B57" t="s">
        <v>436</v>
      </c>
      <c r="C57" t="s">
        <v>444</v>
      </c>
      <c r="D57" t="s">
        <v>243</v>
      </c>
    </row>
    <row r="58" spans="2:7">
      <c r="B58" t="s">
        <v>437</v>
      </c>
      <c r="C58" t="s">
        <v>445</v>
      </c>
      <c r="D58" t="s">
        <v>243</v>
      </c>
    </row>
    <row r="59" spans="2:7">
      <c r="B59" t="s">
        <v>438</v>
      </c>
      <c r="C59" t="s">
        <v>446</v>
      </c>
      <c r="D59" t="s">
        <v>243</v>
      </c>
    </row>
    <row r="60" spans="2:7">
      <c r="B60" t="s">
        <v>460</v>
      </c>
      <c r="C60" t="s">
        <v>244</v>
      </c>
      <c r="D60" t="s">
        <v>245</v>
      </c>
      <c r="G60" t="s">
        <v>246</v>
      </c>
    </row>
    <row r="61" spans="2:7">
      <c r="B61">
        <v>29</v>
      </c>
      <c r="C61" t="s">
        <v>247</v>
      </c>
      <c r="D61" t="s">
        <v>248</v>
      </c>
      <c r="G61" t="s">
        <v>249</v>
      </c>
    </row>
    <row r="62" spans="2:7">
      <c r="B62">
        <v>30</v>
      </c>
      <c r="C62" t="s">
        <v>250</v>
      </c>
      <c r="D62" t="s">
        <v>251</v>
      </c>
    </row>
    <row r="118" spans="2:2">
      <c r="B118">
        <v>36</v>
      </c>
    </row>
    <row r="119" spans="2:2">
      <c r="B119">
        <v>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zoomScaleNormal="100" workbookViewId="0">
      <selection activeCell="O11" sqref="O11"/>
    </sheetView>
  </sheetViews>
  <sheetFormatPr defaultColWidth="11.85546875" defaultRowHeight="15"/>
  <cols>
    <col min="1" max="1" width="24.42578125" customWidth="1"/>
    <col min="2" max="12" width="13" customWidth="1"/>
    <col min="13" max="19" width="12.28515625" customWidth="1"/>
  </cols>
  <sheetData>
    <row r="1" spans="1:14">
      <c r="A1" t="s">
        <v>36</v>
      </c>
    </row>
    <row r="2" spans="1:14">
      <c r="A2" t="s">
        <v>37</v>
      </c>
      <c r="B2" t="s">
        <v>127</v>
      </c>
    </row>
    <row r="3" spans="1:14">
      <c r="A3" t="s">
        <v>38</v>
      </c>
      <c r="B3" t="s">
        <v>129</v>
      </c>
    </row>
    <row r="4" spans="1:14">
      <c r="A4" t="s">
        <v>39</v>
      </c>
      <c r="B4" t="s">
        <v>128</v>
      </c>
    </row>
    <row r="6" spans="1:14">
      <c r="A6" s="27" t="s">
        <v>33</v>
      </c>
      <c r="B6" t="s">
        <v>29</v>
      </c>
    </row>
    <row r="7" spans="1:14">
      <c r="B7" t="s">
        <v>30</v>
      </c>
    </row>
    <row r="8" spans="1:14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4" ht="15.75" thickBot="1">
      <c r="A9" s="9" t="s">
        <v>37</v>
      </c>
      <c r="B9" s="55" t="s">
        <v>133</v>
      </c>
      <c r="C9" s="56"/>
      <c r="D9" s="57"/>
      <c r="E9" s="56" t="s">
        <v>32</v>
      </c>
      <c r="F9" s="56"/>
      <c r="G9" s="57"/>
      <c r="H9" s="80" t="s">
        <v>41</v>
      </c>
      <c r="I9" s="81"/>
      <c r="J9" s="81"/>
      <c r="K9" s="81"/>
      <c r="L9" s="82"/>
      <c r="M9" s="5"/>
      <c r="N9" t="s">
        <v>286</v>
      </c>
    </row>
    <row r="10" spans="1:14" ht="15.75" thickBot="1">
      <c r="A10" s="9" t="s">
        <v>38</v>
      </c>
      <c r="B10" s="58" t="s">
        <v>134</v>
      </c>
      <c r="C10" s="59"/>
      <c r="D10" s="60"/>
      <c r="E10" s="83" t="s">
        <v>32</v>
      </c>
      <c r="F10" s="84"/>
      <c r="G10" s="84"/>
      <c r="H10" s="85"/>
      <c r="I10" s="83" t="s">
        <v>35</v>
      </c>
      <c r="J10" s="84"/>
      <c r="K10" s="84"/>
      <c r="L10" s="85"/>
    </row>
    <row r="11" spans="1:14" ht="15.75" thickBot="1">
      <c r="A11" s="9" t="s">
        <v>39</v>
      </c>
      <c r="B11" s="55" t="s">
        <v>134</v>
      </c>
      <c r="C11" s="56"/>
      <c r="D11" s="57"/>
      <c r="E11" s="55" t="s">
        <v>32</v>
      </c>
      <c r="F11" s="56"/>
      <c r="G11" s="57"/>
      <c r="H11" s="49"/>
      <c r="I11" s="49"/>
      <c r="J11" s="49"/>
      <c r="K11" s="49"/>
      <c r="L11" s="29"/>
    </row>
    <row r="15" spans="1:14">
      <c r="A15" s="27" t="s">
        <v>34</v>
      </c>
      <c r="B15" t="s">
        <v>31</v>
      </c>
    </row>
    <row r="16" spans="1:14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64" t="s">
        <v>123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3"/>
    </row>
    <row r="19" spans="1:20" ht="15.75" thickBot="1">
      <c r="A19" s="9" t="s">
        <v>37</v>
      </c>
      <c r="B19" s="77" t="s">
        <v>42</v>
      </c>
      <c r="C19" s="78"/>
      <c r="D19" s="78"/>
      <c r="E19" s="78"/>
      <c r="F19" s="79"/>
      <c r="G19" s="77" t="s">
        <v>43</v>
      </c>
      <c r="H19" s="78"/>
      <c r="I19" s="78"/>
      <c r="J19" s="78"/>
      <c r="K19" s="79"/>
      <c r="L19" s="77" t="s">
        <v>44</v>
      </c>
      <c r="M19" s="78"/>
      <c r="N19" s="78"/>
      <c r="O19" s="78"/>
      <c r="P19" s="79"/>
      <c r="Q19" s="64" t="s">
        <v>132</v>
      </c>
      <c r="R19" s="65"/>
      <c r="S19" s="63"/>
    </row>
    <row r="20" spans="1:20" ht="15.75" thickBot="1">
      <c r="A20" s="9" t="s">
        <v>39</v>
      </c>
      <c r="B20" s="64" t="s">
        <v>123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3"/>
    </row>
    <row r="23" spans="1:20">
      <c r="A23" s="26" t="s">
        <v>116</v>
      </c>
      <c r="B23" s="72" t="s">
        <v>130</v>
      </c>
      <c r="C23" s="66"/>
      <c r="D23" s="66"/>
      <c r="E23" s="66"/>
      <c r="F23" s="66"/>
      <c r="G23" s="66"/>
      <c r="H23" s="66"/>
      <c r="I23" s="67"/>
      <c r="J23" s="73" t="s">
        <v>131</v>
      </c>
      <c r="K23" s="74"/>
      <c r="L23" s="74"/>
      <c r="M23" s="74"/>
      <c r="N23" s="74"/>
      <c r="O23" s="74"/>
      <c r="P23" s="74"/>
      <c r="Q23" s="75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74"/>
      <c r="K24" s="74"/>
      <c r="L24" s="74"/>
      <c r="M24" s="74"/>
      <c r="N24" s="74"/>
      <c r="O24" s="74"/>
      <c r="P24" s="74"/>
      <c r="Q24" s="75"/>
    </row>
    <row r="25" spans="1:20" ht="15.75" thickBot="1">
      <c r="A25" s="24" t="s">
        <v>38</v>
      </c>
      <c r="B25" s="61" t="s">
        <v>117</v>
      </c>
      <c r="C25" s="62"/>
      <c r="D25" s="62"/>
      <c r="E25" s="62"/>
      <c r="F25" s="62"/>
      <c r="G25" s="62"/>
      <c r="H25" s="76"/>
      <c r="I25" s="28" t="s">
        <v>118</v>
      </c>
      <c r="J25" s="66" t="s">
        <v>126</v>
      </c>
      <c r="K25" s="66"/>
      <c r="L25" s="66"/>
      <c r="M25" s="66"/>
      <c r="N25" s="66"/>
      <c r="O25" s="66"/>
      <c r="P25" s="66"/>
      <c r="Q25" s="67"/>
    </row>
    <row r="26" spans="1:20" ht="15.75" thickBot="1">
      <c r="A26" s="24" t="s">
        <v>119</v>
      </c>
      <c r="B26" s="61" t="s">
        <v>120</v>
      </c>
      <c r="C26" s="62"/>
      <c r="D26" s="62"/>
      <c r="E26" s="62"/>
      <c r="F26" s="62"/>
      <c r="G26" s="62"/>
      <c r="H26" s="62"/>
      <c r="I26" s="63"/>
      <c r="J26" s="68" t="s">
        <v>124</v>
      </c>
      <c r="K26" s="68"/>
      <c r="L26" s="68"/>
      <c r="M26" s="68"/>
      <c r="N26" s="68"/>
      <c r="O26" s="68"/>
      <c r="P26" s="68"/>
      <c r="Q26" s="69"/>
    </row>
    <row r="27" spans="1:20" ht="15.75" thickBot="1">
      <c r="A27" s="24" t="s">
        <v>121</v>
      </c>
      <c r="B27" s="64" t="s">
        <v>122</v>
      </c>
      <c r="C27" s="65"/>
      <c r="D27" s="65"/>
      <c r="E27" s="65"/>
      <c r="F27" s="65"/>
      <c r="G27" s="65"/>
      <c r="H27" s="65"/>
      <c r="I27" s="63"/>
      <c r="J27" s="70" t="s">
        <v>125</v>
      </c>
      <c r="K27" s="70"/>
      <c r="L27" s="70"/>
      <c r="M27" s="70"/>
      <c r="N27" s="70"/>
      <c r="O27" s="70"/>
      <c r="P27" s="70"/>
      <c r="Q27" s="71"/>
    </row>
    <row r="30" spans="1:20">
      <c r="B30" t="s">
        <v>112</v>
      </c>
    </row>
    <row r="31" spans="1:20">
      <c r="B31" t="s">
        <v>113</v>
      </c>
    </row>
    <row r="34" spans="1:5">
      <c r="A34" t="s">
        <v>148</v>
      </c>
    </row>
    <row r="38" spans="1:5" ht="19.5">
      <c r="A38" s="41" t="s">
        <v>37</v>
      </c>
    </row>
    <row r="39" spans="1:5" ht="19.5">
      <c r="A39" s="41" t="s">
        <v>153</v>
      </c>
      <c r="B39" s="42" t="str">
        <f>(29 + 8*8) &amp; " bit CAN Frame"</f>
        <v>93 bit CAN Frame</v>
      </c>
      <c r="C39" s="42" t="s">
        <v>151</v>
      </c>
      <c r="D39" s="42" t="s">
        <v>168</v>
      </c>
      <c r="E39" s="42" t="s">
        <v>192</v>
      </c>
    </row>
    <row r="40" spans="1:5">
      <c r="A40" s="9" t="s">
        <v>152</v>
      </c>
      <c r="C40" t="s">
        <v>195</v>
      </c>
      <c r="D40" s="39" t="s">
        <v>196</v>
      </c>
      <c r="E40" s="40" t="s">
        <v>197</v>
      </c>
    </row>
    <row r="41" spans="1:5">
      <c r="A41" s="9" t="s">
        <v>154</v>
      </c>
      <c r="C41" t="s">
        <v>149</v>
      </c>
      <c r="D41" t="s">
        <v>150</v>
      </c>
      <c r="E41" t="s">
        <v>155</v>
      </c>
    </row>
    <row r="43" spans="1:5" ht="19.5">
      <c r="A43" s="41" t="s">
        <v>156</v>
      </c>
    </row>
    <row r="44" spans="1:5">
      <c r="A44" s="9" t="s">
        <v>157</v>
      </c>
      <c r="B44" t="s">
        <v>159</v>
      </c>
      <c r="C44" t="s">
        <v>158</v>
      </c>
      <c r="D44" t="s">
        <v>160</v>
      </c>
    </row>
    <row r="47" spans="1:5" ht="19.5">
      <c r="A47" s="41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194</v>
      </c>
    </row>
    <row r="48" spans="1:5">
      <c r="A48" t="s">
        <v>193</v>
      </c>
      <c r="C48" t="str">
        <f>C40</f>
        <v>[0,2]</v>
      </c>
      <c r="D48" s="37" t="str">
        <f>D40</f>
        <v>[3,5]</v>
      </c>
      <c r="E48" s="40" t="s">
        <v>198</v>
      </c>
    </row>
    <row r="50" spans="1:5" ht="19.5">
      <c r="A50" s="41" t="s">
        <v>38</v>
      </c>
    </row>
    <row r="51" spans="1:5" ht="19.5">
      <c r="A51" s="41" t="s">
        <v>163</v>
      </c>
      <c r="B51" s="42" t="str">
        <f xml:space="preserve"> B39</f>
        <v>93 bit CAN Frame</v>
      </c>
      <c r="C51" s="42" t="str">
        <f xml:space="preserve"> C39</f>
        <v>3 bit Priority</v>
      </c>
      <c r="D51" s="42" t="str">
        <f xml:space="preserve"> D39</f>
        <v>3 bit nodeID</v>
      </c>
      <c r="E51" s="42" t="s">
        <v>169</v>
      </c>
    </row>
    <row r="52" spans="1:5">
      <c r="A52" s="9" t="s">
        <v>162</v>
      </c>
      <c r="C52" t="str">
        <f xml:space="preserve"> C40</f>
        <v>[0,2]</v>
      </c>
      <c r="D52" t="str">
        <f xml:space="preserve"> D40</f>
        <v>[3,5]</v>
      </c>
      <c r="E52" s="38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161</v>
      </c>
    </row>
    <row r="55" spans="1:5" ht="19.5">
      <c r="A55" s="41" t="s">
        <v>164</v>
      </c>
    </row>
    <row r="56" spans="1:5">
      <c r="A56" s="9" t="s">
        <v>157</v>
      </c>
      <c r="B56" t="s">
        <v>165</v>
      </c>
      <c r="C56" t="s">
        <v>166</v>
      </c>
      <c r="D56" t="s">
        <v>167</v>
      </c>
    </row>
    <row r="60" spans="1:5" ht="19.5">
      <c r="A60" s="41" t="s">
        <v>170</v>
      </c>
      <c r="B60" s="42" t="s">
        <v>171</v>
      </c>
      <c r="C60" t="s">
        <v>172</v>
      </c>
    </row>
    <row r="61" spans="1:5">
      <c r="A61" t="s">
        <v>173</v>
      </c>
      <c r="B61">
        <v>0</v>
      </c>
    </row>
    <row r="62" spans="1:5">
      <c r="A62" t="s">
        <v>174</v>
      </c>
      <c r="B62">
        <f>B61+1</f>
        <v>1</v>
      </c>
    </row>
    <row r="63" spans="1:5">
      <c r="A63" s="9" t="s">
        <v>189</v>
      </c>
      <c r="B63">
        <f t="shared" ref="B63:B68" si="0">B62+1</f>
        <v>2</v>
      </c>
    </row>
    <row r="64" spans="1:5">
      <c r="A64" t="s">
        <v>190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191</v>
      </c>
      <c r="B68">
        <f t="shared" si="0"/>
        <v>7</v>
      </c>
    </row>
    <row r="70" spans="1:3">
      <c r="A70" s="9" t="s">
        <v>187</v>
      </c>
    </row>
    <row r="72" spans="1:3" ht="19.5">
      <c r="A72" s="41" t="s">
        <v>175</v>
      </c>
    </row>
    <row r="73" spans="1:3">
      <c r="A73" t="s">
        <v>181</v>
      </c>
      <c r="B73">
        <v>5</v>
      </c>
      <c r="C73" t="s">
        <v>188</v>
      </c>
    </row>
    <row r="75" spans="1:3">
      <c r="A75" t="s">
        <v>182</v>
      </c>
      <c r="B75" t="s">
        <v>186</v>
      </c>
    </row>
    <row r="76" spans="1:3">
      <c r="A76" t="s">
        <v>176</v>
      </c>
      <c r="B76">
        <v>0</v>
      </c>
    </row>
    <row r="77" spans="1:3">
      <c r="A77" t="s">
        <v>180</v>
      </c>
      <c r="B77">
        <f>B76+1</f>
        <v>1</v>
      </c>
    </row>
    <row r="78" spans="1:3">
      <c r="A78" t="s">
        <v>178</v>
      </c>
      <c r="B78">
        <f>B77+1</f>
        <v>2</v>
      </c>
    </row>
    <row r="79" spans="1:3">
      <c r="A79" t="s">
        <v>179</v>
      </c>
      <c r="B79">
        <f>B78+1</f>
        <v>3</v>
      </c>
    </row>
    <row r="80" spans="1:3">
      <c r="A80" t="s">
        <v>183</v>
      </c>
      <c r="B80">
        <f>B79+1</f>
        <v>4</v>
      </c>
    </row>
    <row r="81" spans="1:2" ht="19.5">
      <c r="A81" t="s">
        <v>177</v>
      </c>
      <c r="B81" s="41" t="s">
        <v>177</v>
      </c>
    </row>
    <row r="82" spans="1:2">
      <c r="A82" t="s">
        <v>184</v>
      </c>
      <c r="B82" t="s">
        <v>185</v>
      </c>
    </row>
    <row r="90" spans="1:2" ht="19.5">
      <c r="A90" s="41"/>
    </row>
  </sheetData>
  <mergeCells count="23">
    <mergeCell ref="L19:P19"/>
    <mergeCell ref="H9:L9"/>
    <mergeCell ref="Q19:S19"/>
    <mergeCell ref="E9:G9"/>
    <mergeCell ref="E11:G11"/>
    <mergeCell ref="I10:L10"/>
    <mergeCell ref="E10:H10"/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9D0F-3AC6-44A6-A873-80A62DD5682B}">
  <dimension ref="B2:J180"/>
  <sheetViews>
    <sheetView tabSelected="1" workbookViewId="0">
      <selection activeCell="V171" sqref="V171"/>
    </sheetView>
  </sheetViews>
  <sheetFormatPr defaultRowHeight="15"/>
  <cols>
    <col min="2" max="2" width="25.7109375" customWidth="1"/>
  </cols>
  <sheetData>
    <row r="2" spans="2:7">
      <c r="B2" s="51" t="s">
        <v>0</v>
      </c>
      <c r="C2" s="51" t="s">
        <v>318</v>
      </c>
      <c r="D2" s="51" t="s">
        <v>323</v>
      </c>
      <c r="E2" s="52" t="s">
        <v>324</v>
      </c>
    </row>
    <row r="3" spans="2:7">
      <c r="B3" s="48" t="s">
        <v>76</v>
      </c>
      <c r="C3" t="s">
        <v>321</v>
      </c>
      <c r="D3">
        <v>6760</v>
      </c>
      <c r="E3">
        <v>0</v>
      </c>
      <c r="G3" s="53" t="s">
        <v>351</v>
      </c>
    </row>
    <row r="4" spans="2:7">
      <c r="B4" s="48"/>
      <c r="D4">
        <v>7850</v>
      </c>
      <c r="E4">
        <v>20.100000000000001</v>
      </c>
      <c r="G4" s="53" t="s">
        <v>327</v>
      </c>
    </row>
    <row r="5" spans="2:7">
      <c r="B5" s="48"/>
      <c r="D5">
        <v>9390</v>
      </c>
      <c r="E5">
        <v>48.8</v>
      </c>
    </row>
    <row r="6" spans="2:7">
      <c r="B6" s="48"/>
      <c r="D6">
        <v>10650</v>
      </c>
      <c r="E6">
        <v>72.099999999999994</v>
      </c>
    </row>
    <row r="7" spans="2:7">
      <c r="B7" s="48"/>
      <c r="D7">
        <v>12000</v>
      </c>
      <c r="E7">
        <v>97.2</v>
      </c>
    </row>
    <row r="8" spans="2:7">
      <c r="B8" s="48"/>
      <c r="D8">
        <v>13060</v>
      </c>
      <c r="E8">
        <v>117</v>
      </c>
    </row>
    <row r="9" spans="2:7">
      <c r="B9" s="48"/>
      <c r="D9">
        <v>14690</v>
      </c>
      <c r="E9">
        <v>147.69999999999999</v>
      </c>
    </row>
    <row r="10" spans="2:7">
      <c r="B10" s="48"/>
      <c r="D10">
        <v>15850</v>
      </c>
      <c r="E10">
        <v>169.4</v>
      </c>
    </row>
    <row r="11" spans="2:7">
      <c r="B11" s="48"/>
      <c r="D11">
        <v>17400</v>
      </c>
      <c r="E11">
        <v>198</v>
      </c>
    </row>
    <row r="12" spans="2:7">
      <c r="B12" s="48"/>
      <c r="D12">
        <v>18420</v>
      </c>
      <c r="E12">
        <v>217.1</v>
      </c>
    </row>
    <row r="13" spans="2:7">
      <c r="B13" s="48"/>
      <c r="D13">
        <v>19730</v>
      </c>
      <c r="E13">
        <v>241.7</v>
      </c>
    </row>
    <row r="14" spans="2:7">
      <c r="B14" s="48"/>
    </row>
    <row r="15" spans="2:7">
      <c r="B15" s="48"/>
    </row>
    <row r="19" spans="2:7">
      <c r="B19" t="s">
        <v>77</v>
      </c>
      <c r="C19" t="s">
        <v>325</v>
      </c>
      <c r="D19">
        <v>7185</v>
      </c>
      <c r="E19">
        <v>0</v>
      </c>
      <c r="G19" s="53" t="s">
        <v>326</v>
      </c>
    </row>
    <row r="20" spans="2:7">
      <c r="D20">
        <v>12560</v>
      </c>
      <c r="E20">
        <v>99.4</v>
      </c>
      <c r="G20" s="53" t="s">
        <v>327</v>
      </c>
    </row>
    <row r="21" spans="2:7">
      <c r="D21">
        <v>13550</v>
      </c>
      <c r="E21">
        <v>117.5</v>
      </c>
    </row>
    <row r="22" spans="2:7">
      <c r="D22">
        <v>14700</v>
      </c>
      <c r="E22">
        <v>138.80000000000001</v>
      </c>
    </row>
    <row r="23" spans="2:7">
      <c r="D23">
        <v>15720</v>
      </c>
      <c r="E23">
        <v>157.5</v>
      </c>
    </row>
    <row r="24" spans="2:7">
      <c r="D24">
        <v>16780</v>
      </c>
      <c r="E24">
        <v>177.4</v>
      </c>
    </row>
    <row r="25" spans="2:7">
      <c r="D25">
        <v>17850</v>
      </c>
      <c r="E25">
        <v>197.2</v>
      </c>
    </row>
    <row r="26" spans="2:7">
      <c r="D26">
        <v>18920</v>
      </c>
      <c r="E26">
        <v>217.1</v>
      </c>
    </row>
    <row r="27" spans="2:7">
      <c r="D27">
        <v>19910</v>
      </c>
      <c r="E27">
        <v>235.1</v>
      </c>
    </row>
    <row r="28" spans="2:7">
      <c r="D28">
        <v>21100</v>
      </c>
      <c r="E28">
        <v>257.2</v>
      </c>
    </row>
    <row r="29" spans="2:7">
      <c r="D29">
        <v>21490</v>
      </c>
      <c r="E29">
        <v>266.3</v>
      </c>
    </row>
    <row r="30" spans="2:7">
      <c r="D30">
        <v>8830</v>
      </c>
      <c r="E30">
        <v>30.5</v>
      </c>
    </row>
    <row r="31" spans="2:7">
      <c r="D31">
        <v>10430</v>
      </c>
      <c r="E31">
        <v>60</v>
      </c>
    </row>
    <row r="33" spans="2:7">
      <c r="B33" t="s">
        <v>78</v>
      </c>
      <c r="C33" t="s">
        <v>328</v>
      </c>
      <c r="D33">
        <v>6940</v>
      </c>
      <c r="E33">
        <v>0</v>
      </c>
      <c r="G33" s="53" t="s">
        <v>329</v>
      </c>
    </row>
    <row r="34" spans="2:7">
      <c r="D34">
        <v>8510</v>
      </c>
      <c r="E34">
        <v>29</v>
      </c>
      <c r="G34" s="53" t="s">
        <v>327</v>
      </c>
    </row>
    <row r="35" spans="2:7">
      <c r="D35">
        <v>10190</v>
      </c>
      <c r="E35">
        <v>60.1</v>
      </c>
    </row>
    <row r="36" spans="2:7">
      <c r="D36">
        <v>11700</v>
      </c>
      <c r="E36">
        <v>87.9</v>
      </c>
    </row>
    <row r="37" spans="2:7">
      <c r="D37">
        <v>13300</v>
      </c>
      <c r="E37">
        <v>117.6</v>
      </c>
    </row>
    <row r="38" spans="2:7">
      <c r="D38">
        <v>14860</v>
      </c>
      <c r="E38">
        <v>147</v>
      </c>
    </row>
    <row r="39" spans="2:7">
      <c r="D39">
        <v>16500</v>
      </c>
      <c r="E39">
        <v>177.8</v>
      </c>
    </row>
    <row r="40" spans="2:7">
      <c r="D40">
        <v>18030</v>
      </c>
      <c r="E40">
        <v>206.2</v>
      </c>
    </row>
    <row r="41" spans="2:7">
      <c r="D41">
        <v>19740</v>
      </c>
      <c r="E41">
        <v>237.9</v>
      </c>
    </row>
    <row r="42" spans="2:7">
      <c r="D42">
        <v>20700</v>
      </c>
      <c r="E42">
        <v>255.3</v>
      </c>
    </row>
    <row r="44" spans="2:7">
      <c r="B44" t="s">
        <v>330</v>
      </c>
      <c r="C44" t="s">
        <v>337</v>
      </c>
      <c r="D44">
        <v>6710</v>
      </c>
      <c r="E44">
        <v>0</v>
      </c>
      <c r="G44" s="53" t="s">
        <v>331</v>
      </c>
    </row>
    <row r="45" spans="2:7">
      <c r="D45">
        <v>8310</v>
      </c>
      <c r="E45">
        <v>29.8</v>
      </c>
      <c r="G45" s="53" t="s">
        <v>327</v>
      </c>
    </row>
    <row r="46" spans="2:7">
      <c r="D46">
        <v>9880</v>
      </c>
      <c r="E46">
        <v>58.7</v>
      </c>
    </row>
    <row r="47" spans="2:7">
      <c r="D47">
        <v>11490</v>
      </c>
      <c r="E47">
        <v>88.7</v>
      </c>
    </row>
    <row r="48" spans="2:7">
      <c r="D48">
        <v>13000</v>
      </c>
      <c r="E48">
        <v>116.9</v>
      </c>
    </row>
    <row r="49" spans="2:7">
      <c r="D49">
        <v>14650</v>
      </c>
      <c r="E49">
        <v>147.80000000000001</v>
      </c>
    </row>
    <row r="50" spans="2:7">
      <c r="D50">
        <v>16250</v>
      </c>
      <c r="E50">
        <v>177.8</v>
      </c>
    </row>
    <row r="51" spans="2:7">
      <c r="D51">
        <v>17890</v>
      </c>
      <c r="E51">
        <v>208.5</v>
      </c>
    </row>
    <row r="52" spans="2:7">
      <c r="D52">
        <v>19240</v>
      </c>
      <c r="E52">
        <v>233.7</v>
      </c>
    </row>
    <row r="53" spans="2:7">
      <c r="D53">
        <v>20110</v>
      </c>
      <c r="E53">
        <v>249.5</v>
      </c>
    </row>
    <row r="57" spans="2:7">
      <c r="B57" t="s">
        <v>332</v>
      </c>
      <c r="C57" t="s">
        <v>319</v>
      </c>
      <c r="D57">
        <v>6830</v>
      </c>
      <c r="E57">
        <v>0</v>
      </c>
      <c r="G57" s="53" t="s">
        <v>333</v>
      </c>
    </row>
    <row r="58" spans="2:7">
      <c r="D58">
        <v>7390</v>
      </c>
      <c r="E58">
        <v>50.1</v>
      </c>
      <c r="G58" s="53" t="s">
        <v>334</v>
      </c>
    </row>
    <row r="59" spans="2:7">
      <c r="D59">
        <v>7700</v>
      </c>
      <c r="E59">
        <v>77.900000000000006</v>
      </c>
    </row>
    <row r="60" spans="2:7">
      <c r="D60">
        <v>8010</v>
      </c>
      <c r="E60">
        <v>109.7</v>
      </c>
    </row>
    <row r="61" spans="2:7">
      <c r="D61">
        <v>8400</v>
      </c>
      <c r="E61">
        <v>145.80000000000001</v>
      </c>
    </row>
    <row r="62" spans="2:7">
      <c r="D62">
        <v>8630</v>
      </c>
      <c r="E62">
        <v>168</v>
      </c>
    </row>
    <row r="63" spans="2:7">
      <c r="D63">
        <v>8830</v>
      </c>
      <c r="E63">
        <v>185.7</v>
      </c>
    </row>
    <row r="64" spans="2:7">
      <c r="D64">
        <v>9180</v>
      </c>
      <c r="E64">
        <v>217.2</v>
      </c>
    </row>
    <row r="65" spans="2:7">
      <c r="D65">
        <v>9410</v>
      </c>
      <c r="E65">
        <v>239.5</v>
      </c>
    </row>
    <row r="79" spans="2:7">
      <c r="B79" t="s">
        <v>335</v>
      </c>
      <c r="C79" t="s">
        <v>336</v>
      </c>
      <c r="D79">
        <v>6790</v>
      </c>
      <c r="E79">
        <v>0</v>
      </c>
      <c r="G79" s="53" t="s">
        <v>344</v>
      </c>
    </row>
    <row r="80" spans="2:7">
      <c r="D80">
        <v>7000</v>
      </c>
      <c r="E80">
        <v>19.8</v>
      </c>
      <c r="G80" s="53" t="s">
        <v>334</v>
      </c>
    </row>
    <row r="81" spans="2:7">
      <c r="D81">
        <v>7320</v>
      </c>
      <c r="E81">
        <v>52.2</v>
      </c>
    </row>
    <row r="82" spans="2:7">
      <c r="D82">
        <v>7610</v>
      </c>
      <c r="E82">
        <v>78.5</v>
      </c>
    </row>
    <row r="83" spans="2:7">
      <c r="D83">
        <v>7920</v>
      </c>
      <c r="E83">
        <v>108.4</v>
      </c>
    </row>
    <row r="84" spans="2:7">
      <c r="D84">
        <v>8250</v>
      </c>
      <c r="E84">
        <v>138.1</v>
      </c>
    </row>
    <row r="85" spans="2:7">
      <c r="D85">
        <v>8480</v>
      </c>
      <c r="E85">
        <v>157.4</v>
      </c>
    </row>
    <row r="86" spans="2:7">
      <c r="D86">
        <v>8690</v>
      </c>
      <c r="E86">
        <v>177.1</v>
      </c>
    </row>
    <row r="87" spans="2:7">
      <c r="D87">
        <v>8990</v>
      </c>
      <c r="E87">
        <v>205.2</v>
      </c>
    </row>
    <row r="88" spans="2:7">
      <c r="D88">
        <v>9220</v>
      </c>
      <c r="E88">
        <v>227.4</v>
      </c>
    </row>
    <row r="89" spans="2:7">
      <c r="D89">
        <v>9440</v>
      </c>
      <c r="E89">
        <v>247.9</v>
      </c>
    </row>
    <row r="93" spans="2:7">
      <c r="B93" t="s">
        <v>338</v>
      </c>
      <c r="C93" t="s">
        <v>320</v>
      </c>
      <c r="D93">
        <v>6800</v>
      </c>
      <c r="E93">
        <v>0</v>
      </c>
      <c r="G93" s="53" t="s">
        <v>345</v>
      </c>
    </row>
    <row r="94" spans="2:7">
      <c r="D94">
        <v>7840</v>
      </c>
      <c r="E94">
        <v>19.399999999999999</v>
      </c>
      <c r="G94" s="53" t="s">
        <v>327</v>
      </c>
    </row>
    <row r="95" spans="2:7">
      <c r="D95">
        <v>9590</v>
      </c>
      <c r="E95">
        <v>51.9</v>
      </c>
    </row>
    <row r="96" spans="2:7">
      <c r="D96">
        <v>10680</v>
      </c>
      <c r="E96">
        <v>72</v>
      </c>
    </row>
    <row r="97" spans="2:7">
      <c r="D97">
        <v>12090</v>
      </c>
      <c r="E97">
        <v>98.2</v>
      </c>
    </row>
    <row r="98" spans="2:7">
      <c r="D98">
        <v>13180</v>
      </c>
      <c r="E98">
        <v>118.7</v>
      </c>
    </row>
    <row r="99" spans="2:7">
      <c r="D99">
        <v>14700</v>
      </c>
      <c r="E99">
        <v>146.80000000000001</v>
      </c>
    </row>
    <row r="100" spans="2:7">
      <c r="D100">
        <v>15880</v>
      </c>
      <c r="E100">
        <v>169.1</v>
      </c>
    </row>
    <row r="101" spans="2:7">
      <c r="D101">
        <v>17260</v>
      </c>
      <c r="E101">
        <v>194.7</v>
      </c>
    </row>
    <row r="102" spans="2:7">
      <c r="D102">
        <v>18210</v>
      </c>
      <c r="E102">
        <v>212</v>
      </c>
    </row>
    <row r="103" spans="2:7">
      <c r="D103">
        <v>19740</v>
      </c>
      <c r="E103">
        <v>240.8</v>
      </c>
    </row>
    <row r="108" spans="2:7">
      <c r="B108" t="s">
        <v>339</v>
      </c>
      <c r="C108" t="s">
        <v>325</v>
      </c>
      <c r="D108">
        <v>5550</v>
      </c>
      <c r="E108">
        <v>0</v>
      </c>
      <c r="G108" s="53" t="s">
        <v>346</v>
      </c>
    </row>
    <row r="109" spans="2:7">
      <c r="D109">
        <v>6680</v>
      </c>
      <c r="E109">
        <v>20.7</v>
      </c>
      <c r="G109" s="53" t="s">
        <v>327</v>
      </c>
    </row>
    <row r="110" spans="2:7">
      <c r="D110">
        <v>8190</v>
      </c>
      <c r="E110">
        <v>49.3</v>
      </c>
    </row>
    <row r="111" spans="2:7">
      <c r="D111">
        <v>9450</v>
      </c>
      <c r="E111">
        <v>72.5</v>
      </c>
    </row>
    <row r="112" spans="2:7">
      <c r="D112">
        <v>10850</v>
      </c>
      <c r="E112">
        <v>98.4</v>
      </c>
    </row>
    <row r="113" spans="2:7">
      <c r="D113">
        <v>12000</v>
      </c>
      <c r="E113">
        <v>120</v>
      </c>
    </row>
    <row r="114" spans="2:7">
      <c r="D114">
        <v>13670</v>
      </c>
      <c r="E114">
        <v>150.30000000000001</v>
      </c>
    </row>
    <row r="115" spans="2:7">
      <c r="D115">
        <v>14500</v>
      </c>
      <c r="E115">
        <v>166.8</v>
      </c>
    </row>
    <row r="116" spans="2:7">
      <c r="D116">
        <v>15930</v>
      </c>
      <c r="E116">
        <v>192.6</v>
      </c>
    </row>
    <row r="117" spans="2:7">
      <c r="D117">
        <v>17370</v>
      </c>
      <c r="E117">
        <v>219</v>
      </c>
    </row>
    <row r="118" spans="2:7">
      <c r="D118">
        <v>18270</v>
      </c>
      <c r="E118">
        <v>236.2</v>
      </c>
    </row>
    <row r="125" spans="2:7">
      <c r="B125" t="s">
        <v>340</v>
      </c>
      <c r="C125" t="s">
        <v>319</v>
      </c>
      <c r="D125">
        <v>6640</v>
      </c>
      <c r="E125">
        <v>0</v>
      </c>
      <c r="G125" s="53" t="s">
        <v>347</v>
      </c>
    </row>
    <row r="126" spans="2:7">
      <c r="D126">
        <v>7820</v>
      </c>
      <c r="E126">
        <v>22.1</v>
      </c>
      <c r="G126" s="53" t="s">
        <v>327</v>
      </c>
    </row>
    <row r="127" spans="2:7">
      <c r="D127">
        <v>9420</v>
      </c>
      <c r="E127">
        <v>52.2</v>
      </c>
    </row>
    <row r="128" spans="2:7">
      <c r="D128">
        <v>10980</v>
      </c>
      <c r="E128">
        <v>80.400000000000006</v>
      </c>
    </row>
    <row r="129" spans="2:7">
      <c r="D129">
        <v>11970</v>
      </c>
      <c r="E129">
        <v>99.1</v>
      </c>
    </row>
    <row r="130" spans="2:7">
      <c r="D130">
        <v>13020</v>
      </c>
      <c r="E130">
        <v>119.2</v>
      </c>
    </row>
    <row r="131" spans="2:7">
      <c r="D131">
        <v>14380</v>
      </c>
      <c r="E131">
        <v>143.69999999999999</v>
      </c>
    </row>
    <row r="132" spans="2:7">
      <c r="D132">
        <v>16010</v>
      </c>
      <c r="E132">
        <v>174.2</v>
      </c>
    </row>
    <row r="133" spans="2:7">
      <c r="D133">
        <v>17200</v>
      </c>
      <c r="E133">
        <v>196.4</v>
      </c>
    </row>
    <row r="134" spans="2:7">
      <c r="D134">
        <v>18300</v>
      </c>
      <c r="E134">
        <v>216.8</v>
      </c>
    </row>
    <row r="135" spans="2:7">
      <c r="D135">
        <v>19100</v>
      </c>
      <c r="E135">
        <v>231.8</v>
      </c>
    </row>
    <row r="139" spans="2:7">
      <c r="B139" t="s">
        <v>341</v>
      </c>
      <c r="C139" t="s">
        <v>328</v>
      </c>
      <c r="D139">
        <v>6950</v>
      </c>
      <c r="E139">
        <v>0</v>
      </c>
      <c r="G139" s="53" t="s">
        <v>348</v>
      </c>
    </row>
    <row r="140" spans="2:7">
      <c r="D140">
        <v>8200</v>
      </c>
      <c r="E140">
        <v>22.9</v>
      </c>
      <c r="G140" s="53" t="s">
        <v>327</v>
      </c>
    </row>
    <row r="141" spans="2:7">
      <c r="D141">
        <v>9600</v>
      </c>
      <c r="E141">
        <v>49.3</v>
      </c>
    </row>
    <row r="142" spans="2:7">
      <c r="D142">
        <v>10880</v>
      </c>
      <c r="E142">
        <v>73</v>
      </c>
    </row>
    <row r="143" spans="2:7">
      <c r="D143">
        <v>12280</v>
      </c>
      <c r="E143">
        <v>98.7</v>
      </c>
    </row>
    <row r="144" spans="2:7">
      <c r="D144">
        <v>13330</v>
      </c>
      <c r="E144">
        <v>118.6</v>
      </c>
    </row>
    <row r="145" spans="2:7">
      <c r="D145">
        <v>14700</v>
      </c>
      <c r="E145">
        <v>143.69999999999999</v>
      </c>
    </row>
    <row r="146" spans="2:7">
      <c r="D146">
        <v>16100</v>
      </c>
      <c r="E146">
        <v>169.3</v>
      </c>
    </row>
    <row r="147" spans="2:7">
      <c r="D147">
        <v>17390</v>
      </c>
      <c r="E147">
        <v>193.6</v>
      </c>
    </row>
    <row r="148" spans="2:7">
      <c r="D148">
        <v>18500</v>
      </c>
      <c r="E148">
        <v>214.2</v>
      </c>
    </row>
    <row r="149" spans="2:7">
      <c r="D149">
        <v>19450</v>
      </c>
      <c r="E149">
        <v>231.8</v>
      </c>
    </row>
    <row r="155" spans="2:7">
      <c r="B155" t="s">
        <v>342</v>
      </c>
      <c r="C155" t="s">
        <v>337</v>
      </c>
      <c r="D155">
        <v>6810</v>
      </c>
      <c r="E155">
        <v>0</v>
      </c>
      <c r="G155" s="53" t="s">
        <v>349</v>
      </c>
    </row>
    <row r="156" spans="2:7">
      <c r="D156">
        <v>8140</v>
      </c>
      <c r="E156">
        <v>24.7</v>
      </c>
      <c r="G156" s="53" t="s">
        <v>327</v>
      </c>
    </row>
    <row r="157" spans="2:7">
      <c r="D157">
        <v>9600</v>
      </c>
      <c r="E157">
        <v>51.6</v>
      </c>
    </row>
    <row r="158" spans="2:7">
      <c r="D158">
        <v>11020</v>
      </c>
      <c r="E158">
        <v>78.5</v>
      </c>
    </row>
    <row r="159" spans="2:7">
      <c r="D159">
        <v>12130</v>
      </c>
      <c r="E159">
        <v>98.8</v>
      </c>
    </row>
    <row r="160" spans="2:7">
      <c r="D160">
        <v>13130</v>
      </c>
      <c r="E160">
        <v>117.2</v>
      </c>
    </row>
    <row r="161" spans="2:10">
      <c r="D161">
        <v>14950</v>
      </c>
      <c r="E161">
        <v>150.6</v>
      </c>
    </row>
    <row r="162" spans="2:10">
      <c r="D162">
        <v>15950</v>
      </c>
      <c r="E162">
        <v>169.6</v>
      </c>
    </row>
    <row r="163" spans="2:10">
      <c r="D163">
        <v>17360</v>
      </c>
      <c r="E163">
        <v>195.3</v>
      </c>
    </row>
    <row r="164" spans="2:10">
      <c r="D164">
        <v>18450</v>
      </c>
      <c r="E164">
        <v>215.4</v>
      </c>
    </row>
    <row r="165" spans="2:10">
      <c r="D165">
        <v>19550</v>
      </c>
      <c r="E165">
        <v>235.6</v>
      </c>
    </row>
    <row r="170" spans="2:10">
      <c r="B170" t="s">
        <v>343</v>
      </c>
      <c r="C170" t="s">
        <v>336</v>
      </c>
      <c r="D170">
        <v>6910</v>
      </c>
      <c r="E170">
        <v>0</v>
      </c>
      <c r="G170" s="53" t="s">
        <v>350</v>
      </c>
      <c r="I170" t="s">
        <v>352</v>
      </c>
      <c r="J170" t="s">
        <v>353</v>
      </c>
    </row>
    <row r="171" spans="2:10">
      <c r="D171">
        <v>8540</v>
      </c>
      <c r="E171">
        <v>30.2</v>
      </c>
      <c r="G171" s="53" t="s">
        <v>327</v>
      </c>
      <c r="I171">
        <v>570</v>
      </c>
      <c r="J171">
        <f>(I171+128.58)/0.0186</f>
        <v>37558.064516129038</v>
      </c>
    </row>
    <row r="172" spans="2:10">
      <c r="D172">
        <v>9630</v>
      </c>
      <c r="E172">
        <v>50.1</v>
      </c>
      <c r="I172">
        <v>630</v>
      </c>
      <c r="J172">
        <f>(I172+128.58)/0.0186</f>
        <v>40783.870967741939</v>
      </c>
    </row>
    <row r="173" spans="2:10">
      <c r="D173">
        <v>10700</v>
      </c>
      <c r="E173">
        <v>70.400000000000006</v>
      </c>
    </row>
    <row r="174" spans="2:10">
      <c r="D174">
        <v>12320</v>
      </c>
      <c r="E174">
        <v>100.4</v>
      </c>
      <c r="I174" t="s">
        <v>354</v>
      </c>
    </row>
    <row r="175" spans="2:10">
      <c r="D175">
        <v>13300</v>
      </c>
      <c r="E175">
        <v>118.6</v>
      </c>
      <c r="I175">
        <v>37750</v>
      </c>
      <c r="J175">
        <f>(I175*0.0186)-128.58</f>
        <v>573.56999999999994</v>
      </c>
    </row>
    <row r="176" spans="2:10">
      <c r="D176">
        <v>14620</v>
      </c>
      <c r="E176">
        <v>143.19999999999999</v>
      </c>
    </row>
    <row r="177" spans="4:5">
      <c r="D177">
        <v>16060</v>
      </c>
      <c r="E177">
        <v>169.8</v>
      </c>
    </row>
    <row r="178" spans="4:5">
      <c r="D178">
        <v>17530</v>
      </c>
      <c r="E178">
        <v>197.5</v>
      </c>
    </row>
    <row r="179" spans="4:5">
      <c r="D179">
        <v>18600</v>
      </c>
      <c r="E179">
        <v>217</v>
      </c>
    </row>
    <row r="180" spans="4:5">
      <c r="D180">
        <v>19580</v>
      </c>
      <c r="E180">
        <v>235.4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33"/>
  <sheetViews>
    <sheetView workbookViewId="0">
      <selection activeCell="D7" sqref="D7"/>
    </sheetView>
  </sheetViews>
  <sheetFormatPr defaultColWidth="8.85546875" defaultRowHeight="15"/>
  <cols>
    <col min="5" max="5" width="33.42578125" customWidth="1"/>
    <col min="6" max="6" width="33.28515625" customWidth="1"/>
    <col min="7" max="7" width="17.42578125" customWidth="1"/>
    <col min="8" max="9" width="18" customWidth="1"/>
    <col min="10" max="10" width="14.85546875" customWidth="1"/>
  </cols>
  <sheetData>
    <row r="1" spans="1:11" s="13" customFormat="1">
      <c r="A1" s="13" t="s">
        <v>60</v>
      </c>
      <c r="B1" s="13" t="s">
        <v>56</v>
      </c>
      <c r="C1" s="13" t="s">
        <v>318</v>
      </c>
      <c r="D1" s="13" t="s">
        <v>55</v>
      </c>
      <c r="E1" s="13" t="s">
        <v>0</v>
      </c>
      <c r="F1" s="13" t="s">
        <v>47</v>
      </c>
      <c r="G1" s="13" t="s">
        <v>1</v>
      </c>
      <c r="H1" s="13" t="s">
        <v>45</v>
      </c>
      <c r="I1" s="13" t="s">
        <v>46</v>
      </c>
      <c r="J1" s="13" t="s">
        <v>322</v>
      </c>
      <c r="K1" s="13" t="s">
        <v>103</v>
      </c>
    </row>
    <row r="2" spans="1:11">
      <c r="A2" t="s">
        <v>61</v>
      </c>
      <c r="B2">
        <v>3</v>
      </c>
      <c r="C2">
        <v>10</v>
      </c>
      <c r="D2">
        <f>C2+(25*B2)</f>
        <v>85</v>
      </c>
      <c r="E2" s="48" t="s">
        <v>67</v>
      </c>
      <c r="F2" t="s">
        <v>48</v>
      </c>
      <c r="G2">
        <v>1</v>
      </c>
      <c r="H2">
        <v>16</v>
      </c>
      <c r="I2">
        <v>10</v>
      </c>
    </row>
    <row r="3" spans="1:11">
      <c r="A3" t="s">
        <v>61</v>
      </c>
      <c r="B3">
        <v>3</v>
      </c>
      <c r="C3">
        <v>11</v>
      </c>
      <c r="D3">
        <f t="shared" ref="D3:D25" si="0">C3+(25*B3)</f>
        <v>86</v>
      </c>
      <c r="E3" s="48" t="s">
        <v>66</v>
      </c>
      <c r="F3" t="s">
        <v>48</v>
      </c>
      <c r="G3">
        <v>1</v>
      </c>
      <c r="H3">
        <v>16</v>
      </c>
      <c r="I3">
        <v>10</v>
      </c>
    </row>
    <row r="4" spans="1:11">
      <c r="A4" t="s">
        <v>61</v>
      </c>
      <c r="B4">
        <v>2</v>
      </c>
      <c r="C4">
        <v>10</v>
      </c>
      <c r="D4">
        <f t="shared" si="0"/>
        <v>60</v>
      </c>
      <c r="E4" s="48" t="s">
        <v>68</v>
      </c>
      <c r="F4" t="s">
        <v>48</v>
      </c>
      <c r="G4">
        <v>1</v>
      </c>
      <c r="H4">
        <v>16</v>
      </c>
      <c r="I4">
        <v>10</v>
      </c>
    </row>
    <row r="5" spans="1:11">
      <c r="A5" t="s">
        <v>61</v>
      </c>
      <c r="B5">
        <v>2</v>
      </c>
      <c r="C5">
        <v>11</v>
      </c>
      <c r="D5">
        <f t="shared" si="0"/>
        <v>61</v>
      </c>
      <c r="E5" s="48" t="s">
        <v>69</v>
      </c>
      <c r="F5" t="s">
        <v>48</v>
      </c>
      <c r="G5">
        <v>10</v>
      </c>
      <c r="H5">
        <v>16</v>
      </c>
      <c r="I5">
        <v>11</v>
      </c>
    </row>
    <row r="6" spans="1:11">
      <c r="A6" t="s">
        <v>61</v>
      </c>
      <c r="B6">
        <v>2</v>
      </c>
      <c r="C6">
        <v>6</v>
      </c>
      <c r="D6">
        <f t="shared" si="0"/>
        <v>56</v>
      </c>
      <c r="E6" s="48" t="s">
        <v>70</v>
      </c>
      <c r="F6" t="s">
        <v>50</v>
      </c>
      <c r="G6">
        <v>1000</v>
      </c>
      <c r="H6">
        <v>16</v>
      </c>
      <c r="I6">
        <v>14</v>
      </c>
    </row>
    <row r="7" spans="1:11">
      <c r="A7" t="s">
        <v>61</v>
      </c>
      <c r="B7">
        <v>2</v>
      </c>
      <c r="C7">
        <v>5</v>
      </c>
      <c r="D7">
        <f t="shared" si="0"/>
        <v>55</v>
      </c>
      <c r="E7" s="48" t="s">
        <v>200</v>
      </c>
      <c r="F7" t="s">
        <v>50</v>
      </c>
      <c r="G7">
        <v>1000</v>
      </c>
      <c r="H7">
        <v>16</v>
      </c>
      <c r="I7">
        <v>14</v>
      </c>
    </row>
    <row r="8" spans="1:11">
      <c r="A8" t="s">
        <v>61</v>
      </c>
      <c r="B8">
        <v>2</v>
      </c>
      <c r="E8" s="48" t="s">
        <v>201</v>
      </c>
      <c r="F8" t="s">
        <v>51</v>
      </c>
      <c r="G8">
        <v>0</v>
      </c>
      <c r="H8">
        <v>16</v>
      </c>
      <c r="I8">
        <v>14</v>
      </c>
      <c r="K8" t="s">
        <v>199</v>
      </c>
    </row>
    <row r="9" spans="1:11">
      <c r="A9" t="s">
        <v>61</v>
      </c>
      <c r="B9">
        <v>2</v>
      </c>
      <c r="C9">
        <v>7</v>
      </c>
      <c r="D9">
        <f t="shared" si="0"/>
        <v>57</v>
      </c>
      <c r="E9" s="48" t="s">
        <v>205</v>
      </c>
      <c r="F9" t="s">
        <v>50</v>
      </c>
      <c r="G9">
        <v>100</v>
      </c>
      <c r="H9">
        <v>16</v>
      </c>
      <c r="I9">
        <v>14</v>
      </c>
    </row>
    <row r="10" spans="1:11">
      <c r="A10" t="s">
        <v>61</v>
      </c>
      <c r="B10">
        <v>2</v>
      </c>
      <c r="E10" s="48" t="s">
        <v>206</v>
      </c>
      <c r="F10" t="s">
        <v>50</v>
      </c>
      <c r="G10">
        <v>0</v>
      </c>
      <c r="H10">
        <v>16</v>
      </c>
      <c r="I10">
        <v>14</v>
      </c>
      <c r="K10" t="s">
        <v>199</v>
      </c>
    </row>
    <row r="11" spans="1:11">
      <c r="A11" t="s">
        <v>61</v>
      </c>
      <c r="B11">
        <v>2</v>
      </c>
      <c r="C11">
        <v>8</v>
      </c>
      <c r="D11">
        <f t="shared" si="0"/>
        <v>58</v>
      </c>
      <c r="E11" s="48" t="s">
        <v>202</v>
      </c>
      <c r="F11" t="s">
        <v>50</v>
      </c>
      <c r="G11">
        <v>1000</v>
      </c>
      <c r="H11">
        <v>16</v>
      </c>
      <c r="I11">
        <v>14</v>
      </c>
    </row>
    <row r="12" spans="1:11">
      <c r="A12" t="s">
        <v>61</v>
      </c>
      <c r="B12">
        <v>2</v>
      </c>
      <c r="E12" s="48" t="s">
        <v>203</v>
      </c>
      <c r="F12" t="s">
        <v>50</v>
      </c>
      <c r="G12">
        <v>0</v>
      </c>
      <c r="H12">
        <v>16</v>
      </c>
      <c r="I12">
        <v>14</v>
      </c>
      <c r="K12" t="s">
        <v>199</v>
      </c>
    </row>
    <row r="13" spans="1:11">
      <c r="A13" t="s">
        <v>61</v>
      </c>
      <c r="B13">
        <v>2</v>
      </c>
      <c r="C13">
        <v>9</v>
      </c>
      <c r="D13">
        <f t="shared" si="0"/>
        <v>59</v>
      </c>
      <c r="E13" s="48" t="s">
        <v>204</v>
      </c>
      <c r="F13" t="s">
        <v>50</v>
      </c>
      <c r="G13">
        <v>100</v>
      </c>
      <c r="H13">
        <v>16</v>
      </c>
      <c r="I13">
        <v>14</v>
      </c>
    </row>
    <row r="14" spans="1:11">
      <c r="A14" t="s">
        <v>61</v>
      </c>
      <c r="B14">
        <v>2</v>
      </c>
      <c r="C14">
        <v>0</v>
      </c>
      <c r="D14">
        <f t="shared" si="0"/>
        <v>50</v>
      </c>
      <c r="E14" s="48" t="s">
        <v>72</v>
      </c>
      <c r="F14" t="s">
        <v>52</v>
      </c>
      <c r="G14">
        <v>100</v>
      </c>
      <c r="H14">
        <v>16</v>
      </c>
      <c r="I14">
        <v>14</v>
      </c>
    </row>
    <row r="15" spans="1:11">
      <c r="A15" t="s">
        <v>61</v>
      </c>
      <c r="B15">
        <v>2</v>
      </c>
      <c r="C15">
        <v>1</v>
      </c>
      <c r="D15">
        <f t="shared" si="0"/>
        <v>51</v>
      </c>
      <c r="E15" s="48" t="s">
        <v>73</v>
      </c>
      <c r="F15" t="s">
        <v>52</v>
      </c>
      <c r="G15">
        <v>100</v>
      </c>
      <c r="H15">
        <v>16</v>
      </c>
      <c r="I15">
        <v>14</v>
      </c>
    </row>
    <row r="16" spans="1:11">
      <c r="A16" t="s">
        <v>61</v>
      </c>
      <c r="B16">
        <v>2</v>
      </c>
      <c r="C16">
        <v>2</v>
      </c>
      <c r="D16">
        <f t="shared" si="0"/>
        <v>52</v>
      </c>
      <c r="E16" s="48" t="s">
        <v>74</v>
      </c>
      <c r="F16" t="s">
        <v>52</v>
      </c>
      <c r="G16">
        <v>100</v>
      </c>
      <c r="H16">
        <v>16</v>
      </c>
      <c r="I16">
        <v>14</v>
      </c>
    </row>
    <row r="17" spans="1:11">
      <c r="A17" t="s">
        <v>61</v>
      </c>
      <c r="B17">
        <v>2</v>
      </c>
      <c r="D17">
        <f>666+(25*B17)</f>
        <v>716</v>
      </c>
      <c r="E17" s="48" t="s">
        <v>75</v>
      </c>
      <c r="F17" t="s">
        <v>53</v>
      </c>
      <c r="G17">
        <v>7</v>
      </c>
      <c r="H17">
        <v>13</v>
      </c>
      <c r="I17">
        <v>10</v>
      </c>
    </row>
    <row r="18" spans="1:11">
      <c r="A18" t="s">
        <v>61</v>
      </c>
      <c r="B18">
        <v>3</v>
      </c>
      <c r="D18">
        <f>666+(25*B18)</f>
        <v>741</v>
      </c>
      <c r="E18" s="48" t="s">
        <v>80</v>
      </c>
      <c r="F18" t="s">
        <v>53</v>
      </c>
      <c r="G18">
        <v>7</v>
      </c>
      <c r="H18">
        <v>13</v>
      </c>
      <c r="I18">
        <v>10</v>
      </c>
    </row>
    <row r="19" spans="1:11">
      <c r="A19" t="s">
        <v>61</v>
      </c>
      <c r="B19">
        <v>3</v>
      </c>
      <c r="C19">
        <v>4</v>
      </c>
      <c r="D19">
        <f t="shared" si="0"/>
        <v>79</v>
      </c>
      <c r="E19" s="48" t="s">
        <v>76</v>
      </c>
      <c r="F19" t="s">
        <v>50</v>
      </c>
      <c r="G19">
        <v>10</v>
      </c>
      <c r="H19">
        <v>16</v>
      </c>
      <c r="I19">
        <v>14</v>
      </c>
    </row>
    <row r="20" spans="1:11">
      <c r="A20" t="s">
        <v>61</v>
      </c>
      <c r="B20">
        <v>3</v>
      </c>
      <c r="C20">
        <v>5</v>
      </c>
      <c r="D20">
        <f t="shared" si="0"/>
        <v>80</v>
      </c>
      <c r="E20" s="48" t="s">
        <v>77</v>
      </c>
      <c r="F20" t="s">
        <v>50</v>
      </c>
      <c r="G20">
        <v>10</v>
      </c>
      <c r="H20">
        <v>16</v>
      </c>
      <c r="I20">
        <v>14</v>
      </c>
    </row>
    <row r="21" spans="1:11">
      <c r="A21" t="s">
        <v>61</v>
      </c>
      <c r="B21">
        <v>3</v>
      </c>
      <c r="C21">
        <v>6</v>
      </c>
      <c r="D21">
        <f t="shared" si="0"/>
        <v>81</v>
      </c>
      <c r="E21" s="48" t="s">
        <v>78</v>
      </c>
      <c r="F21" t="s">
        <v>50</v>
      </c>
      <c r="G21">
        <v>100</v>
      </c>
      <c r="H21">
        <v>16</v>
      </c>
      <c r="I21">
        <v>14</v>
      </c>
    </row>
    <row r="22" spans="1:11">
      <c r="A22" t="s">
        <v>61</v>
      </c>
      <c r="B22">
        <v>3</v>
      </c>
      <c r="C22">
        <v>7</v>
      </c>
      <c r="D22">
        <f t="shared" si="0"/>
        <v>82</v>
      </c>
      <c r="E22" s="48" t="s">
        <v>79</v>
      </c>
      <c r="F22" t="s">
        <v>50</v>
      </c>
      <c r="G22">
        <v>100</v>
      </c>
      <c r="H22">
        <v>16</v>
      </c>
      <c r="I22">
        <v>14</v>
      </c>
    </row>
    <row r="23" spans="1:11">
      <c r="A23" t="s">
        <v>61</v>
      </c>
      <c r="B23">
        <v>3</v>
      </c>
      <c r="C23">
        <v>9</v>
      </c>
      <c r="D23">
        <f t="shared" si="0"/>
        <v>84</v>
      </c>
      <c r="E23" s="48" t="s">
        <v>208</v>
      </c>
      <c r="F23" t="s">
        <v>51</v>
      </c>
      <c r="G23">
        <v>10</v>
      </c>
      <c r="H23">
        <v>16</v>
      </c>
      <c r="I23">
        <v>14</v>
      </c>
    </row>
    <row r="24" spans="1:11">
      <c r="A24" t="s">
        <v>61</v>
      </c>
      <c r="B24">
        <v>3</v>
      </c>
      <c r="C24">
        <v>8</v>
      </c>
      <c r="D24">
        <f t="shared" si="0"/>
        <v>83</v>
      </c>
      <c r="E24" s="48" t="s">
        <v>209</v>
      </c>
      <c r="F24" t="s">
        <v>51</v>
      </c>
      <c r="G24">
        <v>10</v>
      </c>
      <c r="H24">
        <v>16</v>
      </c>
      <c r="I24">
        <v>14</v>
      </c>
    </row>
    <row r="25" spans="1:11">
      <c r="A25" t="s">
        <v>61</v>
      </c>
      <c r="B25">
        <v>3</v>
      </c>
      <c r="C25">
        <v>3</v>
      </c>
      <c r="D25">
        <f t="shared" si="0"/>
        <v>78</v>
      </c>
      <c r="E25" s="48" t="s">
        <v>207</v>
      </c>
      <c r="F25" t="s">
        <v>50</v>
      </c>
      <c r="G25">
        <v>10</v>
      </c>
      <c r="H25">
        <v>16</v>
      </c>
      <c r="I25">
        <v>14</v>
      </c>
    </row>
    <row r="26" spans="1:11">
      <c r="A26" t="s">
        <v>61</v>
      </c>
      <c r="B26">
        <v>2</v>
      </c>
      <c r="D26">
        <f>(100*B26)</f>
        <v>200</v>
      </c>
      <c r="E26" s="48" t="s">
        <v>280</v>
      </c>
      <c r="F26" t="s">
        <v>210</v>
      </c>
      <c r="G26">
        <v>10</v>
      </c>
      <c r="H26">
        <v>16</v>
      </c>
      <c r="K26" t="s">
        <v>283</v>
      </c>
    </row>
    <row r="27" spans="1:11">
      <c r="A27" t="s">
        <v>61</v>
      </c>
      <c r="B27">
        <v>3</v>
      </c>
      <c r="D27">
        <f t="shared" ref="D27:D29" si="1">(100*B27)</f>
        <v>300</v>
      </c>
      <c r="E27" s="48" t="s">
        <v>281</v>
      </c>
      <c r="F27" t="s">
        <v>210</v>
      </c>
      <c r="G27">
        <v>10</v>
      </c>
      <c r="H27">
        <v>16</v>
      </c>
      <c r="K27" t="s">
        <v>284</v>
      </c>
    </row>
    <row r="28" spans="1:11">
      <c r="A28" t="s">
        <v>62</v>
      </c>
      <c r="B28">
        <v>4</v>
      </c>
      <c r="D28">
        <f t="shared" si="1"/>
        <v>400</v>
      </c>
      <c r="E28" s="48" t="s">
        <v>282</v>
      </c>
      <c r="F28" t="s">
        <v>210</v>
      </c>
      <c r="G28">
        <v>10</v>
      </c>
      <c r="H28">
        <v>16</v>
      </c>
      <c r="K28" t="s">
        <v>296</v>
      </c>
    </row>
    <row r="29" spans="1:11">
      <c r="A29" t="s">
        <v>63</v>
      </c>
      <c r="B29">
        <v>5</v>
      </c>
      <c r="D29">
        <f t="shared" si="1"/>
        <v>500</v>
      </c>
      <c r="E29" s="48" t="s">
        <v>356</v>
      </c>
      <c r="F29" t="s">
        <v>210</v>
      </c>
      <c r="G29">
        <v>10</v>
      </c>
      <c r="H29">
        <v>16</v>
      </c>
      <c r="K29" t="s">
        <v>285</v>
      </c>
    </row>
    <row r="30" spans="1:11">
      <c r="E30" s="48"/>
    </row>
    <row r="32" spans="1:11">
      <c r="A32" t="s">
        <v>62</v>
      </c>
      <c r="B32">
        <v>2</v>
      </c>
      <c r="D32">
        <v>2</v>
      </c>
      <c r="E32" t="s">
        <v>317</v>
      </c>
      <c r="F32" t="s">
        <v>317</v>
      </c>
      <c r="G32">
        <v>10</v>
      </c>
      <c r="H32">
        <v>32</v>
      </c>
    </row>
    <row r="33" spans="1:8">
      <c r="A33" t="s">
        <v>62</v>
      </c>
      <c r="B33">
        <v>3</v>
      </c>
      <c r="D33">
        <v>3</v>
      </c>
      <c r="E33" t="s">
        <v>317</v>
      </c>
      <c r="F33" t="s">
        <v>317</v>
      </c>
      <c r="G33">
        <v>10</v>
      </c>
      <c r="H33">
        <v>32</v>
      </c>
    </row>
  </sheetData>
  <phoneticPr fontId="2" type="noConversion"/>
  <dataValidations count="1">
    <dataValidation type="whole" allowBlank="1" showInputMessage="1" showErrorMessage="1" sqref="D2:D1048576" xr:uid="{F54D0BE5-84CF-488D-8FAA-37223ABC6B27}">
      <formula1>0</formula1>
      <formula2>2047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 C65:C1048576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F2:F31 F34:F1048576</xm:sqref>
        </x14:dataValidation>
        <x14:dataValidation type="list" allowBlank="1" showInputMessage="1" showErrorMessage="1" xr:uid="{73B4B49C-53C1-4770-97BF-C0CF10889BBA}">
          <x14:formula1>
            <xm:f>'Lookup Table'!$D$2:$D$27</xm:f>
          </x14:formula1>
          <xm:sqref>C2:C64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workbookViewId="0">
      <selection activeCell="Q21" sqref="Q21"/>
    </sheetView>
  </sheetViews>
  <sheetFormatPr defaultColWidth="8.85546875" defaultRowHeight="15"/>
  <cols>
    <col min="2" max="2" width="44.7109375" customWidth="1"/>
    <col min="3" max="3" width="16.28515625" customWidth="1"/>
    <col min="4" max="4" width="14.42578125" customWidth="1"/>
    <col min="5" max="5" width="16" customWidth="1"/>
    <col min="6" max="6" width="15.7109375" customWidth="1"/>
    <col min="7" max="7" width="17.140625" customWidth="1"/>
    <col min="8" max="8" width="16.85546875" customWidth="1"/>
    <col min="9" max="9" width="22.7109375" customWidth="1"/>
  </cols>
  <sheetData>
    <row r="1" spans="1:10">
      <c r="A1" t="s">
        <v>93</v>
      </c>
      <c r="B1" t="s">
        <v>94</v>
      </c>
      <c r="C1" t="s">
        <v>95</v>
      </c>
      <c r="D1" t="s">
        <v>96</v>
      </c>
      <c r="E1" s="43" t="s">
        <v>212</v>
      </c>
      <c r="F1" s="43" t="s">
        <v>213</v>
      </c>
      <c r="G1" t="s">
        <v>214</v>
      </c>
      <c r="H1" t="s">
        <v>215</v>
      </c>
      <c r="I1" t="s">
        <v>216</v>
      </c>
      <c r="J1" t="s">
        <v>103</v>
      </c>
    </row>
    <row r="2" spans="1:10">
      <c r="A2">
        <v>0</v>
      </c>
      <c r="B2" t="s">
        <v>217</v>
      </c>
      <c r="F2" t="s">
        <v>218</v>
      </c>
      <c r="G2">
        <v>1</v>
      </c>
      <c r="H2">
        <f t="shared" ref="H2:H65" si="0">(A2*2)</f>
        <v>0</v>
      </c>
      <c r="I2">
        <f t="shared" ref="I2:I65" si="1">(A2*2)+1</f>
        <v>1</v>
      </c>
      <c r="J2" t="s">
        <v>219</v>
      </c>
    </row>
    <row r="3" spans="1:10">
      <c r="A3">
        <v>1</v>
      </c>
      <c r="B3" t="s">
        <v>220</v>
      </c>
      <c r="G3">
        <v>1</v>
      </c>
      <c r="H3">
        <f t="shared" si="0"/>
        <v>2</v>
      </c>
      <c r="I3">
        <f t="shared" si="1"/>
        <v>3</v>
      </c>
      <c r="J3" t="s">
        <v>221</v>
      </c>
    </row>
    <row r="4" spans="1:10">
      <c r="A4">
        <v>2</v>
      </c>
      <c r="B4" t="s">
        <v>222</v>
      </c>
      <c r="G4">
        <v>1</v>
      </c>
      <c r="H4">
        <f t="shared" si="0"/>
        <v>4</v>
      </c>
      <c r="I4">
        <f t="shared" si="1"/>
        <v>5</v>
      </c>
      <c r="J4" t="s">
        <v>223</v>
      </c>
    </row>
    <row r="5" spans="1:10">
      <c r="A5">
        <v>3</v>
      </c>
      <c r="B5" t="s">
        <v>357</v>
      </c>
      <c r="G5">
        <v>1</v>
      </c>
      <c r="H5">
        <f t="shared" si="0"/>
        <v>6</v>
      </c>
      <c r="I5">
        <f t="shared" si="1"/>
        <v>7</v>
      </c>
    </row>
    <row r="6" spans="1:10">
      <c r="A6">
        <v>4</v>
      </c>
      <c r="B6" t="s">
        <v>358</v>
      </c>
      <c r="G6">
        <v>1</v>
      </c>
      <c r="H6">
        <f t="shared" si="0"/>
        <v>8</v>
      </c>
      <c r="I6">
        <f t="shared" si="1"/>
        <v>9</v>
      </c>
      <c r="J6" t="s">
        <v>364</v>
      </c>
    </row>
    <row r="7" spans="1:10">
      <c r="A7">
        <v>5</v>
      </c>
      <c r="B7" t="s">
        <v>273</v>
      </c>
      <c r="G7">
        <v>1</v>
      </c>
      <c r="H7">
        <f t="shared" si="0"/>
        <v>10</v>
      </c>
      <c r="I7">
        <f t="shared" si="1"/>
        <v>11</v>
      </c>
    </row>
    <row r="8" spans="1:10">
      <c r="A8">
        <v>6</v>
      </c>
      <c r="B8" t="s">
        <v>272</v>
      </c>
      <c r="G8">
        <v>1</v>
      </c>
      <c r="H8">
        <f t="shared" si="0"/>
        <v>12</v>
      </c>
      <c r="I8">
        <f t="shared" si="1"/>
        <v>13</v>
      </c>
      <c r="J8" t="s">
        <v>276</v>
      </c>
    </row>
    <row r="9" spans="1:10">
      <c r="A9">
        <v>7</v>
      </c>
      <c r="B9" t="s">
        <v>225</v>
      </c>
      <c r="G9">
        <v>1</v>
      </c>
      <c r="H9">
        <f t="shared" si="0"/>
        <v>14</v>
      </c>
      <c r="I9">
        <f t="shared" si="1"/>
        <v>15</v>
      </c>
      <c r="J9" t="s">
        <v>226</v>
      </c>
    </row>
    <row r="10" spans="1:10">
      <c r="A10">
        <v>8</v>
      </c>
      <c r="B10" t="s">
        <v>227</v>
      </c>
      <c r="G10">
        <v>1</v>
      </c>
      <c r="H10">
        <f t="shared" si="0"/>
        <v>16</v>
      </c>
      <c r="I10">
        <f t="shared" si="1"/>
        <v>17</v>
      </c>
      <c r="J10" t="s">
        <v>363</v>
      </c>
    </row>
    <row r="11" spans="1:10">
      <c r="A11">
        <v>9</v>
      </c>
      <c r="B11" t="s">
        <v>224</v>
      </c>
      <c r="G11">
        <v>1</v>
      </c>
      <c r="H11">
        <f t="shared" si="0"/>
        <v>18</v>
      </c>
      <c r="I11">
        <f t="shared" si="1"/>
        <v>19</v>
      </c>
      <c r="J11" t="s">
        <v>361</v>
      </c>
    </row>
    <row r="12" spans="1:10">
      <c r="A12">
        <v>10</v>
      </c>
      <c r="B12" t="s">
        <v>228</v>
      </c>
      <c r="G12">
        <v>1</v>
      </c>
      <c r="H12">
        <f t="shared" si="0"/>
        <v>20</v>
      </c>
      <c r="I12">
        <f t="shared" si="1"/>
        <v>21</v>
      </c>
      <c r="J12" t="s">
        <v>362</v>
      </c>
    </row>
    <row r="13" spans="1:10">
      <c r="A13">
        <v>11</v>
      </c>
      <c r="H13">
        <f t="shared" si="0"/>
        <v>22</v>
      </c>
      <c r="I13">
        <f t="shared" si="1"/>
        <v>23</v>
      </c>
    </row>
    <row r="14" spans="1:10">
      <c r="A14">
        <v>12</v>
      </c>
      <c r="H14">
        <f t="shared" si="0"/>
        <v>24</v>
      </c>
      <c r="I14">
        <f t="shared" si="1"/>
        <v>25</v>
      </c>
    </row>
    <row r="15" spans="1:10">
      <c r="A15">
        <v>13</v>
      </c>
      <c r="H15">
        <f t="shared" si="0"/>
        <v>26</v>
      </c>
      <c r="I15">
        <f t="shared" si="1"/>
        <v>27</v>
      </c>
    </row>
    <row r="16" spans="1:10">
      <c r="A16">
        <v>14</v>
      </c>
      <c r="H16">
        <f t="shared" si="0"/>
        <v>28</v>
      </c>
      <c r="I16">
        <f t="shared" si="1"/>
        <v>29</v>
      </c>
    </row>
    <row r="17" spans="1:10">
      <c r="A17">
        <v>15</v>
      </c>
      <c r="H17">
        <f t="shared" si="0"/>
        <v>30</v>
      </c>
      <c r="I17">
        <f t="shared" si="1"/>
        <v>31</v>
      </c>
    </row>
    <row r="18" spans="1:10">
      <c r="A18">
        <v>16</v>
      </c>
      <c r="B18" t="s">
        <v>270</v>
      </c>
      <c r="C18" t="s">
        <v>97</v>
      </c>
      <c r="D18" t="s">
        <v>98</v>
      </c>
      <c r="E18">
        <v>50</v>
      </c>
      <c r="F18">
        <v>65</v>
      </c>
      <c r="G18">
        <v>2</v>
      </c>
      <c r="H18">
        <f t="shared" si="0"/>
        <v>32</v>
      </c>
      <c r="I18">
        <f t="shared" si="1"/>
        <v>33</v>
      </c>
    </row>
    <row r="19" spans="1:10">
      <c r="A19">
        <v>17</v>
      </c>
      <c r="B19" t="s">
        <v>271</v>
      </c>
      <c r="C19" t="s">
        <v>97</v>
      </c>
      <c r="D19" t="s">
        <v>98</v>
      </c>
      <c r="E19">
        <v>50</v>
      </c>
      <c r="F19">
        <v>25</v>
      </c>
      <c r="G19">
        <v>2</v>
      </c>
      <c r="H19">
        <f t="shared" si="0"/>
        <v>34</v>
      </c>
      <c r="I19">
        <f t="shared" si="1"/>
        <v>35</v>
      </c>
    </row>
    <row r="20" spans="1:10">
      <c r="A20">
        <v>18</v>
      </c>
      <c r="B20" t="s">
        <v>229</v>
      </c>
      <c r="C20" t="s">
        <v>97</v>
      </c>
      <c r="D20" t="s">
        <v>98</v>
      </c>
      <c r="E20">
        <v>50</v>
      </c>
      <c r="F20">
        <v>25</v>
      </c>
      <c r="G20">
        <v>3</v>
      </c>
      <c r="H20">
        <f t="shared" si="0"/>
        <v>36</v>
      </c>
      <c r="I20">
        <f t="shared" si="1"/>
        <v>37</v>
      </c>
    </row>
    <row r="21" spans="1:10">
      <c r="A21">
        <v>19</v>
      </c>
      <c r="B21" t="s">
        <v>266</v>
      </c>
      <c r="C21" t="s">
        <v>97</v>
      </c>
      <c r="D21" t="s">
        <v>98</v>
      </c>
      <c r="E21">
        <v>50</v>
      </c>
      <c r="F21">
        <v>25</v>
      </c>
      <c r="G21">
        <v>3</v>
      </c>
      <c r="H21">
        <f t="shared" si="0"/>
        <v>38</v>
      </c>
      <c r="I21">
        <f t="shared" si="1"/>
        <v>39</v>
      </c>
    </row>
    <row r="22" spans="1:10">
      <c r="A22">
        <v>20</v>
      </c>
      <c r="B22" t="s">
        <v>268</v>
      </c>
      <c r="C22" t="s">
        <v>97</v>
      </c>
      <c r="D22" t="s">
        <v>98</v>
      </c>
      <c r="E22">
        <v>50</v>
      </c>
      <c r="F22">
        <v>25</v>
      </c>
      <c r="G22">
        <v>3</v>
      </c>
      <c r="H22">
        <f t="shared" si="0"/>
        <v>40</v>
      </c>
      <c r="I22">
        <f t="shared" si="1"/>
        <v>41</v>
      </c>
    </row>
    <row r="23" spans="1:10">
      <c r="A23">
        <v>21</v>
      </c>
      <c r="B23" t="s">
        <v>230</v>
      </c>
      <c r="C23" t="s">
        <v>97</v>
      </c>
      <c r="D23" t="s">
        <v>98</v>
      </c>
      <c r="E23">
        <v>50</v>
      </c>
      <c r="F23">
        <v>25</v>
      </c>
      <c r="G23">
        <v>3</v>
      </c>
      <c r="H23">
        <f t="shared" si="0"/>
        <v>42</v>
      </c>
      <c r="I23">
        <f t="shared" si="1"/>
        <v>43</v>
      </c>
    </row>
    <row r="24" spans="1:10">
      <c r="A24">
        <v>22</v>
      </c>
      <c r="B24" t="s">
        <v>267</v>
      </c>
      <c r="C24" t="s">
        <v>97</v>
      </c>
      <c r="D24" t="s">
        <v>98</v>
      </c>
      <c r="E24">
        <v>50</v>
      </c>
      <c r="F24">
        <v>25</v>
      </c>
      <c r="G24">
        <v>3</v>
      </c>
      <c r="H24">
        <f t="shared" si="0"/>
        <v>44</v>
      </c>
      <c r="I24">
        <f t="shared" si="1"/>
        <v>45</v>
      </c>
    </row>
    <row r="25" spans="1:10">
      <c r="A25">
        <v>23</v>
      </c>
      <c r="B25" t="s">
        <v>269</v>
      </c>
      <c r="C25" t="s">
        <v>97</v>
      </c>
      <c r="D25" t="s">
        <v>98</v>
      </c>
      <c r="E25">
        <v>50</v>
      </c>
      <c r="F25">
        <v>25</v>
      </c>
      <c r="G25">
        <v>3</v>
      </c>
      <c r="H25">
        <f t="shared" si="0"/>
        <v>46</v>
      </c>
      <c r="I25">
        <f t="shared" si="1"/>
        <v>47</v>
      </c>
    </row>
    <row r="26" spans="1:10">
      <c r="A26">
        <v>24</v>
      </c>
      <c r="B26" t="s">
        <v>231</v>
      </c>
      <c r="C26" t="s">
        <v>97</v>
      </c>
      <c r="D26" t="s">
        <v>98</v>
      </c>
      <c r="E26">
        <v>50</v>
      </c>
      <c r="F26">
        <v>25</v>
      </c>
      <c r="G26">
        <v>2</v>
      </c>
      <c r="H26">
        <f t="shared" si="0"/>
        <v>48</v>
      </c>
      <c r="I26">
        <f t="shared" si="1"/>
        <v>49</v>
      </c>
    </row>
    <row r="27" spans="1:10">
      <c r="A27">
        <v>25</v>
      </c>
      <c r="B27" t="s">
        <v>232</v>
      </c>
      <c r="C27" t="s">
        <v>97</v>
      </c>
      <c r="D27" t="s">
        <v>98</v>
      </c>
      <c r="E27">
        <v>50</v>
      </c>
      <c r="F27">
        <v>25</v>
      </c>
      <c r="G27">
        <v>2</v>
      </c>
      <c r="H27">
        <f t="shared" si="0"/>
        <v>50</v>
      </c>
      <c r="I27">
        <f t="shared" si="1"/>
        <v>51</v>
      </c>
    </row>
    <row r="28" spans="1:10">
      <c r="A28">
        <v>26</v>
      </c>
      <c r="B28" t="s">
        <v>99</v>
      </c>
      <c r="C28" t="s">
        <v>101</v>
      </c>
      <c r="D28" t="s">
        <v>102</v>
      </c>
      <c r="G28">
        <v>3</v>
      </c>
      <c r="H28">
        <f t="shared" si="0"/>
        <v>52</v>
      </c>
      <c r="I28">
        <f t="shared" si="1"/>
        <v>53</v>
      </c>
      <c r="J28" t="s">
        <v>295</v>
      </c>
    </row>
    <row r="29" spans="1:10">
      <c r="A29">
        <v>27</v>
      </c>
      <c r="B29" t="s">
        <v>100</v>
      </c>
      <c r="C29" t="s">
        <v>101</v>
      </c>
      <c r="D29" t="s">
        <v>102</v>
      </c>
      <c r="G29">
        <v>3</v>
      </c>
      <c r="H29">
        <f t="shared" si="0"/>
        <v>54</v>
      </c>
      <c r="I29">
        <f t="shared" si="1"/>
        <v>55</v>
      </c>
      <c r="J29" t="s">
        <v>294</v>
      </c>
    </row>
    <row r="30" spans="1:10">
      <c r="A30">
        <v>28</v>
      </c>
      <c r="B30" t="s">
        <v>233</v>
      </c>
      <c r="C30" t="s">
        <v>101</v>
      </c>
      <c r="D30" t="s">
        <v>102</v>
      </c>
      <c r="G30">
        <v>2</v>
      </c>
      <c r="H30">
        <f t="shared" si="0"/>
        <v>56</v>
      </c>
      <c r="I30">
        <f t="shared" si="1"/>
        <v>57</v>
      </c>
      <c r="J30" t="s">
        <v>365</v>
      </c>
    </row>
    <row r="31" spans="1:10">
      <c r="A31">
        <v>29</v>
      </c>
      <c r="B31" t="s">
        <v>235</v>
      </c>
      <c r="C31" t="s">
        <v>101</v>
      </c>
      <c r="D31" t="s">
        <v>102</v>
      </c>
      <c r="G31">
        <v>3</v>
      </c>
      <c r="H31">
        <f t="shared" si="0"/>
        <v>58</v>
      </c>
      <c r="I31">
        <f t="shared" si="1"/>
        <v>59</v>
      </c>
      <c r="J31" t="s">
        <v>366</v>
      </c>
    </row>
    <row r="32" spans="1:10">
      <c r="A32">
        <v>30</v>
      </c>
      <c r="B32" t="s">
        <v>274</v>
      </c>
      <c r="C32" t="s">
        <v>101</v>
      </c>
      <c r="D32" t="s">
        <v>102</v>
      </c>
      <c r="G32">
        <v>3</v>
      </c>
      <c r="H32">
        <f t="shared" si="0"/>
        <v>60</v>
      </c>
      <c r="I32">
        <f t="shared" si="1"/>
        <v>61</v>
      </c>
      <c r="J32" t="s">
        <v>234</v>
      </c>
    </row>
    <row r="33" spans="1:10">
      <c r="A33">
        <v>31</v>
      </c>
      <c r="B33" t="s">
        <v>275</v>
      </c>
      <c r="C33" t="s">
        <v>101</v>
      </c>
      <c r="D33" t="s">
        <v>102</v>
      </c>
      <c r="G33">
        <v>2</v>
      </c>
      <c r="H33">
        <f t="shared" si="0"/>
        <v>62</v>
      </c>
      <c r="I33">
        <f t="shared" si="1"/>
        <v>63</v>
      </c>
      <c r="J33" t="s">
        <v>359</v>
      </c>
    </row>
    <row r="34" spans="1:10">
      <c r="A34">
        <v>32</v>
      </c>
      <c r="H34">
        <f t="shared" si="0"/>
        <v>64</v>
      </c>
      <c r="I34">
        <f t="shared" si="1"/>
        <v>65</v>
      </c>
    </row>
    <row r="35" spans="1:10">
      <c r="A35">
        <v>33</v>
      </c>
      <c r="H35">
        <f t="shared" si="0"/>
        <v>66</v>
      </c>
      <c r="I35">
        <f t="shared" si="1"/>
        <v>67</v>
      </c>
    </row>
    <row r="36" spans="1:10">
      <c r="A36">
        <v>34</v>
      </c>
      <c r="H36">
        <f t="shared" si="0"/>
        <v>68</v>
      </c>
      <c r="I36">
        <f t="shared" si="1"/>
        <v>69</v>
      </c>
    </row>
    <row r="37" spans="1:10">
      <c r="A37">
        <v>35</v>
      </c>
      <c r="H37">
        <f t="shared" si="0"/>
        <v>70</v>
      </c>
      <c r="I37">
        <f t="shared" si="1"/>
        <v>71</v>
      </c>
    </row>
    <row r="38" spans="1:10">
      <c r="A38">
        <v>36</v>
      </c>
      <c r="H38">
        <f t="shared" si="0"/>
        <v>72</v>
      </c>
      <c r="I38">
        <f t="shared" si="1"/>
        <v>73</v>
      </c>
    </row>
    <row r="39" spans="1:10">
      <c r="A39">
        <v>37</v>
      </c>
      <c r="H39">
        <f t="shared" si="0"/>
        <v>74</v>
      </c>
      <c r="I39">
        <f t="shared" si="1"/>
        <v>75</v>
      </c>
    </row>
    <row r="40" spans="1:10">
      <c r="A40">
        <v>38</v>
      </c>
      <c r="H40">
        <f t="shared" si="0"/>
        <v>76</v>
      </c>
      <c r="I40">
        <f t="shared" si="1"/>
        <v>77</v>
      </c>
    </row>
    <row r="41" spans="1:10">
      <c r="A41">
        <v>39</v>
      </c>
      <c r="H41">
        <f t="shared" si="0"/>
        <v>78</v>
      </c>
      <c r="I41">
        <f t="shared" si="1"/>
        <v>79</v>
      </c>
    </row>
    <row r="42" spans="1:10">
      <c r="A42">
        <v>40</v>
      </c>
      <c r="H42">
        <f t="shared" si="0"/>
        <v>80</v>
      </c>
      <c r="I42">
        <f t="shared" si="1"/>
        <v>81</v>
      </c>
    </row>
    <row r="43" spans="1:10">
      <c r="A43">
        <v>41</v>
      </c>
      <c r="H43">
        <f t="shared" si="0"/>
        <v>82</v>
      </c>
      <c r="I43">
        <f t="shared" si="1"/>
        <v>83</v>
      </c>
    </row>
    <row r="44" spans="1:10">
      <c r="A44">
        <v>42</v>
      </c>
      <c r="H44">
        <f t="shared" si="0"/>
        <v>84</v>
      </c>
      <c r="I44">
        <f t="shared" si="1"/>
        <v>85</v>
      </c>
    </row>
    <row r="45" spans="1:10">
      <c r="A45">
        <v>43</v>
      </c>
      <c r="H45">
        <f t="shared" si="0"/>
        <v>86</v>
      </c>
      <c r="I45">
        <f t="shared" si="1"/>
        <v>87</v>
      </c>
    </row>
    <row r="46" spans="1:10">
      <c r="A46">
        <v>44</v>
      </c>
      <c r="H46">
        <f t="shared" si="0"/>
        <v>88</v>
      </c>
      <c r="I46">
        <f t="shared" si="1"/>
        <v>89</v>
      </c>
    </row>
    <row r="47" spans="1:10">
      <c r="A47">
        <v>45</v>
      </c>
      <c r="H47">
        <f t="shared" si="0"/>
        <v>90</v>
      </c>
      <c r="I47">
        <f t="shared" si="1"/>
        <v>91</v>
      </c>
    </row>
    <row r="48" spans="1:10">
      <c r="A48">
        <v>46</v>
      </c>
      <c r="H48">
        <f t="shared" si="0"/>
        <v>92</v>
      </c>
      <c r="I48">
        <f t="shared" si="1"/>
        <v>93</v>
      </c>
    </row>
    <row r="49" spans="1:9">
      <c r="A49">
        <v>47</v>
      </c>
      <c r="H49">
        <f t="shared" si="0"/>
        <v>94</v>
      </c>
      <c r="I49">
        <f t="shared" si="1"/>
        <v>95</v>
      </c>
    </row>
    <row r="50" spans="1:9">
      <c r="A50">
        <v>48</v>
      </c>
      <c r="H50">
        <f t="shared" si="0"/>
        <v>96</v>
      </c>
      <c r="I50">
        <f t="shared" si="1"/>
        <v>97</v>
      </c>
    </row>
    <row r="51" spans="1:9">
      <c r="A51">
        <v>49</v>
      </c>
      <c r="H51">
        <f t="shared" si="0"/>
        <v>98</v>
      </c>
      <c r="I51">
        <f t="shared" si="1"/>
        <v>99</v>
      </c>
    </row>
    <row r="52" spans="1:9">
      <c r="A52">
        <v>50</v>
      </c>
      <c r="H52">
        <f t="shared" si="0"/>
        <v>100</v>
      </c>
      <c r="I52">
        <f t="shared" si="1"/>
        <v>101</v>
      </c>
    </row>
    <row r="53" spans="1:9">
      <c r="A53">
        <v>51</v>
      </c>
      <c r="H53">
        <f t="shared" si="0"/>
        <v>102</v>
      </c>
      <c r="I53">
        <f t="shared" si="1"/>
        <v>103</v>
      </c>
    </row>
    <row r="54" spans="1:9">
      <c r="A54">
        <v>52</v>
      </c>
      <c r="H54">
        <f t="shared" si="0"/>
        <v>104</v>
      </c>
      <c r="I54">
        <f t="shared" si="1"/>
        <v>105</v>
      </c>
    </row>
    <row r="55" spans="1:9">
      <c r="A55">
        <v>53</v>
      </c>
      <c r="H55">
        <f t="shared" si="0"/>
        <v>106</v>
      </c>
      <c r="I55">
        <f t="shared" si="1"/>
        <v>107</v>
      </c>
    </row>
    <row r="56" spans="1:9">
      <c r="A56">
        <v>54</v>
      </c>
      <c r="H56">
        <f t="shared" si="0"/>
        <v>108</v>
      </c>
      <c r="I56">
        <f t="shared" si="1"/>
        <v>109</v>
      </c>
    </row>
    <row r="57" spans="1:9">
      <c r="A57">
        <v>55</v>
      </c>
      <c r="H57">
        <f t="shared" si="0"/>
        <v>110</v>
      </c>
      <c r="I57">
        <f t="shared" si="1"/>
        <v>111</v>
      </c>
    </row>
    <row r="58" spans="1:9">
      <c r="A58">
        <v>56</v>
      </c>
      <c r="H58">
        <f t="shared" si="0"/>
        <v>112</v>
      </c>
      <c r="I58">
        <f t="shared" si="1"/>
        <v>113</v>
      </c>
    </row>
    <row r="59" spans="1:9">
      <c r="A59">
        <v>57</v>
      </c>
      <c r="H59">
        <f t="shared" si="0"/>
        <v>114</v>
      </c>
      <c r="I59">
        <f t="shared" si="1"/>
        <v>115</v>
      </c>
    </row>
    <row r="60" spans="1:9">
      <c r="A60">
        <v>58</v>
      </c>
      <c r="H60">
        <f t="shared" si="0"/>
        <v>116</v>
      </c>
      <c r="I60">
        <f t="shared" si="1"/>
        <v>117</v>
      </c>
    </row>
    <row r="61" spans="1:9">
      <c r="A61">
        <v>59</v>
      </c>
      <c r="H61">
        <f t="shared" si="0"/>
        <v>118</v>
      </c>
      <c r="I61">
        <f t="shared" si="1"/>
        <v>119</v>
      </c>
    </row>
    <row r="62" spans="1:9">
      <c r="A62">
        <v>60</v>
      </c>
      <c r="H62">
        <f t="shared" si="0"/>
        <v>120</v>
      </c>
      <c r="I62">
        <f t="shared" si="1"/>
        <v>121</v>
      </c>
    </row>
    <row r="63" spans="1:9">
      <c r="A63">
        <v>61</v>
      </c>
      <c r="H63">
        <f t="shared" si="0"/>
        <v>122</v>
      </c>
      <c r="I63">
        <f t="shared" si="1"/>
        <v>123</v>
      </c>
    </row>
    <row r="64" spans="1:9">
      <c r="A64">
        <v>62</v>
      </c>
      <c r="H64">
        <f t="shared" si="0"/>
        <v>124</v>
      </c>
      <c r="I64">
        <f t="shared" si="1"/>
        <v>125</v>
      </c>
    </row>
    <row r="65" spans="1:9">
      <c r="A65">
        <v>63</v>
      </c>
      <c r="H65">
        <f t="shared" si="0"/>
        <v>126</v>
      </c>
      <c r="I65">
        <f t="shared" si="1"/>
        <v>127</v>
      </c>
    </row>
    <row r="66" spans="1:9">
      <c r="A66">
        <v>64</v>
      </c>
      <c r="H66">
        <f t="shared" ref="H66:H129" si="2">(A66*2)</f>
        <v>128</v>
      </c>
      <c r="I66">
        <f t="shared" ref="I66:I129" si="3">(A66*2)+1</f>
        <v>129</v>
      </c>
    </row>
    <row r="67" spans="1:9">
      <c r="A67">
        <v>65</v>
      </c>
      <c r="H67">
        <f t="shared" si="2"/>
        <v>130</v>
      </c>
      <c r="I67">
        <f t="shared" si="3"/>
        <v>131</v>
      </c>
    </row>
    <row r="68" spans="1:9">
      <c r="A68">
        <v>66</v>
      </c>
      <c r="H68">
        <f t="shared" si="2"/>
        <v>132</v>
      </c>
      <c r="I68">
        <f t="shared" si="3"/>
        <v>133</v>
      </c>
    </row>
    <row r="69" spans="1:9">
      <c r="A69">
        <v>67</v>
      </c>
      <c r="H69">
        <f t="shared" si="2"/>
        <v>134</v>
      </c>
      <c r="I69">
        <f t="shared" si="3"/>
        <v>135</v>
      </c>
    </row>
    <row r="70" spans="1:9">
      <c r="A70">
        <v>68</v>
      </c>
      <c r="H70">
        <f t="shared" si="2"/>
        <v>136</v>
      </c>
      <c r="I70">
        <f t="shared" si="3"/>
        <v>137</v>
      </c>
    </row>
    <row r="71" spans="1:9">
      <c r="A71">
        <v>69</v>
      </c>
      <c r="H71">
        <f t="shared" si="2"/>
        <v>138</v>
      </c>
      <c r="I71">
        <f t="shared" si="3"/>
        <v>139</v>
      </c>
    </row>
    <row r="72" spans="1:9">
      <c r="A72">
        <v>70</v>
      </c>
      <c r="H72">
        <f t="shared" si="2"/>
        <v>140</v>
      </c>
      <c r="I72">
        <f t="shared" si="3"/>
        <v>141</v>
      </c>
    </row>
    <row r="73" spans="1:9">
      <c r="A73">
        <v>71</v>
      </c>
      <c r="H73">
        <f t="shared" si="2"/>
        <v>142</v>
      </c>
      <c r="I73">
        <f t="shared" si="3"/>
        <v>143</v>
      </c>
    </row>
    <row r="74" spans="1:9">
      <c r="A74">
        <v>72</v>
      </c>
      <c r="H74">
        <f t="shared" si="2"/>
        <v>144</v>
      </c>
      <c r="I74">
        <f t="shared" si="3"/>
        <v>145</v>
      </c>
    </row>
    <row r="75" spans="1:9">
      <c r="A75">
        <v>73</v>
      </c>
      <c r="H75">
        <f t="shared" si="2"/>
        <v>146</v>
      </c>
      <c r="I75">
        <f t="shared" si="3"/>
        <v>147</v>
      </c>
    </row>
    <row r="76" spans="1:9">
      <c r="A76">
        <v>74</v>
      </c>
      <c r="H76">
        <f t="shared" si="2"/>
        <v>148</v>
      </c>
      <c r="I76">
        <f t="shared" si="3"/>
        <v>149</v>
      </c>
    </row>
    <row r="77" spans="1:9">
      <c r="A77">
        <v>75</v>
      </c>
      <c r="H77">
        <f t="shared" si="2"/>
        <v>150</v>
      </c>
      <c r="I77">
        <f t="shared" si="3"/>
        <v>151</v>
      </c>
    </row>
    <row r="78" spans="1:9">
      <c r="A78">
        <v>76</v>
      </c>
      <c r="H78">
        <f t="shared" si="2"/>
        <v>152</v>
      </c>
      <c r="I78">
        <f t="shared" si="3"/>
        <v>153</v>
      </c>
    </row>
    <row r="79" spans="1:9">
      <c r="A79">
        <v>77</v>
      </c>
      <c r="H79">
        <f t="shared" si="2"/>
        <v>154</v>
      </c>
      <c r="I79">
        <f t="shared" si="3"/>
        <v>155</v>
      </c>
    </row>
    <row r="80" spans="1:9">
      <c r="A80">
        <v>78</v>
      </c>
      <c r="H80">
        <f t="shared" si="2"/>
        <v>156</v>
      </c>
      <c r="I80">
        <f t="shared" si="3"/>
        <v>157</v>
      </c>
    </row>
    <row r="81" spans="1:9">
      <c r="A81">
        <v>79</v>
      </c>
      <c r="H81">
        <f t="shared" si="2"/>
        <v>158</v>
      </c>
      <c r="I81">
        <f t="shared" si="3"/>
        <v>159</v>
      </c>
    </row>
    <row r="82" spans="1:9">
      <c r="A82">
        <v>80</v>
      </c>
      <c r="H82">
        <f t="shared" si="2"/>
        <v>160</v>
      </c>
      <c r="I82">
        <f t="shared" si="3"/>
        <v>161</v>
      </c>
    </row>
    <row r="83" spans="1:9">
      <c r="A83">
        <v>81</v>
      </c>
      <c r="H83">
        <f t="shared" si="2"/>
        <v>162</v>
      </c>
      <c r="I83">
        <f t="shared" si="3"/>
        <v>163</v>
      </c>
    </row>
    <row r="84" spans="1:9">
      <c r="A84">
        <v>82</v>
      </c>
      <c r="H84">
        <f t="shared" si="2"/>
        <v>164</v>
      </c>
      <c r="I84">
        <f t="shared" si="3"/>
        <v>165</v>
      </c>
    </row>
    <row r="85" spans="1:9">
      <c r="A85">
        <v>83</v>
      </c>
      <c r="H85">
        <f t="shared" si="2"/>
        <v>166</v>
      </c>
      <c r="I85">
        <f t="shared" si="3"/>
        <v>167</v>
      </c>
    </row>
    <row r="86" spans="1:9">
      <c r="A86">
        <v>84</v>
      </c>
      <c r="H86">
        <f t="shared" si="2"/>
        <v>168</v>
      </c>
      <c r="I86">
        <f t="shared" si="3"/>
        <v>169</v>
      </c>
    </row>
    <row r="87" spans="1:9">
      <c r="A87">
        <v>85</v>
      </c>
      <c r="H87">
        <f t="shared" si="2"/>
        <v>170</v>
      </c>
      <c r="I87">
        <f t="shared" si="3"/>
        <v>171</v>
      </c>
    </row>
    <row r="88" spans="1:9">
      <c r="A88">
        <v>86</v>
      </c>
      <c r="H88">
        <f t="shared" si="2"/>
        <v>172</v>
      </c>
      <c r="I88">
        <f t="shared" si="3"/>
        <v>173</v>
      </c>
    </row>
    <row r="89" spans="1:9">
      <c r="A89">
        <v>87</v>
      </c>
      <c r="H89">
        <f t="shared" si="2"/>
        <v>174</v>
      </c>
      <c r="I89">
        <f t="shared" si="3"/>
        <v>175</v>
      </c>
    </row>
    <row r="90" spans="1:9">
      <c r="A90">
        <v>88</v>
      </c>
      <c r="H90">
        <f t="shared" si="2"/>
        <v>176</v>
      </c>
      <c r="I90">
        <f t="shared" si="3"/>
        <v>177</v>
      </c>
    </row>
    <row r="91" spans="1:9">
      <c r="A91">
        <v>89</v>
      </c>
      <c r="H91">
        <f t="shared" si="2"/>
        <v>178</v>
      </c>
      <c r="I91">
        <f t="shared" si="3"/>
        <v>179</v>
      </c>
    </row>
    <row r="92" spans="1:9">
      <c r="A92">
        <v>90</v>
      </c>
      <c r="H92">
        <f t="shared" si="2"/>
        <v>180</v>
      </c>
      <c r="I92">
        <f t="shared" si="3"/>
        <v>181</v>
      </c>
    </row>
    <row r="93" spans="1:9">
      <c r="A93">
        <v>91</v>
      </c>
      <c r="H93">
        <f t="shared" si="2"/>
        <v>182</v>
      </c>
      <c r="I93">
        <f t="shared" si="3"/>
        <v>183</v>
      </c>
    </row>
    <row r="94" spans="1:9">
      <c r="A94">
        <v>92</v>
      </c>
      <c r="H94">
        <f t="shared" si="2"/>
        <v>184</v>
      </c>
      <c r="I94">
        <f t="shared" si="3"/>
        <v>185</v>
      </c>
    </row>
    <row r="95" spans="1:9">
      <c r="A95">
        <v>93</v>
      </c>
      <c r="H95">
        <f t="shared" si="2"/>
        <v>186</v>
      </c>
      <c r="I95">
        <f t="shared" si="3"/>
        <v>187</v>
      </c>
    </row>
    <row r="96" spans="1:9">
      <c r="A96">
        <v>94</v>
      </c>
      <c r="H96">
        <f t="shared" si="2"/>
        <v>188</v>
      </c>
      <c r="I96">
        <f t="shared" si="3"/>
        <v>189</v>
      </c>
    </row>
    <row r="97" spans="1:9">
      <c r="A97">
        <v>95</v>
      </c>
      <c r="H97">
        <f t="shared" si="2"/>
        <v>190</v>
      </c>
      <c r="I97">
        <f t="shared" si="3"/>
        <v>191</v>
      </c>
    </row>
    <row r="98" spans="1:9">
      <c r="A98">
        <v>96</v>
      </c>
      <c r="H98">
        <f t="shared" si="2"/>
        <v>192</v>
      </c>
      <c r="I98">
        <f t="shared" si="3"/>
        <v>193</v>
      </c>
    </row>
    <row r="99" spans="1:9">
      <c r="A99">
        <v>97</v>
      </c>
      <c r="H99">
        <f t="shared" si="2"/>
        <v>194</v>
      </c>
      <c r="I99">
        <f t="shared" si="3"/>
        <v>195</v>
      </c>
    </row>
    <row r="100" spans="1:9">
      <c r="A100">
        <v>98</v>
      </c>
      <c r="H100">
        <f t="shared" si="2"/>
        <v>196</v>
      </c>
      <c r="I100">
        <f t="shared" si="3"/>
        <v>197</v>
      </c>
    </row>
    <row r="101" spans="1:9">
      <c r="A101">
        <v>99</v>
      </c>
      <c r="H101">
        <f t="shared" si="2"/>
        <v>198</v>
      </c>
      <c r="I101">
        <f t="shared" si="3"/>
        <v>199</v>
      </c>
    </row>
    <row r="102" spans="1:9">
      <c r="A102">
        <v>100</v>
      </c>
      <c r="H102">
        <f t="shared" si="2"/>
        <v>200</v>
      </c>
      <c r="I102">
        <f t="shared" si="3"/>
        <v>201</v>
      </c>
    </row>
    <row r="103" spans="1:9">
      <c r="A103">
        <v>101</v>
      </c>
      <c r="H103">
        <f t="shared" si="2"/>
        <v>202</v>
      </c>
      <c r="I103">
        <f t="shared" si="3"/>
        <v>203</v>
      </c>
    </row>
    <row r="104" spans="1:9">
      <c r="A104">
        <v>102</v>
      </c>
      <c r="H104">
        <f t="shared" si="2"/>
        <v>204</v>
      </c>
      <c r="I104">
        <f t="shared" si="3"/>
        <v>205</v>
      </c>
    </row>
    <row r="105" spans="1:9">
      <c r="A105">
        <v>103</v>
      </c>
      <c r="H105">
        <f t="shared" si="2"/>
        <v>206</v>
      </c>
      <c r="I105">
        <f t="shared" si="3"/>
        <v>207</v>
      </c>
    </row>
    <row r="106" spans="1:9">
      <c r="A106">
        <v>104</v>
      </c>
      <c r="H106">
        <f t="shared" si="2"/>
        <v>208</v>
      </c>
      <c r="I106">
        <f t="shared" si="3"/>
        <v>209</v>
      </c>
    </row>
    <row r="107" spans="1:9">
      <c r="A107">
        <v>105</v>
      </c>
      <c r="H107">
        <f t="shared" si="2"/>
        <v>210</v>
      </c>
      <c r="I107">
        <f t="shared" si="3"/>
        <v>211</v>
      </c>
    </row>
    <row r="108" spans="1:9">
      <c r="A108">
        <v>106</v>
      </c>
      <c r="H108">
        <f t="shared" si="2"/>
        <v>212</v>
      </c>
      <c r="I108">
        <f t="shared" si="3"/>
        <v>213</v>
      </c>
    </row>
    <row r="109" spans="1:9">
      <c r="A109">
        <v>107</v>
      </c>
      <c r="H109">
        <f t="shared" si="2"/>
        <v>214</v>
      </c>
      <c r="I109">
        <f t="shared" si="3"/>
        <v>215</v>
      </c>
    </row>
    <row r="110" spans="1:9">
      <c r="A110">
        <v>108</v>
      </c>
      <c r="H110">
        <f t="shared" si="2"/>
        <v>216</v>
      </c>
      <c r="I110">
        <f t="shared" si="3"/>
        <v>217</v>
      </c>
    </row>
    <row r="111" spans="1:9">
      <c r="A111">
        <v>109</v>
      </c>
      <c r="H111">
        <f t="shared" si="2"/>
        <v>218</v>
      </c>
      <c r="I111">
        <f t="shared" si="3"/>
        <v>219</v>
      </c>
    </row>
    <row r="112" spans="1:9">
      <c r="A112">
        <v>110</v>
      </c>
      <c r="H112">
        <f t="shared" si="2"/>
        <v>220</v>
      </c>
      <c r="I112">
        <f t="shared" si="3"/>
        <v>221</v>
      </c>
    </row>
    <row r="113" spans="1:9">
      <c r="A113">
        <v>111</v>
      </c>
      <c r="H113">
        <f t="shared" si="2"/>
        <v>222</v>
      </c>
      <c r="I113">
        <f t="shared" si="3"/>
        <v>223</v>
      </c>
    </row>
    <row r="114" spans="1:9">
      <c r="A114">
        <v>112</v>
      </c>
      <c r="H114">
        <f t="shared" si="2"/>
        <v>224</v>
      </c>
      <c r="I114">
        <f t="shared" si="3"/>
        <v>225</v>
      </c>
    </row>
    <row r="115" spans="1:9">
      <c r="A115">
        <v>113</v>
      </c>
      <c r="H115">
        <f t="shared" si="2"/>
        <v>226</v>
      </c>
      <c r="I115">
        <f t="shared" si="3"/>
        <v>227</v>
      </c>
    </row>
    <row r="116" spans="1:9">
      <c r="A116">
        <v>114</v>
      </c>
      <c r="H116">
        <f t="shared" si="2"/>
        <v>228</v>
      </c>
      <c r="I116">
        <f t="shared" si="3"/>
        <v>229</v>
      </c>
    </row>
    <row r="117" spans="1:9">
      <c r="A117">
        <v>115</v>
      </c>
      <c r="H117">
        <f t="shared" si="2"/>
        <v>230</v>
      </c>
      <c r="I117">
        <f t="shared" si="3"/>
        <v>231</v>
      </c>
    </row>
    <row r="118" spans="1:9">
      <c r="A118">
        <v>116</v>
      </c>
      <c r="H118">
        <f t="shared" si="2"/>
        <v>232</v>
      </c>
      <c r="I118">
        <f t="shared" si="3"/>
        <v>233</v>
      </c>
    </row>
    <row r="119" spans="1:9">
      <c r="A119">
        <v>117</v>
      </c>
      <c r="H119">
        <f t="shared" si="2"/>
        <v>234</v>
      </c>
      <c r="I119">
        <f t="shared" si="3"/>
        <v>235</v>
      </c>
    </row>
    <row r="120" spans="1:9">
      <c r="A120">
        <v>118</v>
      </c>
      <c r="H120">
        <f t="shared" si="2"/>
        <v>236</v>
      </c>
      <c r="I120">
        <f t="shared" si="3"/>
        <v>237</v>
      </c>
    </row>
    <row r="121" spans="1:9">
      <c r="A121">
        <v>119</v>
      </c>
      <c r="H121">
        <f t="shared" si="2"/>
        <v>238</v>
      </c>
      <c r="I121">
        <f t="shared" si="3"/>
        <v>239</v>
      </c>
    </row>
    <row r="122" spans="1:9">
      <c r="A122">
        <v>120</v>
      </c>
      <c r="H122">
        <f t="shared" si="2"/>
        <v>240</v>
      </c>
      <c r="I122">
        <f t="shared" si="3"/>
        <v>241</v>
      </c>
    </row>
    <row r="123" spans="1:9">
      <c r="A123">
        <v>121</v>
      </c>
      <c r="H123">
        <f t="shared" si="2"/>
        <v>242</v>
      </c>
      <c r="I123">
        <f t="shared" si="3"/>
        <v>243</v>
      </c>
    </row>
    <row r="124" spans="1:9">
      <c r="A124">
        <v>122</v>
      </c>
      <c r="H124">
        <f t="shared" si="2"/>
        <v>244</v>
      </c>
      <c r="I124">
        <f t="shared" si="3"/>
        <v>245</v>
      </c>
    </row>
    <row r="125" spans="1:9">
      <c r="A125">
        <v>123</v>
      </c>
      <c r="H125">
        <f t="shared" si="2"/>
        <v>246</v>
      </c>
      <c r="I125">
        <f t="shared" si="3"/>
        <v>247</v>
      </c>
    </row>
    <row r="126" spans="1:9">
      <c r="A126">
        <v>124</v>
      </c>
      <c r="H126">
        <f t="shared" si="2"/>
        <v>248</v>
      </c>
      <c r="I126">
        <f t="shared" si="3"/>
        <v>249</v>
      </c>
    </row>
    <row r="127" spans="1:9">
      <c r="A127">
        <v>125</v>
      </c>
      <c r="H127">
        <f t="shared" si="2"/>
        <v>250</v>
      </c>
      <c r="I127">
        <f t="shared" si="3"/>
        <v>251</v>
      </c>
    </row>
    <row r="128" spans="1:9">
      <c r="A128">
        <v>126</v>
      </c>
      <c r="H128">
        <f t="shared" si="2"/>
        <v>252</v>
      </c>
      <c r="I128">
        <f t="shared" si="3"/>
        <v>253</v>
      </c>
    </row>
    <row r="129" spans="1:9">
      <c r="A129">
        <v>127</v>
      </c>
      <c r="H129">
        <f t="shared" si="2"/>
        <v>254</v>
      </c>
      <c r="I129">
        <f t="shared" si="3"/>
        <v>255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2"/>
  <sheetViews>
    <sheetView workbookViewId="0">
      <selection activeCell="S4" sqref="S4"/>
    </sheetView>
  </sheetViews>
  <sheetFormatPr defaultColWidth="7.28515625" defaultRowHeight="15"/>
  <cols>
    <col min="1" max="1" width="21.140625" customWidth="1"/>
    <col min="2" max="16" width="7.28515625" style="89"/>
    <col min="17" max="17" width="7.28515625" style="48"/>
  </cols>
  <sheetData>
    <row r="1" spans="1:30" ht="15" customHeight="1">
      <c r="B1" s="88"/>
      <c r="C1" s="88"/>
      <c r="D1" s="86" t="s">
        <v>360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94"/>
    </row>
    <row r="2" spans="1:30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95"/>
    </row>
    <row r="3" spans="1:30" s="44" customFormat="1" ht="96.75" customHeight="1">
      <c r="B3" s="90" t="s">
        <v>278</v>
      </c>
      <c r="C3" s="90" t="s">
        <v>279</v>
      </c>
      <c r="D3" s="92" t="s">
        <v>229</v>
      </c>
      <c r="E3" s="90" t="s">
        <v>266</v>
      </c>
      <c r="F3" s="90" t="s">
        <v>268</v>
      </c>
      <c r="G3" s="90" t="s">
        <v>230</v>
      </c>
      <c r="H3" s="90" t="s">
        <v>267</v>
      </c>
      <c r="I3" s="90" t="s">
        <v>269</v>
      </c>
      <c r="J3" s="90" t="s">
        <v>232</v>
      </c>
      <c r="K3" s="90" t="s">
        <v>231</v>
      </c>
      <c r="L3" s="90" t="s">
        <v>368</v>
      </c>
      <c r="M3" s="90" t="s">
        <v>367</v>
      </c>
      <c r="N3" s="90" t="s">
        <v>365</v>
      </c>
      <c r="O3" s="45" t="s">
        <v>366</v>
      </c>
      <c r="P3" s="90" t="s">
        <v>277</v>
      </c>
      <c r="Q3" s="46" t="s">
        <v>369</v>
      </c>
      <c r="V3" s="96"/>
      <c r="W3" s="96"/>
      <c r="X3" s="96"/>
      <c r="Y3" s="96"/>
      <c r="Z3" s="96"/>
      <c r="AA3" s="96"/>
      <c r="AB3" s="96"/>
      <c r="AC3" s="96"/>
      <c r="AD3" s="96"/>
    </row>
    <row r="4" spans="1:30">
      <c r="A4" t="s">
        <v>220</v>
      </c>
      <c r="B4" s="91">
        <v>0</v>
      </c>
      <c r="C4" s="91">
        <v>0</v>
      </c>
      <c r="D4" s="93">
        <v>0</v>
      </c>
      <c r="E4" s="91">
        <v>0</v>
      </c>
      <c r="F4" s="91">
        <v>0</v>
      </c>
      <c r="G4" s="91">
        <v>0</v>
      </c>
      <c r="H4" s="91">
        <v>0</v>
      </c>
      <c r="I4" s="91">
        <v>0</v>
      </c>
      <c r="J4" s="91">
        <v>0</v>
      </c>
      <c r="K4" s="91">
        <v>0</v>
      </c>
      <c r="L4" s="91">
        <v>0</v>
      </c>
      <c r="M4" s="91">
        <v>0</v>
      </c>
      <c r="N4" s="91">
        <v>0</v>
      </c>
      <c r="O4" s="91">
        <v>0</v>
      </c>
      <c r="P4" s="91">
        <v>0</v>
      </c>
      <c r="Q4" s="47">
        <v>0</v>
      </c>
    </row>
    <row r="5" spans="1:30">
      <c r="A5" t="s">
        <v>357</v>
      </c>
      <c r="B5" s="91">
        <v>0</v>
      </c>
      <c r="C5" s="91">
        <v>0</v>
      </c>
      <c r="D5" s="93">
        <v>0</v>
      </c>
      <c r="E5" s="91">
        <v>0</v>
      </c>
      <c r="F5" s="91">
        <v>0</v>
      </c>
      <c r="G5" s="91">
        <v>0</v>
      </c>
      <c r="H5" s="91">
        <v>0</v>
      </c>
      <c r="I5" s="91">
        <v>0</v>
      </c>
      <c r="J5" s="91">
        <v>0</v>
      </c>
      <c r="K5" s="91">
        <v>0</v>
      </c>
      <c r="L5" s="91">
        <v>1</v>
      </c>
      <c r="M5" s="91">
        <v>0</v>
      </c>
      <c r="N5" s="91">
        <v>0</v>
      </c>
      <c r="O5" s="91">
        <v>0</v>
      </c>
      <c r="P5" s="91">
        <v>1</v>
      </c>
      <c r="Q5" s="47">
        <v>0</v>
      </c>
    </row>
    <row r="6" spans="1:30">
      <c r="A6" t="s">
        <v>358</v>
      </c>
      <c r="B6" s="91">
        <v>1</v>
      </c>
      <c r="C6" s="91">
        <v>0</v>
      </c>
      <c r="D6" s="93">
        <v>0</v>
      </c>
      <c r="E6" s="91">
        <v>0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K6" s="91">
        <v>0</v>
      </c>
      <c r="L6" s="91">
        <v>1</v>
      </c>
      <c r="M6" s="91">
        <v>0</v>
      </c>
      <c r="N6" s="91">
        <v>0</v>
      </c>
      <c r="O6" s="91">
        <v>0</v>
      </c>
      <c r="P6" s="91">
        <v>1</v>
      </c>
      <c r="Q6" s="47">
        <v>0</v>
      </c>
    </row>
    <row r="7" spans="1:30">
      <c r="A7" t="s">
        <v>273</v>
      </c>
      <c r="B7" s="91">
        <v>1</v>
      </c>
      <c r="C7" s="91">
        <v>0</v>
      </c>
      <c r="D7" s="93">
        <v>0</v>
      </c>
      <c r="E7" s="91">
        <v>0</v>
      </c>
      <c r="F7" s="91">
        <v>0</v>
      </c>
      <c r="G7" s="91">
        <v>0</v>
      </c>
      <c r="H7" s="91">
        <v>0</v>
      </c>
      <c r="I7" s="91">
        <v>0</v>
      </c>
      <c r="J7" s="91">
        <v>0</v>
      </c>
      <c r="K7" s="91">
        <v>0</v>
      </c>
      <c r="L7" s="91">
        <v>1</v>
      </c>
      <c r="M7" s="91">
        <v>0</v>
      </c>
      <c r="N7" s="91">
        <v>1</v>
      </c>
      <c r="O7" s="91">
        <v>1</v>
      </c>
      <c r="P7" s="91">
        <v>1</v>
      </c>
      <c r="Q7" s="47">
        <v>0</v>
      </c>
    </row>
    <row r="8" spans="1:30">
      <c r="A8" t="s">
        <v>272</v>
      </c>
      <c r="B8" s="91">
        <v>1</v>
      </c>
      <c r="C8" s="91">
        <v>0</v>
      </c>
      <c r="D8" s="93">
        <v>0</v>
      </c>
      <c r="E8" s="91">
        <v>1</v>
      </c>
      <c r="F8" s="91">
        <v>0</v>
      </c>
      <c r="G8" s="91">
        <v>0</v>
      </c>
      <c r="H8" s="91">
        <v>1</v>
      </c>
      <c r="I8" s="91">
        <v>0</v>
      </c>
      <c r="J8" s="91">
        <v>0</v>
      </c>
      <c r="K8" s="91">
        <v>0</v>
      </c>
      <c r="L8" s="91">
        <v>1</v>
      </c>
      <c r="M8" s="91">
        <v>0</v>
      </c>
      <c r="N8" s="91">
        <v>1</v>
      </c>
      <c r="O8" s="91">
        <v>1</v>
      </c>
      <c r="P8" s="91">
        <v>1</v>
      </c>
      <c r="Q8" s="47">
        <v>0</v>
      </c>
    </row>
    <row r="9" spans="1:30">
      <c r="A9" t="s">
        <v>225</v>
      </c>
      <c r="B9" s="91">
        <v>1</v>
      </c>
      <c r="C9" s="91">
        <v>0</v>
      </c>
      <c r="D9" s="93">
        <v>0</v>
      </c>
      <c r="E9" s="91">
        <v>1</v>
      </c>
      <c r="F9" s="91">
        <v>0</v>
      </c>
      <c r="G9" s="91">
        <v>0</v>
      </c>
      <c r="H9" s="91">
        <v>1</v>
      </c>
      <c r="I9" s="91">
        <v>0</v>
      </c>
      <c r="J9" s="91">
        <v>0</v>
      </c>
      <c r="K9" s="91">
        <v>0</v>
      </c>
      <c r="L9" s="91">
        <v>1</v>
      </c>
      <c r="M9" s="91">
        <v>0</v>
      </c>
      <c r="N9" s="91">
        <v>1</v>
      </c>
      <c r="O9" s="91">
        <v>1</v>
      </c>
      <c r="P9" s="91">
        <v>1</v>
      </c>
      <c r="Q9" s="47">
        <v>1</v>
      </c>
    </row>
    <row r="10" spans="1:30">
      <c r="A10" t="s">
        <v>227</v>
      </c>
      <c r="B10" s="91">
        <v>1</v>
      </c>
      <c r="C10" s="91">
        <v>0</v>
      </c>
      <c r="D10" s="93">
        <v>0</v>
      </c>
      <c r="E10" s="91">
        <v>1</v>
      </c>
      <c r="F10" s="91">
        <v>0</v>
      </c>
      <c r="G10" s="91">
        <v>0</v>
      </c>
      <c r="H10" s="91">
        <v>1</v>
      </c>
      <c r="I10" s="91">
        <v>0</v>
      </c>
      <c r="J10" s="91">
        <v>1</v>
      </c>
      <c r="K10" s="91">
        <v>1</v>
      </c>
      <c r="L10" s="91">
        <v>1</v>
      </c>
      <c r="M10" s="91">
        <v>0</v>
      </c>
      <c r="N10" s="91">
        <v>1</v>
      </c>
      <c r="O10" s="91">
        <v>1</v>
      </c>
      <c r="P10" s="91">
        <v>1</v>
      </c>
      <c r="Q10" s="47">
        <v>1</v>
      </c>
    </row>
    <row r="11" spans="1:30">
      <c r="A11" t="s">
        <v>224</v>
      </c>
      <c r="B11" s="91">
        <v>1</v>
      </c>
      <c r="C11" s="91">
        <v>1</v>
      </c>
      <c r="D11" s="93">
        <v>0</v>
      </c>
      <c r="E11" s="91">
        <v>1</v>
      </c>
      <c r="F11" s="91">
        <v>0</v>
      </c>
      <c r="G11" s="91">
        <v>0</v>
      </c>
      <c r="H11" s="91">
        <v>1</v>
      </c>
      <c r="I11" s="91">
        <v>0</v>
      </c>
      <c r="J11" s="91">
        <v>0</v>
      </c>
      <c r="K11" s="91">
        <v>0</v>
      </c>
      <c r="L11" s="91">
        <v>1</v>
      </c>
      <c r="M11" s="91">
        <v>0</v>
      </c>
      <c r="N11" s="91">
        <v>1</v>
      </c>
      <c r="O11" s="91">
        <v>1</v>
      </c>
      <c r="P11" s="91">
        <v>1</v>
      </c>
      <c r="Q11" s="47">
        <v>0</v>
      </c>
    </row>
    <row r="12" spans="1:30">
      <c r="A12" t="s">
        <v>228</v>
      </c>
      <c r="B12" s="91">
        <v>0</v>
      </c>
      <c r="C12" s="91">
        <v>1</v>
      </c>
      <c r="D12" s="93">
        <v>1</v>
      </c>
      <c r="E12" s="91">
        <v>0</v>
      </c>
      <c r="F12" s="91">
        <v>0</v>
      </c>
      <c r="G12" s="91">
        <v>1</v>
      </c>
      <c r="H12" s="91">
        <v>0</v>
      </c>
      <c r="I12" s="91">
        <v>0</v>
      </c>
      <c r="J12" s="91">
        <v>0</v>
      </c>
      <c r="K12" s="91">
        <v>0</v>
      </c>
      <c r="L12" s="91">
        <v>1</v>
      </c>
      <c r="M12" s="91">
        <v>1</v>
      </c>
      <c r="N12" s="91">
        <v>1</v>
      </c>
      <c r="O12" s="91">
        <v>1</v>
      </c>
      <c r="P12" s="91">
        <v>1</v>
      </c>
      <c r="Q12" s="47">
        <v>0</v>
      </c>
    </row>
  </sheetData>
  <mergeCells count="1">
    <mergeCell ref="D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9" sqref="A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87" t="s">
        <v>81</v>
      </c>
      <c r="E1" s="87"/>
      <c r="F1" t="s">
        <v>103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104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210</v>
      </c>
      <c r="B8">
        <v>16</v>
      </c>
      <c r="F8" t="s">
        <v>211</v>
      </c>
    </row>
    <row r="14" spans="1:6">
      <c r="F14" t="s">
        <v>105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20D-5C92-42B8-954A-516E326A32E8}">
  <dimension ref="A1:B17"/>
  <sheetViews>
    <sheetView workbookViewId="0">
      <selection activeCell="B8" sqref="B8"/>
    </sheetView>
  </sheetViews>
  <sheetFormatPr defaultRowHeight="15"/>
  <cols>
    <col min="2" max="2" width="27.140625" customWidth="1"/>
  </cols>
  <sheetData>
    <row r="1" spans="1:2">
      <c r="A1" t="s">
        <v>287</v>
      </c>
    </row>
    <row r="2" spans="1:2">
      <c r="A2">
        <v>0</v>
      </c>
      <c r="B2" t="s">
        <v>288</v>
      </c>
    </row>
    <row r="3" spans="1:2">
      <c r="A3">
        <v>1</v>
      </c>
      <c r="B3" t="s">
        <v>289</v>
      </c>
    </row>
    <row r="4" spans="1:2">
      <c r="A4">
        <v>2</v>
      </c>
      <c r="B4" t="s">
        <v>290</v>
      </c>
    </row>
    <row r="5" spans="1:2">
      <c r="A5">
        <v>3</v>
      </c>
      <c r="B5" t="s">
        <v>291</v>
      </c>
    </row>
    <row r="6" spans="1:2">
      <c r="A6">
        <v>4</v>
      </c>
      <c r="B6" t="s">
        <v>292</v>
      </c>
    </row>
    <row r="7" spans="1:2">
      <c r="A7">
        <v>5</v>
      </c>
      <c r="B7" t="s">
        <v>293</v>
      </c>
    </row>
    <row r="8" spans="1:2">
      <c r="A8">
        <v>6</v>
      </c>
      <c r="B8" t="s">
        <v>461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E256"/>
  <sheetViews>
    <sheetView workbookViewId="0">
      <selection activeCell="I30" sqref="I30"/>
    </sheetView>
  </sheetViews>
  <sheetFormatPr defaultColWidth="8.85546875" defaultRowHeight="15"/>
  <cols>
    <col min="2" max="2" width="10.42578125" customWidth="1"/>
    <col min="6" max="6" width="14.28515625" customWidth="1"/>
  </cols>
  <sheetData>
    <row r="1" spans="1:5" s="12" customFormat="1">
      <c r="A1" s="12" t="s">
        <v>60</v>
      </c>
      <c r="B1" s="12" t="s">
        <v>139</v>
      </c>
      <c r="C1" s="12" t="s">
        <v>59</v>
      </c>
      <c r="D1" s="12" t="s">
        <v>355</v>
      </c>
      <c r="E1" s="12" t="s">
        <v>65</v>
      </c>
    </row>
    <row r="2" spans="1:5">
      <c r="A2" t="s">
        <v>61</v>
      </c>
      <c r="B2">
        <v>125000</v>
      </c>
      <c r="C2">
        <v>0</v>
      </c>
      <c r="D2">
        <v>0</v>
      </c>
      <c r="E2">
        <v>1</v>
      </c>
    </row>
    <row r="3" spans="1:5">
      <c r="A3" t="s">
        <v>62</v>
      </c>
      <c r="B3">
        <v>250000</v>
      </c>
      <c r="C3">
        <v>1</v>
      </c>
      <c r="D3">
        <v>1</v>
      </c>
      <c r="E3">
        <v>2</v>
      </c>
    </row>
    <row r="4" spans="1:5">
      <c r="A4" t="s">
        <v>63</v>
      </c>
      <c r="B4">
        <v>500000</v>
      </c>
      <c r="C4">
        <v>2</v>
      </c>
      <c r="D4">
        <v>2</v>
      </c>
      <c r="E4">
        <v>3</v>
      </c>
    </row>
    <row r="5" spans="1:5">
      <c r="A5" t="s">
        <v>64</v>
      </c>
      <c r="B5">
        <v>1000000</v>
      </c>
      <c r="C5">
        <v>3</v>
      </c>
      <c r="D5">
        <v>3</v>
      </c>
      <c r="E5">
        <v>4</v>
      </c>
    </row>
    <row r="6" spans="1:5">
      <c r="B6">
        <v>2000000</v>
      </c>
      <c r="C6">
        <v>4</v>
      </c>
      <c r="D6">
        <v>4</v>
      </c>
      <c r="E6">
        <v>5</v>
      </c>
    </row>
    <row r="7" spans="1:5">
      <c r="B7">
        <v>5000000</v>
      </c>
      <c r="C7">
        <v>5</v>
      </c>
      <c r="D7">
        <v>5</v>
      </c>
      <c r="E7">
        <v>6</v>
      </c>
    </row>
    <row r="8" spans="1:5">
      <c r="B8">
        <v>8000000</v>
      </c>
      <c r="C8">
        <v>6</v>
      </c>
      <c r="D8">
        <v>6</v>
      </c>
      <c r="E8">
        <v>7</v>
      </c>
    </row>
    <row r="9" spans="1:5">
      <c r="C9">
        <v>7</v>
      </c>
      <c r="D9">
        <v>7</v>
      </c>
      <c r="E9">
        <v>8</v>
      </c>
    </row>
    <row r="10" spans="1:5">
      <c r="D10">
        <v>8</v>
      </c>
      <c r="E10">
        <v>9</v>
      </c>
    </row>
    <row r="11" spans="1:5">
      <c r="D11">
        <v>9</v>
      </c>
      <c r="E11">
        <v>10</v>
      </c>
    </row>
    <row r="12" spans="1:5">
      <c r="D12">
        <v>10</v>
      </c>
      <c r="E12">
        <v>11</v>
      </c>
    </row>
    <row r="13" spans="1:5">
      <c r="D13">
        <v>11</v>
      </c>
      <c r="E13">
        <v>12</v>
      </c>
    </row>
    <row r="14" spans="1:5">
      <c r="D14">
        <v>12</v>
      </c>
      <c r="E14">
        <v>13</v>
      </c>
    </row>
    <row r="15" spans="1:5">
      <c r="D15">
        <v>13</v>
      </c>
      <c r="E15">
        <v>14</v>
      </c>
    </row>
    <row r="16" spans="1:5">
      <c r="D16">
        <v>14</v>
      </c>
      <c r="E16">
        <v>15</v>
      </c>
    </row>
    <row r="17" spans="4:5">
      <c r="D17">
        <v>15</v>
      </c>
      <c r="E17">
        <v>16</v>
      </c>
    </row>
    <row r="18" spans="4:5">
      <c r="D18">
        <v>16</v>
      </c>
      <c r="E18">
        <v>17</v>
      </c>
    </row>
    <row r="19" spans="4:5">
      <c r="D19">
        <v>17</v>
      </c>
      <c r="E19">
        <v>18</v>
      </c>
    </row>
    <row r="20" spans="4:5">
      <c r="D20">
        <v>18</v>
      </c>
      <c r="E20">
        <v>19</v>
      </c>
    </row>
    <row r="21" spans="4:5">
      <c r="D21">
        <v>19</v>
      </c>
      <c r="E21">
        <v>20</v>
      </c>
    </row>
    <row r="22" spans="4:5">
      <c r="D22">
        <v>20</v>
      </c>
      <c r="E22">
        <v>21</v>
      </c>
    </row>
    <row r="23" spans="4:5">
      <c r="D23">
        <v>21</v>
      </c>
      <c r="E23">
        <v>22</v>
      </c>
    </row>
    <row r="24" spans="4:5">
      <c r="D24">
        <v>22</v>
      </c>
      <c r="E24">
        <v>23</v>
      </c>
    </row>
    <row r="25" spans="4:5">
      <c r="D25">
        <v>23</v>
      </c>
      <c r="E25">
        <v>24</v>
      </c>
    </row>
    <row r="26" spans="4:5">
      <c r="D26">
        <v>24</v>
      </c>
      <c r="E26">
        <v>25</v>
      </c>
    </row>
    <row r="27" spans="4:5">
      <c r="D27">
        <v>25</v>
      </c>
      <c r="E27">
        <v>26</v>
      </c>
    </row>
    <row r="28" spans="4:5">
      <c r="E28">
        <v>27</v>
      </c>
    </row>
    <row r="29" spans="4:5">
      <c r="E29">
        <v>28</v>
      </c>
    </row>
    <row r="30" spans="4:5">
      <c r="E30">
        <v>29</v>
      </c>
    </row>
    <row r="31" spans="4:5">
      <c r="E31">
        <v>30</v>
      </c>
    </row>
    <row r="32" spans="4:5">
      <c r="E32">
        <v>31</v>
      </c>
    </row>
    <row r="33" spans="5:5">
      <c r="E33">
        <v>32</v>
      </c>
    </row>
    <row r="34" spans="5:5">
      <c r="E34">
        <v>33</v>
      </c>
    </row>
    <row r="35" spans="5:5">
      <c r="E35">
        <v>34</v>
      </c>
    </row>
    <row r="36" spans="5:5">
      <c r="E36">
        <v>35</v>
      </c>
    </row>
    <row r="37" spans="5:5">
      <c r="E37">
        <v>36</v>
      </c>
    </row>
    <row r="38" spans="5:5">
      <c r="E38">
        <v>37</v>
      </c>
    </row>
    <row r="39" spans="5:5">
      <c r="E39">
        <v>38</v>
      </c>
    </row>
    <row r="40" spans="5:5">
      <c r="E40">
        <v>39</v>
      </c>
    </row>
    <row r="41" spans="5:5">
      <c r="E41">
        <v>40</v>
      </c>
    </row>
    <row r="42" spans="5:5">
      <c r="E42">
        <v>41</v>
      </c>
    </row>
    <row r="43" spans="5:5">
      <c r="E43">
        <v>42</v>
      </c>
    </row>
    <row r="44" spans="5:5">
      <c r="E44">
        <v>43</v>
      </c>
    </row>
    <row r="45" spans="5:5">
      <c r="E45">
        <v>44</v>
      </c>
    </row>
    <row r="46" spans="5:5">
      <c r="E46">
        <v>45</v>
      </c>
    </row>
    <row r="47" spans="5:5">
      <c r="E47">
        <v>46</v>
      </c>
    </row>
    <row r="48" spans="5:5">
      <c r="E48">
        <v>47</v>
      </c>
    </row>
    <row r="49" spans="5:5">
      <c r="E49">
        <v>48</v>
      </c>
    </row>
    <row r="50" spans="5:5">
      <c r="E50">
        <v>49</v>
      </c>
    </row>
    <row r="51" spans="5:5">
      <c r="E51">
        <v>50</v>
      </c>
    </row>
    <row r="52" spans="5:5">
      <c r="E52">
        <v>51</v>
      </c>
    </row>
    <row r="53" spans="5:5">
      <c r="E53">
        <v>52</v>
      </c>
    </row>
    <row r="54" spans="5:5">
      <c r="E54">
        <v>53</v>
      </c>
    </row>
    <row r="55" spans="5:5">
      <c r="E55">
        <v>54</v>
      </c>
    </row>
    <row r="56" spans="5:5">
      <c r="E56">
        <v>55</v>
      </c>
    </row>
    <row r="57" spans="5:5">
      <c r="E57">
        <v>56</v>
      </c>
    </row>
    <row r="58" spans="5:5">
      <c r="E58">
        <v>57</v>
      </c>
    </row>
    <row r="59" spans="5:5">
      <c r="E59">
        <v>58</v>
      </c>
    </row>
    <row r="60" spans="5:5">
      <c r="E60">
        <v>59</v>
      </c>
    </row>
    <row r="61" spans="5:5">
      <c r="E61">
        <v>60</v>
      </c>
    </row>
    <row r="62" spans="5:5">
      <c r="E62">
        <v>61</v>
      </c>
    </row>
    <row r="63" spans="5:5">
      <c r="E63">
        <v>62</v>
      </c>
    </row>
    <row r="64" spans="5:5">
      <c r="E64">
        <v>63</v>
      </c>
    </row>
    <row r="65" spans="5:5">
      <c r="E65">
        <v>64</v>
      </c>
    </row>
    <row r="66" spans="5:5">
      <c r="E66">
        <v>65</v>
      </c>
    </row>
    <row r="67" spans="5:5">
      <c r="E67">
        <v>66</v>
      </c>
    </row>
    <row r="68" spans="5:5">
      <c r="E68">
        <v>67</v>
      </c>
    </row>
    <row r="69" spans="5:5">
      <c r="E69">
        <v>68</v>
      </c>
    </row>
    <row r="70" spans="5:5">
      <c r="E70">
        <v>69</v>
      </c>
    </row>
    <row r="71" spans="5:5">
      <c r="E71">
        <v>70</v>
      </c>
    </row>
    <row r="72" spans="5:5">
      <c r="E72">
        <v>71</v>
      </c>
    </row>
    <row r="73" spans="5:5">
      <c r="E73">
        <v>72</v>
      </c>
    </row>
    <row r="74" spans="5:5">
      <c r="E74">
        <v>73</v>
      </c>
    </row>
    <row r="75" spans="5:5">
      <c r="E75">
        <v>74</v>
      </c>
    </row>
    <row r="76" spans="5:5">
      <c r="E76">
        <v>75</v>
      </c>
    </row>
    <row r="77" spans="5:5">
      <c r="E77">
        <v>76</v>
      </c>
    </row>
    <row r="78" spans="5:5">
      <c r="E78">
        <v>77</v>
      </c>
    </row>
    <row r="79" spans="5:5">
      <c r="E79">
        <v>78</v>
      </c>
    </row>
    <row r="80" spans="5:5">
      <c r="E80">
        <v>79</v>
      </c>
    </row>
    <row r="81" spans="5:5">
      <c r="E81">
        <v>80</v>
      </c>
    </row>
    <row r="82" spans="5:5">
      <c r="E82">
        <v>81</v>
      </c>
    </row>
    <row r="83" spans="5:5">
      <c r="E83">
        <v>82</v>
      </c>
    </row>
    <row r="84" spans="5:5">
      <c r="E84">
        <v>83</v>
      </c>
    </row>
    <row r="85" spans="5:5">
      <c r="E85">
        <v>84</v>
      </c>
    </row>
    <row r="86" spans="5:5">
      <c r="E86">
        <v>85</v>
      </c>
    </row>
    <row r="87" spans="5:5">
      <c r="E87">
        <v>86</v>
      </c>
    </row>
    <row r="88" spans="5:5">
      <c r="E88">
        <v>87</v>
      </c>
    </row>
    <row r="89" spans="5:5">
      <c r="E89">
        <v>88</v>
      </c>
    </row>
    <row r="90" spans="5:5">
      <c r="E90">
        <v>89</v>
      </c>
    </row>
    <row r="91" spans="5:5">
      <c r="E91">
        <v>90</v>
      </c>
    </row>
    <row r="92" spans="5:5">
      <c r="E92">
        <v>91</v>
      </c>
    </row>
    <row r="93" spans="5:5">
      <c r="E93">
        <v>92</v>
      </c>
    </row>
    <row r="94" spans="5:5">
      <c r="E94">
        <v>93</v>
      </c>
    </row>
    <row r="95" spans="5:5">
      <c r="E95">
        <v>94</v>
      </c>
    </row>
    <row r="96" spans="5:5">
      <c r="E96">
        <v>95</v>
      </c>
    </row>
    <row r="97" spans="5:5">
      <c r="E97">
        <v>96</v>
      </c>
    </row>
    <row r="98" spans="5:5">
      <c r="E98">
        <v>97</v>
      </c>
    </row>
    <row r="99" spans="5:5">
      <c r="E99">
        <v>98</v>
      </c>
    </row>
    <row r="100" spans="5:5">
      <c r="E100">
        <v>99</v>
      </c>
    </row>
    <row r="101" spans="5:5">
      <c r="E101">
        <v>100</v>
      </c>
    </row>
    <row r="102" spans="5:5">
      <c r="E102">
        <v>101</v>
      </c>
    </row>
    <row r="103" spans="5:5">
      <c r="E103">
        <v>102</v>
      </c>
    </row>
    <row r="104" spans="5:5">
      <c r="E104">
        <v>103</v>
      </c>
    </row>
    <row r="105" spans="5:5">
      <c r="E105">
        <v>104</v>
      </c>
    </row>
    <row r="106" spans="5:5">
      <c r="E106">
        <v>105</v>
      </c>
    </row>
    <row r="107" spans="5:5">
      <c r="E107">
        <v>106</v>
      </c>
    </row>
    <row r="108" spans="5:5">
      <c r="E108">
        <v>107</v>
      </c>
    </row>
    <row r="109" spans="5:5">
      <c r="E109">
        <v>108</v>
      </c>
    </row>
    <row r="110" spans="5:5">
      <c r="E110">
        <v>109</v>
      </c>
    </row>
    <row r="111" spans="5:5">
      <c r="E111">
        <v>110</v>
      </c>
    </row>
    <row r="112" spans="5:5">
      <c r="E112">
        <v>111</v>
      </c>
    </row>
    <row r="113" spans="5:5">
      <c r="E113">
        <v>112</v>
      </c>
    </row>
    <row r="114" spans="5:5">
      <c r="E114">
        <v>113</v>
      </c>
    </row>
    <row r="115" spans="5:5">
      <c r="E115">
        <v>114</v>
      </c>
    </row>
    <row r="116" spans="5:5">
      <c r="E116">
        <v>115</v>
      </c>
    </row>
    <row r="117" spans="5:5">
      <c r="E117">
        <v>116</v>
      </c>
    </row>
    <row r="118" spans="5:5">
      <c r="E118">
        <v>117</v>
      </c>
    </row>
    <row r="119" spans="5:5">
      <c r="E119">
        <v>118</v>
      </c>
    </row>
    <row r="120" spans="5:5">
      <c r="E120">
        <v>119</v>
      </c>
    </row>
    <row r="121" spans="5:5">
      <c r="E121">
        <v>120</v>
      </c>
    </row>
    <row r="122" spans="5:5">
      <c r="E122">
        <v>121</v>
      </c>
    </row>
    <row r="123" spans="5:5">
      <c r="E123">
        <v>122</v>
      </c>
    </row>
    <row r="124" spans="5:5">
      <c r="E124">
        <v>123</v>
      </c>
    </row>
    <row r="125" spans="5:5">
      <c r="E125">
        <v>124</v>
      </c>
    </row>
    <row r="126" spans="5:5">
      <c r="E126">
        <v>125</v>
      </c>
    </row>
    <row r="127" spans="5:5">
      <c r="E127">
        <v>126</v>
      </c>
    </row>
    <row r="128" spans="5:5">
      <c r="E128">
        <v>127</v>
      </c>
    </row>
    <row r="129" spans="5:5">
      <c r="E129">
        <v>128</v>
      </c>
    </row>
    <row r="130" spans="5:5">
      <c r="E130">
        <v>129</v>
      </c>
    </row>
    <row r="131" spans="5:5">
      <c r="E131">
        <v>130</v>
      </c>
    </row>
    <row r="132" spans="5:5">
      <c r="E132">
        <v>131</v>
      </c>
    </row>
    <row r="133" spans="5:5">
      <c r="E133">
        <v>132</v>
      </c>
    </row>
    <row r="134" spans="5:5">
      <c r="E134">
        <v>133</v>
      </c>
    </row>
    <row r="135" spans="5:5">
      <c r="E135">
        <v>134</v>
      </c>
    </row>
    <row r="136" spans="5:5">
      <c r="E136">
        <v>135</v>
      </c>
    </row>
    <row r="137" spans="5:5">
      <c r="E137">
        <v>136</v>
      </c>
    </row>
    <row r="138" spans="5:5">
      <c r="E138">
        <v>137</v>
      </c>
    </row>
    <row r="139" spans="5:5">
      <c r="E139">
        <v>138</v>
      </c>
    </row>
    <row r="140" spans="5:5">
      <c r="E140">
        <v>139</v>
      </c>
    </row>
    <row r="141" spans="5:5">
      <c r="E141">
        <v>140</v>
      </c>
    </row>
    <row r="142" spans="5:5">
      <c r="E142">
        <v>141</v>
      </c>
    </row>
    <row r="143" spans="5:5">
      <c r="E143">
        <v>142</v>
      </c>
    </row>
    <row r="144" spans="5:5">
      <c r="E144">
        <v>143</v>
      </c>
    </row>
    <row r="145" spans="5:5">
      <c r="E145">
        <v>144</v>
      </c>
    </row>
    <row r="146" spans="5:5">
      <c r="E146">
        <v>145</v>
      </c>
    </row>
    <row r="147" spans="5:5">
      <c r="E147">
        <v>146</v>
      </c>
    </row>
    <row r="148" spans="5:5">
      <c r="E148">
        <v>147</v>
      </c>
    </row>
    <row r="149" spans="5:5">
      <c r="E149">
        <v>148</v>
      </c>
    </row>
    <row r="150" spans="5:5">
      <c r="E150">
        <v>149</v>
      </c>
    </row>
    <row r="151" spans="5:5">
      <c r="E151">
        <v>150</v>
      </c>
    </row>
    <row r="152" spans="5:5">
      <c r="E152">
        <v>151</v>
      </c>
    </row>
    <row r="153" spans="5:5">
      <c r="E153">
        <v>152</v>
      </c>
    </row>
    <row r="154" spans="5:5">
      <c r="E154">
        <v>153</v>
      </c>
    </row>
    <row r="155" spans="5:5">
      <c r="E155">
        <v>154</v>
      </c>
    </row>
    <row r="156" spans="5:5">
      <c r="E156">
        <v>155</v>
      </c>
    </row>
    <row r="157" spans="5:5">
      <c r="E157">
        <v>156</v>
      </c>
    </row>
    <row r="158" spans="5:5">
      <c r="E158">
        <v>157</v>
      </c>
    </row>
    <row r="159" spans="5:5">
      <c r="E159">
        <v>158</v>
      </c>
    </row>
    <row r="160" spans="5:5">
      <c r="E160">
        <v>159</v>
      </c>
    </row>
    <row r="161" spans="5:5">
      <c r="E161">
        <v>160</v>
      </c>
    </row>
    <row r="162" spans="5:5">
      <c r="E162">
        <v>161</v>
      </c>
    </row>
    <row r="163" spans="5:5">
      <c r="E163">
        <v>162</v>
      </c>
    </row>
    <row r="164" spans="5:5">
      <c r="E164">
        <v>163</v>
      </c>
    </row>
    <row r="165" spans="5:5">
      <c r="E165">
        <v>164</v>
      </c>
    </row>
    <row r="166" spans="5:5">
      <c r="E166">
        <v>165</v>
      </c>
    </row>
    <row r="167" spans="5:5">
      <c r="E167">
        <v>166</v>
      </c>
    </row>
    <row r="168" spans="5:5">
      <c r="E168">
        <v>167</v>
      </c>
    </row>
    <row r="169" spans="5:5">
      <c r="E169">
        <v>168</v>
      </c>
    </row>
    <row r="170" spans="5:5">
      <c r="E170">
        <v>169</v>
      </c>
    </row>
    <row r="171" spans="5:5">
      <c r="E171">
        <v>170</v>
      </c>
    </row>
    <row r="172" spans="5:5">
      <c r="E172">
        <v>171</v>
      </c>
    </row>
    <row r="173" spans="5:5">
      <c r="E173">
        <v>172</v>
      </c>
    </row>
    <row r="174" spans="5:5">
      <c r="E174">
        <v>173</v>
      </c>
    </row>
    <row r="175" spans="5:5">
      <c r="E175">
        <v>174</v>
      </c>
    </row>
    <row r="176" spans="5:5">
      <c r="E176">
        <v>175</v>
      </c>
    </row>
    <row r="177" spans="5:5">
      <c r="E177">
        <v>176</v>
      </c>
    </row>
    <row r="178" spans="5:5">
      <c r="E178">
        <v>177</v>
      </c>
    </row>
    <row r="179" spans="5:5">
      <c r="E179">
        <v>178</v>
      </c>
    </row>
    <row r="180" spans="5:5">
      <c r="E180">
        <v>179</v>
      </c>
    </row>
    <row r="181" spans="5:5">
      <c r="E181">
        <v>180</v>
      </c>
    </row>
    <row r="182" spans="5:5">
      <c r="E182">
        <v>181</v>
      </c>
    </row>
    <row r="183" spans="5:5">
      <c r="E183">
        <v>182</v>
      </c>
    </row>
    <row r="184" spans="5:5">
      <c r="E184">
        <v>183</v>
      </c>
    </row>
    <row r="185" spans="5:5">
      <c r="E185">
        <v>184</v>
      </c>
    </row>
    <row r="186" spans="5:5">
      <c r="E186">
        <v>185</v>
      </c>
    </row>
    <row r="187" spans="5:5">
      <c r="E187">
        <v>186</v>
      </c>
    </row>
    <row r="188" spans="5:5">
      <c r="E188">
        <v>187</v>
      </c>
    </row>
    <row r="189" spans="5:5">
      <c r="E189">
        <v>188</v>
      </c>
    </row>
    <row r="190" spans="5:5">
      <c r="E190">
        <v>189</v>
      </c>
    </row>
    <row r="191" spans="5:5">
      <c r="E191">
        <v>190</v>
      </c>
    </row>
    <row r="192" spans="5:5">
      <c r="E192">
        <v>191</v>
      </c>
    </row>
    <row r="193" spans="5:5">
      <c r="E193">
        <v>192</v>
      </c>
    </row>
    <row r="194" spans="5:5">
      <c r="E194">
        <v>193</v>
      </c>
    </row>
    <row r="195" spans="5:5">
      <c r="E195">
        <v>194</v>
      </c>
    </row>
    <row r="196" spans="5:5">
      <c r="E196">
        <v>195</v>
      </c>
    </row>
    <row r="197" spans="5:5">
      <c r="E197">
        <v>196</v>
      </c>
    </row>
    <row r="198" spans="5:5">
      <c r="E198">
        <v>197</v>
      </c>
    </row>
    <row r="199" spans="5:5">
      <c r="E199">
        <v>198</v>
      </c>
    </row>
    <row r="200" spans="5:5">
      <c r="E200">
        <v>199</v>
      </c>
    </row>
    <row r="201" spans="5:5">
      <c r="E201">
        <v>200</v>
      </c>
    </row>
    <row r="202" spans="5:5">
      <c r="E202">
        <v>201</v>
      </c>
    </row>
    <row r="203" spans="5:5">
      <c r="E203">
        <v>202</v>
      </c>
    </row>
    <row r="204" spans="5:5">
      <c r="E204">
        <v>203</v>
      </c>
    </row>
    <row r="205" spans="5:5">
      <c r="E205">
        <v>204</v>
      </c>
    </row>
    <row r="206" spans="5:5">
      <c r="E206">
        <v>205</v>
      </c>
    </row>
    <row r="207" spans="5:5">
      <c r="E207">
        <v>206</v>
      </c>
    </row>
    <row r="208" spans="5:5">
      <c r="E208">
        <v>207</v>
      </c>
    </row>
    <row r="209" spans="5:5">
      <c r="E209">
        <v>208</v>
      </c>
    </row>
    <row r="210" spans="5:5">
      <c r="E210">
        <v>209</v>
      </c>
    </row>
    <row r="211" spans="5:5">
      <c r="E211">
        <v>210</v>
      </c>
    </row>
    <row r="212" spans="5:5">
      <c r="E212">
        <v>211</v>
      </c>
    </row>
    <row r="213" spans="5:5">
      <c r="E213">
        <v>212</v>
      </c>
    </row>
    <row r="214" spans="5:5">
      <c r="E214">
        <v>213</v>
      </c>
    </row>
    <row r="215" spans="5:5">
      <c r="E215">
        <v>214</v>
      </c>
    </row>
    <row r="216" spans="5:5">
      <c r="E216">
        <v>215</v>
      </c>
    </row>
    <row r="217" spans="5:5">
      <c r="E217">
        <v>216</v>
      </c>
    </row>
    <row r="218" spans="5:5">
      <c r="E218">
        <v>217</v>
      </c>
    </row>
    <row r="219" spans="5:5">
      <c r="E219">
        <v>218</v>
      </c>
    </row>
    <row r="220" spans="5:5">
      <c r="E220">
        <v>219</v>
      </c>
    </row>
    <row r="221" spans="5:5">
      <c r="E221">
        <v>220</v>
      </c>
    </row>
    <row r="222" spans="5:5">
      <c r="E222">
        <v>221</v>
      </c>
    </row>
    <row r="223" spans="5:5">
      <c r="E223">
        <v>222</v>
      </c>
    </row>
    <row r="224" spans="5:5">
      <c r="E224">
        <v>223</v>
      </c>
    </row>
    <row r="225" spans="5:5">
      <c r="E225">
        <v>224</v>
      </c>
    </row>
    <row r="226" spans="5:5">
      <c r="E226">
        <v>225</v>
      </c>
    </row>
    <row r="227" spans="5:5">
      <c r="E227">
        <v>226</v>
      </c>
    </row>
    <row r="228" spans="5:5">
      <c r="E228">
        <v>227</v>
      </c>
    </row>
    <row r="229" spans="5:5">
      <c r="E229">
        <v>228</v>
      </c>
    </row>
    <row r="230" spans="5:5">
      <c r="E230">
        <v>229</v>
      </c>
    </row>
    <row r="231" spans="5:5">
      <c r="E231">
        <v>230</v>
      </c>
    </row>
    <row r="232" spans="5:5">
      <c r="E232">
        <v>231</v>
      </c>
    </row>
    <row r="233" spans="5:5">
      <c r="E233">
        <v>232</v>
      </c>
    </row>
    <row r="234" spans="5:5">
      <c r="E234">
        <v>233</v>
      </c>
    </row>
    <row r="235" spans="5:5">
      <c r="E235">
        <v>234</v>
      </c>
    </row>
    <row r="236" spans="5:5">
      <c r="E236">
        <v>235</v>
      </c>
    </row>
    <row r="237" spans="5:5">
      <c r="E237">
        <v>236</v>
      </c>
    </row>
    <row r="238" spans="5:5">
      <c r="E238">
        <v>237</v>
      </c>
    </row>
    <row r="239" spans="5:5">
      <c r="E239">
        <v>238</v>
      </c>
    </row>
    <row r="240" spans="5:5">
      <c r="E240">
        <v>239</v>
      </c>
    </row>
    <row r="241" spans="5:5">
      <c r="E241">
        <v>240</v>
      </c>
    </row>
    <row r="242" spans="5:5">
      <c r="E242">
        <v>241</v>
      </c>
    </row>
    <row r="243" spans="5:5">
      <c r="E243">
        <v>242</v>
      </c>
    </row>
    <row r="244" spans="5:5">
      <c r="E244">
        <v>243</v>
      </c>
    </row>
    <row r="245" spans="5:5">
      <c r="E245">
        <v>244</v>
      </c>
    </row>
    <row r="246" spans="5:5">
      <c r="E246">
        <v>245</v>
      </c>
    </row>
    <row r="247" spans="5:5">
      <c r="E247">
        <v>246</v>
      </c>
    </row>
    <row r="248" spans="5:5">
      <c r="E248">
        <v>247</v>
      </c>
    </row>
    <row r="249" spans="5:5">
      <c r="E249">
        <v>248</v>
      </c>
    </row>
    <row r="250" spans="5:5">
      <c r="E250">
        <v>249</v>
      </c>
    </row>
    <row r="251" spans="5:5">
      <c r="E251">
        <v>250</v>
      </c>
    </row>
    <row r="252" spans="5:5">
      <c r="E252">
        <v>251</v>
      </c>
    </row>
    <row r="253" spans="5:5">
      <c r="E253">
        <v>252</v>
      </c>
    </row>
    <row r="254" spans="5:5">
      <c r="E254">
        <v>253</v>
      </c>
    </row>
    <row r="255" spans="5:5">
      <c r="E255">
        <v>254</v>
      </c>
    </row>
    <row r="256" spans="5:5">
      <c r="E256">
        <v>255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 Link Budgets</vt:lpstr>
      <vt:lpstr>Renegade-BLT ID Protocol</vt:lpstr>
      <vt:lpstr>Calibrations</vt:lpstr>
      <vt:lpstr>Sensor Table</vt:lpstr>
      <vt:lpstr>State Table</vt:lpstr>
      <vt:lpstr>State Matrix</vt:lpstr>
      <vt:lpstr>Sensor types</vt:lpstr>
      <vt:lpstr>Nodes</vt:lpstr>
      <vt:lpstr>Lookup Table</vt:lpstr>
      <vt:lpstr>Pinouts Connectors</vt:lpstr>
      <vt:lpstr>Pinouts Teensy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2021-11-07T08:09:58Z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