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Silviana\Downloads\"/>
    </mc:Choice>
  </mc:AlternateContent>
  <bookViews>
    <workbookView xWindow="0" yWindow="0" windowWidth="20490" windowHeight="7320" firstSheet="1" activeTab="1"/>
  </bookViews>
  <sheets>
    <sheet name="Expedições" sheetId="1" state="hidden" r:id="rId1"/>
    <sheet name="Entrada" sheetId="14" r:id="rId2"/>
    <sheet name="Saída" sheetId="31" r:id="rId3"/>
    <sheet name="Estoque" sheetId="33" r:id="rId4"/>
    <sheet name="Estoque Relatório" sheetId="34" r:id="rId5"/>
    <sheet name="Aux. Relatório" sheetId="35" r:id="rId6"/>
    <sheet name="Painel" sheetId="36" r:id="rId7"/>
  </sheets>
  <definedNames>
    <definedName name="_xlcn.WorksheetConnection_ControleCovid19.xlsxSaída" hidden="1">Saída[]</definedName>
    <definedName name="_xlcn.WorksheetConnection_ControleCovid19xlsx.xlsxEntrada" hidden="1">Entrada[]</definedName>
    <definedName name="_xlcn.WorksheetConnection_ControleCovid19xlsx.xlsxTabela4" hidden="1">Tabela4[]</definedName>
    <definedName name="_xlnm.Print_Area" localSheetId="4">'Estoque Relatório'!$B$3:$F$16</definedName>
    <definedName name="_xlnm.Print_Area" localSheetId="6">Painel!$A$1:$K$112</definedName>
    <definedName name="SegmentaçãodeDados_Classificação">#N/A</definedName>
  </definedNames>
  <calcPr calcId="162913"/>
  <pivotCaches>
    <pivotCache cacheId="0" r:id="rId8"/>
    <pivotCache cacheId="1" r:id="rId9"/>
    <pivotCache cacheId="2" r:id="rId10"/>
    <pivotCache cacheId="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</x15:slicerCaches>
    </ext>
    <ext xmlns:x15="http://schemas.microsoft.com/office/spreadsheetml/2010/11/main" uri="{FCE2AD5D-F65C-4FA6-A056-5C36A1767C68}">
      <x15:dataModel>
        <x15:modelTables>
          <x15:modelTable id="Tabela4" name="Tabela4" connection="WorksheetConnection_ControleCovid 19 xlsx.xlsx!Tabela4"/>
          <x15:modelTable id="Entrada" name="Entrada" connection="WorksheetConnection_ControleCovid 19 xlsx.xlsx!Entrada"/>
          <x15:modelTable id="Saída" name="Saída" connection="WorksheetConnection_Controle Covid 19 .xlsx!Saída"/>
        </x15:modelTables>
      </x15:dataModel>
    </ext>
  </extLst>
</workbook>
</file>

<file path=xl/calcChain.xml><?xml version="1.0" encoding="utf-8"?>
<calcChain xmlns="http://schemas.openxmlformats.org/spreadsheetml/2006/main">
  <c r="A33" i="35" l="1"/>
  <c r="G98" i="33"/>
  <c r="F98" i="33"/>
  <c r="E98" i="33"/>
  <c r="H98" i="33" s="1"/>
  <c r="D98" i="33"/>
  <c r="C98" i="33"/>
  <c r="B98" i="33"/>
  <c r="G97" i="33"/>
  <c r="H97" i="33" s="1"/>
  <c r="F97" i="33"/>
  <c r="E97" i="33"/>
  <c r="D97" i="33"/>
  <c r="C97" i="33"/>
  <c r="B97" i="33"/>
  <c r="G96" i="33"/>
  <c r="F96" i="33"/>
  <c r="E96" i="33"/>
  <c r="H96" i="33" s="1"/>
  <c r="D96" i="33"/>
  <c r="C96" i="33"/>
  <c r="B96" i="33"/>
  <c r="G95" i="33"/>
  <c r="F95" i="33"/>
  <c r="E95" i="33"/>
  <c r="H95" i="33" s="1"/>
  <c r="D95" i="33"/>
  <c r="C95" i="33"/>
  <c r="B95" i="33"/>
  <c r="H94" i="33"/>
  <c r="G94" i="33"/>
  <c r="F94" i="33"/>
  <c r="E94" i="33"/>
  <c r="D94" i="33"/>
  <c r="C94" i="33"/>
  <c r="B94" i="33"/>
  <c r="G93" i="33"/>
  <c r="H93" i="33" s="1"/>
  <c r="F93" i="33"/>
  <c r="E93" i="33"/>
  <c r="D93" i="33"/>
  <c r="C93" i="33"/>
  <c r="B93" i="33"/>
  <c r="G92" i="33"/>
  <c r="F92" i="33"/>
  <c r="E92" i="33"/>
  <c r="H92" i="33" s="1"/>
  <c r="D92" i="33"/>
  <c r="C92" i="33"/>
  <c r="B92" i="33"/>
  <c r="G91" i="33"/>
  <c r="F91" i="33"/>
  <c r="E91" i="33"/>
  <c r="H91" i="33" s="1"/>
  <c r="D91" i="33"/>
  <c r="C91" i="33"/>
  <c r="B91" i="33"/>
  <c r="H90" i="33"/>
  <c r="G90" i="33"/>
  <c r="F90" i="33"/>
  <c r="E90" i="33"/>
  <c r="D90" i="33"/>
  <c r="C90" i="33"/>
  <c r="B90" i="33"/>
  <c r="G89" i="33"/>
  <c r="H89" i="33" s="1"/>
  <c r="F89" i="33"/>
  <c r="E89" i="33"/>
  <c r="D89" i="33"/>
  <c r="C89" i="33"/>
  <c r="B89" i="33"/>
  <c r="G88" i="33"/>
  <c r="F88" i="33"/>
  <c r="E88" i="33"/>
  <c r="H88" i="33" s="1"/>
  <c r="D88" i="33"/>
  <c r="C88" i="33"/>
  <c r="B88" i="33"/>
  <c r="G87" i="33"/>
  <c r="F87" i="33"/>
  <c r="E87" i="33"/>
  <c r="H87" i="33" s="1"/>
  <c r="D87" i="33"/>
  <c r="C87" i="33"/>
  <c r="B87" i="33"/>
  <c r="H86" i="33"/>
  <c r="G86" i="33"/>
  <c r="F86" i="33"/>
  <c r="E86" i="33"/>
  <c r="D86" i="33"/>
  <c r="C86" i="33"/>
  <c r="B86" i="33"/>
  <c r="G85" i="33"/>
  <c r="H85" i="33" s="1"/>
  <c r="F85" i="33"/>
  <c r="E85" i="33"/>
  <c r="D85" i="33"/>
  <c r="C85" i="33"/>
  <c r="B85" i="33"/>
  <c r="G84" i="33"/>
  <c r="H84" i="33" s="1"/>
  <c r="F84" i="33"/>
  <c r="E84" i="33"/>
  <c r="D84" i="33"/>
  <c r="C84" i="33"/>
  <c r="B84" i="33"/>
  <c r="G83" i="33"/>
  <c r="F83" i="33"/>
  <c r="E83" i="33"/>
  <c r="H83" i="33" s="1"/>
  <c r="D83" i="33"/>
  <c r="C83" i="33"/>
  <c r="B83" i="33"/>
  <c r="H82" i="33"/>
  <c r="G82" i="33"/>
  <c r="F82" i="33"/>
  <c r="E82" i="33"/>
  <c r="D82" i="33"/>
  <c r="C82" i="33"/>
  <c r="B82" i="33"/>
  <c r="G81" i="33"/>
  <c r="H81" i="33" s="1"/>
  <c r="F81" i="33"/>
  <c r="E81" i="33"/>
  <c r="D81" i="33"/>
  <c r="C81" i="33"/>
  <c r="B81" i="33"/>
  <c r="G80" i="33"/>
  <c r="H80" i="33" s="1"/>
  <c r="F80" i="33"/>
  <c r="E80" i="33"/>
  <c r="D80" i="33"/>
  <c r="C80" i="33"/>
  <c r="B80" i="33"/>
  <c r="G79" i="33"/>
  <c r="F79" i="33"/>
  <c r="E79" i="33"/>
  <c r="H79" i="33" s="1"/>
  <c r="D79" i="33"/>
  <c r="C79" i="33"/>
  <c r="B79" i="33"/>
  <c r="H78" i="33"/>
  <c r="G78" i="33"/>
  <c r="F78" i="33"/>
  <c r="E78" i="33"/>
  <c r="D78" i="33"/>
  <c r="C78" i="33"/>
  <c r="B78" i="33"/>
  <c r="G77" i="33"/>
  <c r="H77" i="33" s="1"/>
  <c r="F77" i="33"/>
  <c r="E77" i="33"/>
  <c r="D77" i="33"/>
  <c r="C77" i="33"/>
  <c r="B77" i="33"/>
  <c r="G76" i="33"/>
  <c r="H76" i="33" s="1"/>
  <c r="F76" i="33"/>
  <c r="E76" i="33"/>
  <c r="D76" i="33"/>
  <c r="C76" i="33"/>
  <c r="B76" i="33"/>
  <c r="G75" i="33"/>
  <c r="F75" i="33"/>
  <c r="E75" i="33"/>
  <c r="H75" i="33" s="1"/>
  <c r="D75" i="33"/>
  <c r="C75" i="33"/>
  <c r="B75" i="33"/>
  <c r="H74" i="33"/>
  <c r="G74" i="33"/>
  <c r="F74" i="33"/>
  <c r="E74" i="33"/>
  <c r="D74" i="33"/>
  <c r="C74" i="33"/>
  <c r="B74" i="33"/>
  <c r="G73" i="33"/>
  <c r="H73" i="33" s="1"/>
  <c r="F73" i="33"/>
  <c r="E73" i="33"/>
  <c r="D73" i="33"/>
  <c r="C73" i="33"/>
  <c r="B73" i="33"/>
  <c r="G72" i="33"/>
  <c r="H72" i="33" s="1"/>
  <c r="F72" i="33"/>
  <c r="E72" i="33"/>
  <c r="D72" i="33"/>
  <c r="C72" i="33"/>
  <c r="B72" i="33"/>
  <c r="G71" i="33"/>
  <c r="F71" i="33"/>
  <c r="E71" i="33"/>
  <c r="H71" i="33" s="1"/>
  <c r="D71" i="33"/>
  <c r="C71" i="33"/>
  <c r="B71" i="33"/>
  <c r="H70" i="33"/>
  <c r="G70" i="33"/>
  <c r="F70" i="33"/>
  <c r="E70" i="33"/>
  <c r="D70" i="33"/>
  <c r="C70" i="33"/>
  <c r="B70" i="33"/>
  <c r="G69" i="33"/>
  <c r="H69" i="33" s="1"/>
  <c r="F69" i="33"/>
  <c r="E69" i="33"/>
  <c r="D69" i="33"/>
  <c r="C69" i="33"/>
  <c r="B69" i="33"/>
  <c r="G68" i="33"/>
  <c r="H68" i="33" s="1"/>
  <c r="F68" i="33"/>
  <c r="E68" i="33"/>
  <c r="D68" i="33"/>
  <c r="C68" i="33"/>
  <c r="B68" i="33"/>
  <c r="G67" i="33"/>
  <c r="F67" i="33"/>
  <c r="E67" i="33"/>
  <c r="H67" i="33" s="1"/>
  <c r="D67" i="33"/>
  <c r="C67" i="33"/>
  <c r="B67" i="33"/>
  <c r="H66" i="33"/>
  <c r="G66" i="33"/>
  <c r="F66" i="33"/>
  <c r="E66" i="33"/>
  <c r="D66" i="33"/>
  <c r="C66" i="33"/>
  <c r="B66" i="33"/>
  <c r="G65" i="33"/>
  <c r="H65" i="33" s="1"/>
  <c r="F65" i="33"/>
  <c r="E65" i="33"/>
  <c r="D65" i="33"/>
  <c r="C65" i="33"/>
  <c r="B65" i="33"/>
  <c r="G64" i="33"/>
  <c r="H64" i="33" s="1"/>
  <c r="F64" i="33"/>
  <c r="E64" i="33"/>
  <c r="D64" i="33"/>
  <c r="C64" i="33"/>
  <c r="B64" i="33"/>
  <c r="G63" i="33"/>
  <c r="F63" i="33"/>
  <c r="E63" i="33"/>
  <c r="H63" i="33" s="1"/>
  <c r="D63" i="33"/>
  <c r="C63" i="33"/>
  <c r="B63" i="33"/>
  <c r="H62" i="33"/>
  <c r="G62" i="33"/>
  <c r="F62" i="33"/>
  <c r="E62" i="33"/>
  <c r="D62" i="33"/>
  <c r="C62" i="33"/>
  <c r="B62" i="33"/>
  <c r="G61" i="33"/>
  <c r="H61" i="33" s="1"/>
  <c r="F61" i="33"/>
  <c r="E61" i="33"/>
  <c r="D61" i="33"/>
  <c r="C61" i="33"/>
  <c r="B61" i="33"/>
  <c r="G60" i="33"/>
  <c r="H60" i="33" s="1"/>
  <c r="F60" i="33"/>
  <c r="E60" i="33"/>
  <c r="D60" i="33"/>
  <c r="C60" i="33"/>
  <c r="B60" i="33"/>
  <c r="G59" i="33"/>
  <c r="F59" i="33"/>
  <c r="E59" i="33"/>
  <c r="H59" i="33" s="1"/>
  <c r="D59" i="33"/>
  <c r="C59" i="33"/>
  <c r="B59" i="33"/>
  <c r="H58" i="33"/>
  <c r="G58" i="33"/>
  <c r="F58" i="33"/>
  <c r="E58" i="33"/>
  <c r="D58" i="33"/>
  <c r="C58" i="33"/>
  <c r="B58" i="33"/>
  <c r="G57" i="33"/>
  <c r="H57" i="33" s="1"/>
  <c r="F57" i="33"/>
  <c r="E57" i="33"/>
  <c r="D57" i="33"/>
  <c r="C57" i="33"/>
  <c r="B57" i="33"/>
  <c r="G56" i="33"/>
  <c r="F56" i="33"/>
  <c r="D56" i="33"/>
  <c r="C56" i="33"/>
  <c r="B56" i="33"/>
  <c r="G55" i="33"/>
  <c r="F55" i="33"/>
  <c r="E55" i="33"/>
  <c r="H55" i="33" s="1"/>
  <c r="D55" i="33"/>
  <c r="C55" i="33"/>
  <c r="B55" i="33"/>
  <c r="H54" i="33"/>
  <c r="G54" i="33"/>
  <c r="F54" i="33"/>
  <c r="E54" i="33"/>
  <c r="D54" i="33"/>
  <c r="C54" i="33"/>
  <c r="B54" i="33"/>
  <c r="G53" i="33"/>
  <c r="H53" i="33" s="1"/>
  <c r="F53" i="33"/>
  <c r="E53" i="33"/>
  <c r="D53" i="33"/>
  <c r="C53" i="33"/>
  <c r="B53" i="33"/>
  <c r="G52" i="33"/>
  <c r="H52" i="33" s="1"/>
  <c r="F52" i="33"/>
  <c r="E52" i="33"/>
  <c r="D52" i="33"/>
  <c r="C52" i="33"/>
  <c r="B52" i="33"/>
  <c r="G51" i="33"/>
  <c r="F51" i="33"/>
  <c r="E51" i="33"/>
  <c r="H51" i="33" s="1"/>
  <c r="D51" i="33"/>
  <c r="C51" i="33"/>
  <c r="B51" i="33"/>
  <c r="H50" i="33"/>
  <c r="G50" i="33"/>
  <c r="F50" i="33"/>
  <c r="E50" i="33"/>
  <c r="D50" i="33"/>
  <c r="C50" i="33"/>
  <c r="B50" i="33"/>
  <c r="G49" i="33"/>
  <c r="H49" i="33" s="1"/>
  <c r="F49" i="33"/>
  <c r="E49" i="33"/>
  <c r="D49" i="33"/>
  <c r="C49" i="33"/>
  <c r="B49" i="33"/>
  <c r="G48" i="33"/>
  <c r="H48" i="33" s="1"/>
  <c r="F48" i="33"/>
  <c r="E48" i="33"/>
  <c r="D48" i="33"/>
  <c r="C48" i="33"/>
  <c r="B48" i="33"/>
  <c r="G47" i="33"/>
  <c r="F47" i="33"/>
  <c r="E47" i="33"/>
  <c r="H47" i="33" s="1"/>
  <c r="D47" i="33"/>
  <c r="C47" i="33"/>
  <c r="B47" i="33"/>
  <c r="H46" i="33"/>
  <c r="G46" i="33"/>
  <c r="F46" i="33"/>
  <c r="E46" i="33"/>
  <c r="D46" i="33"/>
  <c r="C46" i="33"/>
  <c r="B46" i="33"/>
  <c r="G45" i="33"/>
  <c r="H45" i="33" s="1"/>
  <c r="F45" i="33"/>
  <c r="E45" i="33"/>
  <c r="D45" i="33"/>
  <c r="C45" i="33"/>
  <c r="B45" i="33"/>
  <c r="G44" i="33"/>
  <c r="H44" i="33" s="1"/>
  <c r="F44" i="33"/>
  <c r="E44" i="33"/>
  <c r="D44" i="33"/>
  <c r="C44" i="33"/>
  <c r="B44" i="33"/>
  <c r="G43" i="33"/>
  <c r="F43" i="33"/>
  <c r="E43" i="33"/>
  <c r="H43" i="33" s="1"/>
  <c r="D43" i="33"/>
  <c r="C43" i="33"/>
  <c r="B43" i="33"/>
  <c r="H42" i="33"/>
  <c r="G42" i="33"/>
  <c r="F42" i="33"/>
  <c r="E42" i="33"/>
  <c r="D42" i="33"/>
  <c r="C42" i="33"/>
  <c r="B42" i="33"/>
  <c r="G41" i="33"/>
  <c r="H41" i="33" s="1"/>
  <c r="F41" i="33"/>
  <c r="E41" i="33"/>
  <c r="D41" i="33"/>
  <c r="C41" i="33"/>
  <c r="B41" i="33"/>
  <c r="G40" i="33"/>
  <c r="H40" i="33" s="1"/>
  <c r="F40" i="33"/>
  <c r="E40" i="33"/>
  <c r="D40" i="33"/>
  <c r="C40" i="33"/>
  <c r="B40" i="33"/>
  <c r="G39" i="33"/>
  <c r="F39" i="33"/>
  <c r="E39" i="33"/>
  <c r="H39" i="33" s="1"/>
  <c r="D39" i="33"/>
  <c r="C39" i="33"/>
  <c r="B39" i="33"/>
  <c r="H38" i="33"/>
  <c r="G38" i="33"/>
  <c r="F38" i="33"/>
  <c r="E38" i="33"/>
  <c r="D38" i="33"/>
  <c r="C38" i="33"/>
  <c r="B38" i="33"/>
  <c r="G37" i="33"/>
  <c r="H37" i="33" s="1"/>
  <c r="F37" i="33"/>
  <c r="E37" i="33"/>
  <c r="D37" i="33"/>
  <c r="C37" i="33"/>
  <c r="B37" i="33"/>
  <c r="G36" i="33"/>
  <c r="H36" i="33" s="1"/>
  <c r="F36" i="33"/>
  <c r="E36" i="33"/>
  <c r="D36" i="33"/>
  <c r="C36" i="33"/>
  <c r="B36" i="33"/>
  <c r="G35" i="33"/>
  <c r="F35" i="33"/>
  <c r="E35" i="33"/>
  <c r="H35" i="33" s="1"/>
  <c r="D35" i="33"/>
  <c r="C35" i="33"/>
  <c r="B35" i="33"/>
  <c r="H34" i="33"/>
  <c r="G34" i="33"/>
  <c r="F34" i="33"/>
  <c r="E34" i="33"/>
  <c r="D34" i="33"/>
  <c r="C34" i="33"/>
  <c r="B34" i="33"/>
  <c r="G33" i="33"/>
  <c r="H33" i="33" s="1"/>
  <c r="F33" i="33"/>
  <c r="E33" i="33"/>
  <c r="D33" i="33"/>
  <c r="C33" i="33"/>
  <c r="B33" i="33"/>
  <c r="G32" i="33"/>
  <c r="H32" i="33" s="1"/>
  <c r="F32" i="33"/>
  <c r="E32" i="33"/>
  <c r="D32" i="33"/>
  <c r="C32" i="33"/>
  <c r="B32" i="33"/>
  <c r="G31" i="33"/>
  <c r="F31" i="33"/>
  <c r="E31" i="33"/>
  <c r="H31" i="33" s="1"/>
  <c r="D31" i="33"/>
  <c r="C31" i="33"/>
  <c r="B31" i="33"/>
  <c r="H30" i="33"/>
  <c r="G30" i="33"/>
  <c r="F30" i="33"/>
  <c r="E30" i="33"/>
  <c r="D30" i="33"/>
  <c r="C30" i="33"/>
  <c r="B30" i="33"/>
  <c r="G29" i="33"/>
  <c r="H29" i="33" s="1"/>
  <c r="F29" i="33"/>
  <c r="E29" i="33"/>
  <c r="D29" i="33"/>
  <c r="C29" i="33"/>
  <c r="B29" i="33"/>
  <c r="G28" i="33"/>
  <c r="H28" i="33" s="1"/>
  <c r="F28" i="33"/>
  <c r="E28" i="33"/>
  <c r="D28" i="33"/>
  <c r="C28" i="33"/>
  <c r="B28" i="33"/>
  <c r="G27" i="33"/>
  <c r="F27" i="33"/>
  <c r="E27" i="33"/>
  <c r="H27" i="33" s="1"/>
  <c r="D27" i="33"/>
  <c r="C27" i="33"/>
  <c r="B27" i="33"/>
  <c r="H26" i="33"/>
  <c r="G26" i="33"/>
  <c r="F26" i="33"/>
  <c r="E26" i="33"/>
  <c r="D26" i="33"/>
  <c r="C26" i="33"/>
  <c r="B26" i="33"/>
  <c r="G25" i="33"/>
  <c r="H25" i="33" s="1"/>
  <c r="F25" i="33"/>
  <c r="E25" i="33"/>
  <c r="D25" i="33"/>
  <c r="C25" i="33"/>
  <c r="B25" i="33"/>
  <c r="G24" i="33"/>
  <c r="H24" i="33" s="1"/>
  <c r="F24" i="33"/>
  <c r="E24" i="33"/>
  <c r="D24" i="33"/>
  <c r="C24" i="33"/>
  <c r="B24" i="33"/>
  <c r="G23" i="33"/>
  <c r="F23" i="33"/>
  <c r="E23" i="33"/>
  <c r="H23" i="33" s="1"/>
  <c r="D23" i="33"/>
  <c r="C23" i="33"/>
  <c r="B23" i="33"/>
  <c r="H22" i="33"/>
  <c r="G22" i="33"/>
  <c r="F22" i="33"/>
  <c r="E22" i="33"/>
  <c r="D22" i="33"/>
  <c r="C22" i="33"/>
  <c r="B22" i="33"/>
  <c r="G21" i="33"/>
  <c r="H21" i="33" s="1"/>
  <c r="F21" i="33"/>
  <c r="E21" i="33"/>
  <c r="D21" i="33"/>
  <c r="C21" i="33"/>
  <c r="B21" i="33"/>
  <c r="G20" i="33"/>
  <c r="H20" i="33" s="1"/>
  <c r="F20" i="33"/>
  <c r="E20" i="33"/>
  <c r="D20" i="33"/>
  <c r="C20" i="33"/>
  <c r="B20" i="33"/>
  <c r="F19" i="33"/>
  <c r="E19" i="33"/>
  <c r="D19" i="33"/>
  <c r="C19" i="33"/>
  <c r="B19" i="33"/>
  <c r="F18" i="33"/>
  <c r="E18" i="33"/>
  <c r="H18" i="33" s="1"/>
  <c r="D18" i="33"/>
  <c r="C18" i="33"/>
  <c r="B18" i="33"/>
  <c r="G17" i="33"/>
  <c r="H17" i="33" s="1"/>
  <c r="F17" i="33"/>
  <c r="E17" i="33"/>
  <c r="D17" i="33"/>
  <c r="C17" i="33"/>
  <c r="B17" i="33"/>
  <c r="G16" i="33"/>
  <c r="H16" i="33" s="1"/>
  <c r="F16" i="33"/>
  <c r="E16" i="33"/>
  <c r="D16" i="33"/>
  <c r="C16" i="33"/>
  <c r="B16" i="33"/>
  <c r="G15" i="33"/>
  <c r="F15" i="33"/>
  <c r="E15" i="33"/>
  <c r="H15" i="33" s="1"/>
  <c r="D15" i="33"/>
  <c r="C15" i="33"/>
  <c r="B15" i="33"/>
  <c r="H14" i="33"/>
  <c r="G14" i="33"/>
  <c r="F14" i="33"/>
  <c r="E14" i="33"/>
  <c r="D14" i="33"/>
  <c r="C14" i="33"/>
  <c r="B14" i="33"/>
  <c r="G13" i="33"/>
  <c r="H13" i="33" s="1"/>
  <c r="F13" i="33"/>
  <c r="E13" i="33"/>
  <c r="D13" i="33"/>
  <c r="C13" i="33"/>
  <c r="B13" i="33"/>
  <c r="G12" i="33"/>
  <c r="H12" i="33" s="1"/>
  <c r="F12" i="33"/>
  <c r="E12" i="33"/>
  <c r="D12" i="33"/>
  <c r="C12" i="33"/>
  <c r="B12" i="33"/>
  <c r="G11" i="33"/>
  <c r="F11" i="33"/>
  <c r="E11" i="33"/>
  <c r="H11" i="33" s="1"/>
  <c r="D11" i="33"/>
  <c r="C11" i="33"/>
  <c r="B11" i="33"/>
  <c r="H10" i="33"/>
  <c r="F10" i="33"/>
  <c r="E10" i="33"/>
  <c r="D10" i="33"/>
  <c r="C10" i="33"/>
  <c r="B10" i="33"/>
  <c r="F9" i="33"/>
  <c r="E9" i="33"/>
  <c r="D9" i="33"/>
  <c r="C9" i="33"/>
  <c r="B9" i="33"/>
  <c r="F8" i="33"/>
  <c r="E8" i="33"/>
  <c r="D8" i="33"/>
  <c r="C8" i="33"/>
  <c r="B8" i="33"/>
  <c r="F7" i="33"/>
  <c r="E7" i="33"/>
  <c r="D7" i="33"/>
  <c r="C7" i="33"/>
  <c r="B7" i="33"/>
  <c r="F6" i="33"/>
  <c r="E6" i="33"/>
  <c r="D6" i="33"/>
  <c r="C6" i="33"/>
  <c r="B6" i="33"/>
  <c r="G5" i="33"/>
  <c r="H5" i="33" s="1"/>
  <c r="F5" i="33"/>
  <c r="E5" i="33"/>
  <c r="D5" i="33"/>
  <c r="C5" i="33"/>
  <c r="B5" i="33"/>
  <c r="G4" i="33"/>
  <c r="H4" i="33" s="1"/>
  <c r="F4" i="33"/>
  <c r="E4" i="33"/>
  <c r="D4" i="33"/>
  <c r="C4" i="33"/>
  <c r="B4" i="33"/>
  <c r="G3" i="33"/>
  <c r="F3" i="33"/>
  <c r="E3" i="33"/>
  <c r="H3" i="33" s="1"/>
  <c r="D3" i="33"/>
  <c r="C3" i="33"/>
  <c r="B3" i="33"/>
  <c r="H2" i="33"/>
  <c r="F2" i="33"/>
  <c r="E2" i="33"/>
  <c r="D2" i="33"/>
  <c r="C2" i="33"/>
  <c r="B2" i="33"/>
  <c r="Y450" i="31"/>
  <c r="Z450" i="31" s="1"/>
  <c r="U450" i="31"/>
  <c r="P450" i="31"/>
  <c r="Y449" i="31"/>
  <c r="Z449" i="31" s="1"/>
  <c r="U449" i="31"/>
  <c r="P449" i="31"/>
  <c r="Y448" i="31"/>
  <c r="Z448" i="31" s="1"/>
  <c r="U448" i="31"/>
  <c r="P448" i="31"/>
  <c r="Z447" i="31"/>
  <c r="P447" i="31"/>
  <c r="Y446" i="31"/>
  <c r="Z446" i="31" s="1"/>
  <c r="P446" i="31"/>
  <c r="Z445" i="31"/>
  <c r="Y445" i="31"/>
  <c r="P445" i="31"/>
  <c r="Y444" i="31"/>
  <c r="Z444" i="31" s="1"/>
  <c r="P444" i="31"/>
  <c r="Y443" i="31"/>
  <c r="Z443" i="31" s="1"/>
  <c r="P443" i="31"/>
  <c r="Y442" i="31"/>
  <c r="Z442" i="31" s="1"/>
  <c r="P442" i="31"/>
  <c r="Z441" i="31"/>
  <c r="Y441" i="31"/>
  <c r="P441" i="31"/>
  <c r="Y440" i="31"/>
  <c r="Z440" i="31" s="1"/>
  <c r="P440" i="31"/>
  <c r="Y439" i="31"/>
  <c r="Z439" i="31" s="1"/>
  <c r="P439" i="31"/>
  <c r="Y438" i="31"/>
  <c r="Z438" i="31" s="1"/>
  <c r="P438" i="31"/>
  <c r="Z437" i="31"/>
  <c r="Y437" i="31"/>
  <c r="P437" i="31"/>
  <c r="Y436" i="31"/>
  <c r="Z436" i="31" s="1"/>
  <c r="P436" i="31"/>
  <c r="Y435" i="31"/>
  <c r="Z435" i="31" s="1"/>
  <c r="P435" i="31"/>
  <c r="Y434" i="31"/>
  <c r="Z434" i="31" s="1"/>
  <c r="P434" i="31"/>
  <c r="Z433" i="31"/>
  <c r="Y433" i="31"/>
  <c r="P433" i="31"/>
  <c r="Y432" i="31"/>
  <c r="Z432" i="31" s="1"/>
  <c r="P432" i="31"/>
  <c r="Y431" i="31"/>
  <c r="Z431" i="31" s="1"/>
  <c r="P431" i="31"/>
  <c r="Y430" i="31"/>
  <c r="Z430" i="31" s="1"/>
  <c r="P430" i="31"/>
  <c r="Z429" i="31"/>
  <c r="Y429" i="31"/>
  <c r="P429" i="31"/>
  <c r="Y428" i="31"/>
  <c r="Z428" i="31" s="1"/>
  <c r="P428" i="31"/>
  <c r="Y427" i="31"/>
  <c r="Z427" i="31" s="1"/>
  <c r="P427" i="31"/>
  <c r="Y426" i="31"/>
  <c r="Z426" i="31" s="1"/>
  <c r="P426" i="31"/>
  <c r="Z425" i="31"/>
  <c r="Y425" i="31"/>
  <c r="P425" i="31"/>
  <c r="Y424" i="31"/>
  <c r="Z424" i="31" s="1"/>
  <c r="P424" i="31"/>
  <c r="Y423" i="31"/>
  <c r="Z423" i="31" s="1"/>
  <c r="P423" i="31"/>
  <c r="Y422" i="31"/>
  <c r="Z422" i="31" s="1"/>
  <c r="P422" i="31"/>
  <c r="Z421" i="31"/>
  <c r="Y421" i="31"/>
  <c r="P421" i="31"/>
  <c r="Y420" i="31"/>
  <c r="Z420" i="31" s="1"/>
  <c r="P420" i="31"/>
  <c r="Y419" i="31"/>
  <c r="Z419" i="31" s="1"/>
  <c r="P419" i="31"/>
  <c r="Y418" i="31"/>
  <c r="Z418" i="31" s="1"/>
  <c r="P418" i="31"/>
  <c r="Z417" i="31"/>
  <c r="Y417" i="31"/>
  <c r="P417" i="31"/>
  <c r="Y416" i="31"/>
  <c r="Z416" i="31" s="1"/>
  <c r="P416" i="31"/>
  <c r="Y415" i="31"/>
  <c r="Z415" i="31" s="1"/>
  <c r="P415" i="31"/>
  <c r="Y414" i="31"/>
  <c r="Z414" i="31" s="1"/>
  <c r="P414" i="31"/>
  <c r="Z413" i="31"/>
  <c r="Y413" i="31"/>
  <c r="P413" i="31"/>
  <c r="Y412" i="31"/>
  <c r="Z412" i="31" s="1"/>
  <c r="P412" i="31"/>
  <c r="Y411" i="31"/>
  <c r="Z411" i="31" s="1"/>
  <c r="P411" i="31"/>
  <c r="Y410" i="31"/>
  <c r="Z410" i="31" s="1"/>
  <c r="P410" i="31"/>
  <c r="Z409" i="31"/>
  <c r="Y409" i="31"/>
  <c r="P409" i="31"/>
  <c r="Y408" i="31"/>
  <c r="Z408" i="31" s="1"/>
  <c r="P408" i="31"/>
  <c r="Y407" i="31"/>
  <c r="Z407" i="31" s="1"/>
  <c r="P407" i="31"/>
  <c r="Y406" i="31"/>
  <c r="Z406" i="31" s="1"/>
  <c r="P406" i="31"/>
  <c r="Z405" i="31"/>
  <c r="Y405" i="31"/>
  <c r="P405" i="31"/>
  <c r="Z404" i="31"/>
  <c r="P404" i="31"/>
  <c r="Z403" i="31"/>
  <c r="P403" i="31"/>
  <c r="Z402" i="31"/>
  <c r="P402" i="31"/>
  <c r="Z401" i="31"/>
  <c r="P401" i="31"/>
  <c r="Z400" i="31"/>
  <c r="P400" i="31"/>
  <c r="Z399" i="31"/>
  <c r="P399" i="31"/>
  <c r="Z398" i="31"/>
  <c r="P398" i="31"/>
  <c r="Z397" i="31"/>
  <c r="P397" i="31"/>
  <c r="Z396" i="31"/>
  <c r="P396" i="31"/>
  <c r="Z395" i="31"/>
  <c r="P395" i="31"/>
  <c r="Z394" i="31"/>
  <c r="P394" i="31"/>
  <c r="Z393" i="31"/>
  <c r="P393" i="31"/>
  <c r="Z392" i="31"/>
  <c r="P392" i="31"/>
  <c r="Z391" i="31"/>
  <c r="P391" i="31"/>
  <c r="Z390" i="31"/>
  <c r="P390" i="31"/>
  <c r="Z389" i="31"/>
  <c r="P389" i="31"/>
  <c r="P388" i="31"/>
  <c r="Z387" i="31"/>
  <c r="P387" i="31"/>
  <c r="Z386" i="31"/>
  <c r="P386" i="31"/>
  <c r="Z385" i="31"/>
  <c r="P385" i="31"/>
  <c r="Z384" i="31"/>
  <c r="P384" i="31"/>
  <c r="Z383" i="31"/>
  <c r="P383" i="31"/>
  <c r="Z382" i="31"/>
  <c r="P382" i="31"/>
  <c r="Z381" i="31"/>
  <c r="P381" i="31"/>
  <c r="Z380" i="31"/>
  <c r="P380" i="31"/>
  <c r="Z379" i="31"/>
  <c r="P379" i="31"/>
  <c r="Z378" i="31"/>
  <c r="P378" i="31"/>
  <c r="Z377" i="31"/>
  <c r="P377" i="31"/>
  <c r="Z376" i="31"/>
  <c r="P376" i="31"/>
  <c r="Z375" i="31"/>
  <c r="P375" i="31"/>
  <c r="Z374" i="31"/>
  <c r="P374" i="31"/>
  <c r="Z373" i="31"/>
  <c r="P373" i="31"/>
  <c r="Z372" i="31"/>
  <c r="P372" i="31"/>
  <c r="Z371" i="31"/>
  <c r="P371" i="31"/>
  <c r="Z370" i="31"/>
  <c r="P370" i="31"/>
  <c r="Z369" i="31"/>
  <c r="P369" i="31"/>
  <c r="Z368" i="31"/>
  <c r="P368" i="31"/>
  <c r="Z367" i="31"/>
  <c r="P367" i="31"/>
  <c r="Z366" i="31"/>
  <c r="P366" i="31"/>
  <c r="Z365" i="31"/>
  <c r="P365" i="31"/>
  <c r="Z364" i="31"/>
  <c r="P364" i="31"/>
  <c r="Z363" i="31"/>
  <c r="P363" i="31"/>
  <c r="Z362" i="31"/>
  <c r="P362" i="31"/>
  <c r="Z361" i="31"/>
  <c r="P361" i="31"/>
  <c r="Z360" i="31"/>
  <c r="P360" i="31"/>
  <c r="Z359" i="31"/>
  <c r="P359" i="31"/>
  <c r="Z358" i="31"/>
  <c r="P358" i="31"/>
  <c r="Z357" i="31"/>
  <c r="P357" i="31"/>
  <c r="Z356" i="31"/>
  <c r="P356" i="31"/>
  <c r="Z355" i="31"/>
  <c r="P355" i="31"/>
  <c r="Z354" i="31"/>
  <c r="P354" i="31"/>
  <c r="Z353" i="31"/>
  <c r="P353" i="31"/>
  <c r="Z352" i="31"/>
  <c r="P352" i="31"/>
  <c r="Z351" i="31"/>
  <c r="P351" i="31"/>
  <c r="Z350" i="31"/>
  <c r="P350" i="31"/>
  <c r="Z349" i="31"/>
  <c r="P349" i="31"/>
  <c r="Z348" i="31"/>
  <c r="P348" i="31"/>
  <c r="Z347" i="31"/>
  <c r="P347" i="31"/>
  <c r="Z346" i="31"/>
  <c r="P346" i="31"/>
  <c r="Z345" i="31"/>
  <c r="P345" i="31"/>
  <c r="Z344" i="31"/>
  <c r="P344" i="31"/>
  <c r="Z343" i="31"/>
  <c r="P343" i="31"/>
  <c r="Z342" i="31"/>
  <c r="P342" i="31"/>
  <c r="Z341" i="31"/>
  <c r="P341" i="31"/>
  <c r="Z340" i="31"/>
  <c r="P340" i="31"/>
  <c r="Z339" i="31"/>
  <c r="X339" i="31"/>
  <c r="U339" i="31"/>
  <c r="P339" i="31"/>
  <c r="Z338" i="31"/>
  <c r="X338" i="31"/>
  <c r="U338" i="31"/>
  <c r="P338" i="31"/>
  <c r="Z337" i="31"/>
  <c r="X337" i="31"/>
  <c r="U337" i="31"/>
  <c r="P337" i="31"/>
  <c r="Z336" i="31"/>
  <c r="X336" i="31"/>
  <c r="U336" i="31"/>
  <c r="P336" i="31"/>
  <c r="Z335" i="31"/>
  <c r="X335" i="31"/>
  <c r="U335" i="31"/>
  <c r="P335" i="31"/>
  <c r="Z334" i="31"/>
  <c r="X334" i="31"/>
  <c r="U334" i="31"/>
  <c r="P334" i="31"/>
  <c r="Z333" i="31"/>
  <c r="X333" i="31"/>
  <c r="U333" i="31"/>
  <c r="P333" i="31"/>
  <c r="Z332" i="31"/>
  <c r="X332" i="31"/>
  <c r="U332" i="31"/>
  <c r="P332" i="31"/>
  <c r="Z331" i="31"/>
  <c r="X331" i="31"/>
  <c r="U331" i="31"/>
  <c r="P331" i="31"/>
  <c r="Z330" i="31"/>
  <c r="X330" i="31"/>
  <c r="U330" i="31"/>
  <c r="P330" i="31"/>
  <c r="Z329" i="31"/>
  <c r="X329" i="31"/>
  <c r="U329" i="31"/>
  <c r="P329" i="31"/>
  <c r="Z328" i="31"/>
  <c r="X328" i="31"/>
  <c r="U328" i="31"/>
  <c r="P328" i="31"/>
  <c r="Z327" i="31"/>
  <c r="X327" i="31"/>
  <c r="U327" i="31"/>
  <c r="P327" i="31"/>
  <c r="Z326" i="31"/>
  <c r="X326" i="31"/>
  <c r="U326" i="31"/>
  <c r="P326" i="31"/>
  <c r="Z325" i="31"/>
  <c r="X325" i="31"/>
  <c r="U325" i="31"/>
  <c r="P325" i="31"/>
  <c r="Z324" i="31"/>
  <c r="X324" i="31"/>
  <c r="U324" i="31"/>
  <c r="P324" i="31"/>
  <c r="Z323" i="31"/>
  <c r="X323" i="31"/>
  <c r="U323" i="31"/>
  <c r="P323" i="31"/>
  <c r="Z322" i="31"/>
  <c r="X322" i="31"/>
  <c r="U322" i="31"/>
  <c r="P322" i="31"/>
  <c r="Z321" i="31"/>
  <c r="X321" i="31"/>
  <c r="U321" i="31"/>
  <c r="P321" i="31"/>
  <c r="Z320" i="31"/>
  <c r="X320" i="31"/>
  <c r="U320" i="31"/>
  <c r="P320" i="31"/>
  <c r="Z319" i="31"/>
  <c r="X319" i="31"/>
  <c r="U319" i="31"/>
  <c r="P319" i="31"/>
  <c r="Z318" i="31"/>
  <c r="X318" i="31"/>
  <c r="U318" i="31"/>
  <c r="P318" i="31"/>
  <c r="Z317" i="31"/>
  <c r="X317" i="31"/>
  <c r="U317" i="31"/>
  <c r="P317" i="31"/>
  <c r="Z316" i="31"/>
  <c r="X316" i="31"/>
  <c r="U316" i="31"/>
  <c r="P316" i="31"/>
  <c r="Z315" i="31"/>
  <c r="X315" i="31"/>
  <c r="U315" i="31"/>
  <c r="P315" i="31"/>
  <c r="Z314" i="31"/>
  <c r="X314" i="31"/>
  <c r="U314" i="31"/>
  <c r="P314" i="31"/>
  <c r="Z313" i="31"/>
  <c r="X313" i="31"/>
  <c r="U313" i="31"/>
  <c r="P313" i="31"/>
  <c r="Z312" i="31"/>
  <c r="X312" i="31"/>
  <c r="U312" i="31"/>
  <c r="P312" i="31"/>
  <c r="Z311" i="31"/>
  <c r="X311" i="31"/>
  <c r="U311" i="31"/>
  <c r="P311" i="31"/>
  <c r="Z310" i="31"/>
  <c r="X310" i="31"/>
  <c r="U310" i="31"/>
  <c r="P310" i="31"/>
  <c r="Z309" i="31"/>
  <c r="X309" i="31"/>
  <c r="U309" i="31"/>
  <c r="P309" i="31"/>
  <c r="Z308" i="31"/>
  <c r="X308" i="31"/>
  <c r="U308" i="31"/>
  <c r="P308" i="31"/>
  <c r="Z307" i="31"/>
  <c r="X307" i="31"/>
  <c r="U307" i="31"/>
  <c r="P307" i="31"/>
  <c r="Z306" i="31"/>
  <c r="X306" i="31"/>
  <c r="U306" i="31"/>
  <c r="P306" i="31"/>
  <c r="Z305" i="31"/>
  <c r="X305" i="31"/>
  <c r="U305" i="31"/>
  <c r="P305" i="31"/>
  <c r="Z304" i="31"/>
  <c r="X304" i="31"/>
  <c r="U304" i="31"/>
  <c r="P304" i="31"/>
  <c r="Z303" i="31"/>
  <c r="X303" i="31"/>
  <c r="U303" i="31"/>
  <c r="P303" i="31"/>
  <c r="Z302" i="31"/>
  <c r="X302" i="31"/>
  <c r="U302" i="31"/>
  <c r="P302" i="31"/>
  <c r="Z301" i="31"/>
  <c r="X301" i="31"/>
  <c r="U301" i="31"/>
  <c r="P301" i="31"/>
  <c r="Z300" i="31"/>
  <c r="X300" i="31"/>
  <c r="U300" i="31"/>
  <c r="P300" i="31"/>
  <c r="Z299" i="31"/>
  <c r="X299" i="31"/>
  <c r="U299" i="31"/>
  <c r="P299" i="31"/>
  <c r="Z298" i="31"/>
  <c r="X298" i="31"/>
  <c r="U298" i="31"/>
  <c r="P298" i="31"/>
  <c r="Z297" i="31"/>
  <c r="X297" i="31"/>
  <c r="U297" i="31"/>
  <c r="P297" i="31"/>
  <c r="Z296" i="31"/>
  <c r="X296" i="31"/>
  <c r="U296" i="31"/>
  <c r="P296" i="31"/>
  <c r="Z295" i="31"/>
  <c r="X295" i="31"/>
  <c r="U295" i="31"/>
  <c r="P295" i="31"/>
  <c r="Z294" i="31"/>
  <c r="X294" i="31"/>
  <c r="U294" i="31"/>
  <c r="P294" i="31"/>
  <c r="Z293" i="31"/>
  <c r="X293" i="31"/>
  <c r="U293" i="31"/>
  <c r="P293" i="31"/>
  <c r="Z292" i="31"/>
  <c r="X292" i="31"/>
  <c r="U292" i="31"/>
  <c r="P292" i="31"/>
  <c r="Z291" i="31"/>
  <c r="X291" i="31"/>
  <c r="U291" i="31"/>
  <c r="P291" i="31"/>
  <c r="Z290" i="31"/>
  <c r="X290" i="31"/>
  <c r="U290" i="31"/>
  <c r="P290" i="31"/>
  <c r="Z289" i="31"/>
  <c r="X289" i="31"/>
  <c r="U289" i="31"/>
  <c r="P289" i="31"/>
  <c r="Z288" i="31"/>
  <c r="X288" i="31"/>
  <c r="U288" i="31"/>
  <c r="P288" i="31"/>
  <c r="Z287" i="31"/>
  <c r="X287" i="31"/>
  <c r="U287" i="31"/>
  <c r="P287" i="31"/>
  <c r="Z286" i="31"/>
  <c r="X286" i="31"/>
  <c r="U286" i="31"/>
  <c r="P286" i="31"/>
  <c r="Z285" i="31"/>
  <c r="X285" i="31"/>
  <c r="U285" i="31"/>
  <c r="P285" i="31"/>
  <c r="Z284" i="31"/>
  <c r="X284" i="31"/>
  <c r="U284" i="31"/>
  <c r="P284" i="31"/>
  <c r="Z283" i="31"/>
  <c r="X283" i="31"/>
  <c r="U283" i="31"/>
  <c r="P283" i="31"/>
  <c r="Z282" i="31"/>
  <c r="X282" i="31"/>
  <c r="U282" i="31"/>
  <c r="P282" i="31"/>
  <c r="Z281" i="31"/>
  <c r="X281" i="31"/>
  <c r="U281" i="31"/>
  <c r="P281" i="31"/>
  <c r="Z280" i="31"/>
  <c r="X280" i="31"/>
  <c r="U280" i="31"/>
  <c r="P280" i="31"/>
  <c r="Z279" i="31"/>
  <c r="X279" i="31"/>
  <c r="U279" i="31"/>
  <c r="P279" i="31"/>
  <c r="Z278" i="31"/>
  <c r="X278" i="31"/>
  <c r="U278" i="31"/>
  <c r="P278" i="31"/>
  <c r="Z277" i="31"/>
  <c r="X277" i="31"/>
  <c r="U277" i="31"/>
  <c r="P277" i="31"/>
  <c r="Z276" i="31"/>
  <c r="X276" i="31"/>
  <c r="U276" i="31"/>
  <c r="P276" i="31"/>
  <c r="Z275" i="31"/>
  <c r="X275" i="31"/>
  <c r="U275" i="31"/>
  <c r="P275" i="31"/>
  <c r="Z274" i="31"/>
  <c r="X274" i="31"/>
  <c r="U274" i="31"/>
  <c r="P274" i="31"/>
  <c r="Z273" i="31"/>
  <c r="X273" i="31"/>
  <c r="U273" i="31"/>
  <c r="P273" i="31"/>
  <c r="Z272" i="31"/>
  <c r="X272" i="31"/>
  <c r="U272" i="31"/>
  <c r="P272" i="31"/>
  <c r="Z271" i="31"/>
  <c r="X271" i="31"/>
  <c r="U271" i="31"/>
  <c r="P271" i="31"/>
  <c r="Z270" i="31"/>
  <c r="X270" i="31"/>
  <c r="U270" i="31"/>
  <c r="P270" i="31"/>
  <c r="Z269" i="31"/>
  <c r="X269" i="31"/>
  <c r="U269" i="31"/>
  <c r="P269" i="31"/>
  <c r="Z268" i="31"/>
  <c r="X268" i="31"/>
  <c r="U268" i="31"/>
  <c r="P268" i="31"/>
  <c r="Z267" i="31"/>
  <c r="X267" i="31"/>
  <c r="U267" i="31"/>
  <c r="P267" i="31"/>
  <c r="Z266" i="31"/>
  <c r="X266" i="31"/>
  <c r="U266" i="31"/>
  <c r="P266" i="31"/>
  <c r="Z265" i="31"/>
  <c r="X265" i="31"/>
  <c r="U265" i="31"/>
  <c r="P265" i="31"/>
  <c r="Z264" i="31"/>
  <c r="X264" i="31"/>
  <c r="U264" i="31"/>
  <c r="P264" i="31"/>
  <c r="Z263" i="31"/>
  <c r="X263" i="31"/>
  <c r="U263" i="31"/>
  <c r="P263" i="31"/>
  <c r="Z262" i="31"/>
  <c r="X262" i="31"/>
  <c r="U262" i="31"/>
  <c r="P262" i="31"/>
  <c r="Z261" i="31"/>
  <c r="X261" i="31"/>
  <c r="U261" i="31"/>
  <c r="P261" i="31"/>
  <c r="Z260" i="31"/>
  <c r="X260" i="31"/>
  <c r="U260" i="31"/>
  <c r="P260" i="31"/>
  <c r="Z259" i="31"/>
  <c r="X259" i="31"/>
  <c r="U259" i="31"/>
  <c r="P259" i="31"/>
  <c r="Z258" i="31"/>
  <c r="X258" i="31"/>
  <c r="U258" i="31"/>
  <c r="P258" i="31"/>
  <c r="Z257" i="31"/>
  <c r="X257" i="31"/>
  <c r="U257" i="31"/>
  <c r="P257" i="31"/>
  <c r="Z256" i="31"/>
  <c r="X256" i="31"/>
  <c r="U256" i="31"/>
  <c r="P256" i="31"/>
  <c r="Z255" i="31"/>
  <c r="X255" i="31"/>
  <c r="U255" i="31"/>
  <c r="P255" i="31"/>
  <c r="Z254" i="31"/>
  <c r="X254" i="31"/>
  <c r="U254" i="31"/>
  <c r="P254" i="31"/>
  <c r="Z253" i="31"/>
  <c r="X253" i="31"/>
  <c r="U253" i="31"/>
  <c r="P253" i="31"/>
  <c r="Z252" i="31"/>
  <c r="X252" i="31"/>
  <c r="U252" i="31"/>
  <c r="P252" i="31"/>
  <c r="Z251" i="31"/>
  <c r="X251" i="31"/>
  <c r="U251" i="31"/>
  <c r="P251" i="31"/>
  <c r="Z250" i="31"/>
  <c r="X250" i="31"/>
  <c r="U250" i="31"/>
  <c r="P250" i="31"/>
  <c r="Z249" i="31"/>
  <c r="X249" i="31"/>
  <c r="U249" i="31"/>
  <c r="P249" i="31"/>
  <c r="Z248" i="31"/>
  <c r="X248" i="31"/>
  <c r="U248" i="31"/>
  <c r="P248" i="31"/>
  <c r="Z247" i="31"/>
  <c r="X247" i="31"/>
  <c r="U247" i="31"/>
  <c r="P247" i="31"/>
  <c r="Z246" i="31"/>
  <c r="X246" i="31"/>
  <c r="U246" i="31"/>
  <c r="P246" i="31"/>
  <c r="Z245" i="31"/>
  <c r="X245" i="31"/>
  <c r="U245" i="31"/>
  <c r="P245" i="31"/>
  <c r="Z244" i="31"/>
  <c r="X244" i="31"/>
  <c r="U244" i="31"/>
  <c r="P244" i="31"/>
  <c r="Z243" i="31"/>
  <c r="X243" i="31"/>
  <c r="U243" i="31"/>
  <c r="P243" i="31"/>
  <c r="Z242" i="31"/>
  <c r="X242" i="31"/>
  <c r="U242" i="31"/>
  <c r="P242" i="31"/>
  <c r="Z241" i="31"/>
  <c r="X241" i="31"/>
  <c r="U241" i="31"/>
  <c r="P241" i="31"/>
  <c r="Z240" i="31"/>
  <c r="X240" i="31"/>
  <c r="U240" i="31"/>
  <c r="P240" i="31"/>
  <c r="Z239" i="31"/>
  <c r="X239" i="31"/>
  <c r="U239" i="31"/>
  <c r="P239" i="31"/>
  <c r="Z238" i="31"/>
  <c r="X238" i="31"/>
  <c r="U238" i="31"/>
  <c r="P238" i="31"/>
  <c r="Z237" i="31"/>
  <c r="X237" i="31"/>
  <c r="U237" i="31"/>
  <c r="P237" i="31"/>
  <c r="Z236" i="31"/>
  <c r="X236" i="31"/>
  <c r="U236" i="31"/>
  <c r="P236" i="31"/>
  <c r="Z235" i="31"/>
  <c r="X235" i="31"/>
  <c r="U235" i="31"/>
  <c r="P235" i="31"/>
  <c r="Z234" i="31"/>
  <c r="X234" i="31"/>
  <c r="U234" i="31"/>
  <c r="P234" i="31"/>
  <c r="Z233" i="31"/>
  <c r="X233" i="31"/>
  <c r="U233" i="31"/>
  <c r="P233" i="31"/>
  <c r="Z232" i="31"/>
  <c r="X232" i="31"/>
  <c r="U232" i="31"/>
  <c r="P232" i="31"/>
  <c r="Z231" i="31"/>
  <c r="X231" i="31"/>
  <c r="U231" i="31"/>
  <c r="P231" i="31"/>
  <c r="Z230" i="31"/>
  <c r="X230" i="31"/>
  <c r="U230" i="31"/>
  <c r="P230" i="31"/>
  <c r="Z229" i="31"/>
  <c r="X229" i="31"/>
  <c r="U229" i="31"/>
  <c r="P229" i="31"/>
  <c r="Z228" i="31"/>
  <c r="X228" i="31"/>
  <c r="U228" i="31"/>
  <c r="P228" i="31"/>
  <c r="Z227" i="31"/>
  <c r="X227" i="31"/>
  <c r="U227" i="31"/>
  <c r="P227" i="31"/>
  <c r="Z226" i="31"/>
  <c r="X226" i="31"/>
  <c r="U226" i="31"/>
  <c r="P226" i="31"/>
  <c r="Z225" i="31"/>
  <c r="X225" i="31"/>
  <c r="U225" i="31"/>
  <c r="P225" i="31"/>
  <c r="Z224" i="31"/>
  <c r="X224" i="31"/>
  <c r="U224" i="31"/>
  <c r="P224" i="31"/>
  <c r="Z223" i="31"/>
  <c r="X223" i="31"/>
  <c r="U223" i="31"/>
  <c r="P223" i="31"/>
  <c r="Z222" i="31"/>
  <c r="X222" i="31"/>
  <c r="U222" i="31"/>
  <c r="P222" i="31"/>
  <c r="Z221" i="31"/>
  <c r="X221" i="31"/>
  <c r="U221" i="31"/>
  <c r="P221" i="31"/>
  <c r="Z220" i="31"/>
  <c r="X220" i="31"/>
  <c r="U220" i="31"/>
  <c r="P220" i="31"/>
  <c r="Z219" i="31"/>
  <c r="X219" i="31"/>
  <c r="U219" i="31"/>
  <c r="P219" i="31"/>
  <c r="Z218" i="31"/>
  <c r="X218" i="31"/>
  <c r="U218" i="31"/>
  <c r="P218" i="31"/>
  <c r="Z217" i="31"/>
  <c r="X217" i="31"/>
  <c r="U217" i="31"/>
  <c r="P217" i="31"/>
  <c r="Z216" i="31"/>
  <c r="X216" i="31"/>
  <c r="U216" i="31"/>
  <c r="P216" i="31"/>
  <c r="Z215" i="31"/>
  <c r="X215" i="31"/>
  <c r="U215" i="31"/>
  <c r="P215" i="31"/>
  <c r="Z214" i="31"/>
  <c r="X214" i="31"/>
  <c r="U214" i="31"/>
  <c r="P214" i="31"/>
  <c r="Z213" i="31"/>
  <c r="X213" i="31"/>
  <c r="U213" i="31"/>
  <c r="P213" i="31"/>
  <c r="Z212" i="31"/>
  <c r="X212" i="31"/>
  <c r="U212" i="31"/>
  <c r="P212" i="31"/>
  <c r="Z211" i="31"/>
  <c r="X211" i="31"/>
  <c r="U211" i="31"/>
  <c r="P211" i="31"/>
  <c r="Z210" i="31"/>
  <c r="X210" i="31"/>
  <c r="U210" i="31"/>
  <c r="P210" i="31"/>
  <c r="Z209" i="31"/>
  <c r="X209" i="31"/>
  <c r="U209" i="31"/>
  <c r="P209" i="31"/>
  <c r="Z208" i="31"/>
  <c r="X208" i="31"/>
  <c r="U208" i="31"/>
  <c r="P208" i="31"/>
  <c r="Z207" i="31"/>
  <c r="X207" i="31"/>
  <c r="U207" i="31"/>
  <c r="P207" i="31"/>
  <c r="Z206" i="31"/>
  <c r="X206" i="31"/>
  <c r="U206" i="31"/>
  <c r="P206" i="31"/>
  <c r="Z205" i="31"/>
  <c r="X205" i="31"/>
  <c r="U205" i="31"/>
  <c r="P205" i="31"/>
  <c r="Z204" i="31"/>
  <c r="X204" i="31"/>
  <c r="U204" i="31"/>
  <c r="P204" i="31"/>
  <c r="Z203" i="31"/>
  <c r="X203" i="31"/>
  <c r="U203" i="31"/>
  <c r="P203" i="31"/>
  <c r="Z202" i="31"/>
  <c r="X202" i="31"/>
  <c r="U202" i="31"/>
  <c r="P202" i="31"/>
  <c r="Z201" i="31"/>
  <c r="X201" i="31"/>
  <c r="U201" i="31"/>
  <c r="P201" i="31"/>
  <c r="Z200" i="31"/>
  <c r="X200" i="31"/>
  <c r="U200" i="31"/>
  <c r="P200" i="31"/>
  <c r="Z199" i="31"/>
  <c r="X199" i="31"/>
  <c r="U199" i="31"/>
  <c r="P199" i="31"/>
  <c r="Z198" i="31"/>
  <c r="X198" i="31"/>
  <c r="U198" i="31"/>
  <c r="P198" i="31"/>
  <c r="Z197" i="31"/>
  <c r="X197" i="31"/>
  <c r="U197" i="31"/>
  <c r="P197" i="31"/>
  <c r="Z196" i="31"/>
  <c r="X196" i="31"/>
  <c r="U196" i="31"/>
  <c r="P196" i="31"/>
  <c r="Z195" i="31"/>
  <c r="X195" i="31"/>
  <c r="U195" i="31"/>
  <c r="P195" i="31"/>
  <c r="Z194" i="31"/>
  <c r="X194" i="31"/>
  <c r="U194" i="31"/>
  <c r="P194" i="31"/>
  <c r="Z193" i="31"/>
  <c r="X193" i="31"/>
  <c r="U193" i="31"/>
  <c r="P193" i="31"/>
  <c r="Z192" i="31"/>
  <c r="X192" i="31"/>
  <c r="U192" i="31"/>
  <c r="P192" i="31"/>
  <c r="Z191" i="31"/>
  <c r="X191" i="31"/>
  <c r="U191" i="31"/>
  <c r="P191" i="31"/>
  <c r="Z190" i="31"/>
  <c r="X190" i="31"/>
  <c r="U190" i="31"/>
  <c r="P190" i="31"/>
  <c r="Z189" i="31"/>
  <c r="X189" i="31"/>
  <c r="U189" i="31"/>
  <c r="P189" i="31"/>
  <c r="Z188" i="31"/>
  <c r="X188" i="31"/>
  <c r="U188" i="31"/>
  <c r="P188" i="31"/>
  <c r="Z187" i="31"/>
  <c r="X187" i="31"/>
  <c r="U187" i="31"/>
  <c r="P187" i="31"/>
  <c r="Z186" i="31"/>
  <c r="X186" i="31"/>
  <c r="U186" i="31"/>
  <c r="P186" i="31"/>
  <c r="Z185" i="31"/>
  <c r="X185" i="31"/>
  <c r="U185" i="31"/>
  <c r="P185" i="31"/>
  <c r="Z184" i="31"/>
  <c r="X184" i="31"/>
  <c r="U184" i="31"/>
  <c r="P184" i="31"/>
  <c r="Z183" i="31"/>
  <c r="X183" i="31"/>
  <c r="U183" i="31"/>
  <c r="P183" i="31"/>
  <c r="Z182" i="31"/>
  <c r="X182" i="31"/>
  <c r="U182" i="31"/>
  <c r="P182" i="31"/>
  <c r="Z181" i="31"/>
  <c r="X181" i="31"/>
  <c r="U181" i="31"/>
  <c r="P181" i="31"/>
  <c r="Z180" i="31"/>
  <c r="X180" i="31"/>
  <c r="U180" i="31"/>
  <c r="P180" i="31"/>
  <c r="Z179" i="31"/>
  <c r="X179" i="31"/>
  <c r="U179" i="31"/>
  <c r="P179" i="31"/>
  <c r="Z178" i="31"/>
  <c r="X178" i="31"/>
  <c r="U178" i="31"/>
  <c r="P178" i="31"/>
  <c r="Z177" i="31"/>
  <c r="X177" i="31"/>
  <c r="U177" i="31"/>
  <c r="P177" i="31"/>
  <c r="Z176" i="31"/>
  <c r="X176" i="31"/>
  <c r="U176" i="31"/>
  <c r="P176" i="31"/>
  <c r="Z175" i="31"/>
  <c r="X175" i="31"/>
  <c r="U175" i="31"/>
  <c r="P175" i="31"/>
  <c r="Z174" i="31"/>
  <c r="X174" i="31"/>
  <c r="U174" i="31"/>
  <c r="P174" i="31"/>
  <c r="Z173" i="31"/>
  <c r="X173" i="31"/>
  <c r="U173" i="31"/>
  <c r="P173" i="31"/>
  <c r="Z172" i="31"/>
  <c r="X172" i="31"/>
  <c r="U172" i="31"/>
  <c r="P172" i="31"/>
  <c r="Z171" i="31"/>
  <c r="X171" i="31"/>
  <c r="U171" i="31"/>
  <c r="P171" i="31"/>
  <c r="Z170" i="31"/>
  <c r="X170" i="31"/>
  <c r="U170" i="31"/>
  <c r="P170" i="31"/>
  <c r="Z169" i="31"/>
  <c r="X169" i="31"/>
  <c r="U169" i="31"/>
  <c r="P169" i="31"/>
  <c r="Z168" i="31"/>
  <c r="X168" i="31"/>
  <c r="U168" i="31"/>
  <c r="P168" i="31"/>
  <c r="Z167" i="31"/>
  <c r="X167" i="31"/>
  <c r="U167" i="31"/>
  <c r="P167" i="31"/>
  <c r="Z166" i="31"/>
  <c r="X166" i="31"/>
  <c r="U166" i="31"/>
  <c r="P166" i="31"/>
  <c r="Z165" i="31"/>
  <c r="X165" i="31"/>
  <c r="U165" i="31"/>
  <c r="P165" i="31"/>
  <c r="Z164" i="31"/>
  <c r="X164" i="31"/>
  <c r="U164" i="31"/>
  <c r="P164" i="31"/>
  <c r="Z163" i="31"/>
  <c r="X163" i="31"/>
  <c r="U163" i="31"/>
  <c r="P163" i="31"/>
  <c r="Z162" i="31"/>
  <c r="X162" i="31"/>
  <c r="U162" i="31"/>
  <c r="P162" i="31"/>
  <c r="Z161" i="31"/>
  <c r="X161" i="31"/>
  <c r="U161" i="31"/>
  <c r="P161" i="31"/>
  <c r="Z160" i="31"/>
  <c r="X160" i="31"/>
  <c r="U160" i="31"/>
  <c r="P160" i="31"/>
  <c r="Z159" i="31"/>
  <c r="X159" i="31"/>
  <c r="U159" i="31"/>
  <c r="P159" i="31"/>
  <c r="Z158" i="31"/>
  <c r="X158" i="31"/>
  <c r="U158" i="31"/>
  <c r="P158" i="31"/>
  <c r="Z157" i="31"/>
  <c r="X157" i="31"/>
  <c r="U157" i="31"/>
  <c r="P157" i="31"/>
  <c r="Z156" i="31"/>
  <c r="X156" i="31"/>
  <c r="U156" i="31"/>
  <c r="P156" i="31"/>
  <c r="Z155" i="31"/>
  <c r="X155" i="31"/>
  <c r="U155" i="31"/>
  <c r="P155" i="31"/>
  <c r="Z154" i="31"/>
  <c r="X154" i="31"/>
  <c r="U154" i="31"/>
  <c r="P154" i="31"/>
  <c r="Z153" i="31"/>
  <c r="X153" i="31"/>
  <c r="U153" i="31"/>
  <c r="P153" i="31"/>
  <c r="Z152" i="31"/>
  <c r="X152" i="31"/>
  <c r="U152" i="31"/>
  <c r="P152" i="31"/>
  <c r="Z151" i="31"/>
  <c r="X151" i="31"/>
  <c r="U151" i="31"/>
  <c r="P151" i="31"/>
  <c r="Z150" i="31"/>
  <c r="X150" i="31"/>
  <c r="U150" i="31"/>
  <c r="P150" i="31"/>
  <c r="Z149" i="31"/>
  <c r="X149" i="31"/>
  <c r="U149" i="31"/>
  <c r="P149" i="31"/>
  <c r="Z148" i="31"/>
  <c r="X148" i="31"/>
  <c r="U148" i="31"/>
  <c r="P148" i="31"/>
  <c r="Z147" i="31"/>
  <c r="X147" i="31"/>
  <c r="U147" i="31"/>
  <c r="P147" i="31"/>
  <c r="Z146" i="31"/>
  <c r="X146" i="31"/>
  <c r="U146" i="31"/>
  <c r="P146" i="31"/>
  <c r="Z145" i="31"/>
  <c r="X145" i="31"/>
  <c r="U145" i="31"/>
  <c r="P145" i="31"/>
  <c r="Z144" i="31"/>
  <c r="X144" i="31"/>
  <c r="U144" i="31"/>
  <c r="P144" i="31"/>
  <c r="Z143" i="31"/>
  <c r="X143" i="31"/>
  <c r="U143" i="31"/>
  <c r="P143" i="31"/>
  <c r="Z142" i="31"/>
  <c r="X142" i="31"/>
  <c r="U142" i="31"/>
  <c r="P142" i="31"/>
  <c r="Z141" i="31"/>
  <c r="X141" i="31"/>
  <c r="U141" i="31"/>
  <c r="P141" i="31"/>
  <c r="Z140" i="31"/>
  <c r="X140" i="31"/>
  <c r="U140" i="31"/>
  <c r="P140" i="31"/>
  <c r="Z139" i="31"/>
  <c r="X139" i="31"/>
  <c r="U139" i="31"/>
  <c r="P139" i="31"/>
  <c r="Z138" i="31"/>
  <c r="X138" i="31"/>
  <c r="U138" i="31"/>
  <c r="P138" i="31"/>
  <c r="Z137" i="31"/>
  <c r="X137" i="31"/>
  <c r="U137" i="31"/>
  <c r="P137" i="31"/>
  <c r="Z136" i="31"/>
  <c r="X136" i="31"/>
  <c r="U136" i="31"/>
  <c r="P136" i="31"/>
  <c r="Z135" i="31"/>
  <c r="X135" i="31"/>
  <c r="U135" i="31"/>
  <c r="P135" i="31"/>
  <c r="Z134" i="31"/>
  <c r="X134" i="31"/>
  <c r="U134" i="31"/>
  <c r="P134" i="31"/>
  <c r="Z133" i="31"/>
  <c r="X133" i="31"/>
  <c r="U133" i="31"/>
  <c r="P133" i="31"/>
  <c r="Z132" i="31"/>
  <c r="X132" i="31"/>
  <c r="U132" i="31"/>
  <c r="P132" i="31"/>
  <c r="Z131" i="31"/>
  <c r="X131" i="31"/>
  <c r="U131" i="31"/>
  <c r="P131" i="31"/>
  <c r="Z130" i="31"/>
  <c r="X130" i="31"/>
  <c r="U130" i="31"/>
  <c r="P130" i="31"/>
  <c r="Z129" i="31"/>
  <c r="X129" i="31"/>
  <c r="U129" i="31"/>
  <c r="P129" i="31"/>
  <c r="Z128" i="31"/>
  <c r="X128" i="31"/>
  <c r="U128" i="31"/>
  <c r="P128" i="31"/>
  <c r="Z127" i="31"/>
  <c r="X127" i="31"/>
  <c r="U127" i="31"/>
  <c r="P127" i="31"/>
  <c r="Z126" i="31"/>
  <c r="X126" i="31"/>
  <c r="U126" i="31"/>
  <c r="P126" i="31"/>
  <c r="Z125" i="31"/>
  <c r="X125" i="31"/>
  <c r="U125" i="31"/>
  <c r="P125" i="31"/>
  <c r="Z124" i="31"/>
  <c r="X124" i="31"/>
  <c r="U124" i="31"/>
  <c r="P124" i="31"/>
  <c r="Z123" i="31"/>
  <c r="X123" i="31"/>
  <c r="U123" i="31"/>
  <c r="P123" i="31"/>
  <c r="Z122" i="31"/>
  <c r="X122" i="31"/>
  <c r="U122" i="31"/>
  <c r="P122" i="31"/>
  <c r="Z121" i="31"/>
  <c r="X121" i="31"/>
  <c r="U121" i="31"/>
  <c r="P121" i="31"/>
  <c r="Z120" i="31"/>
  <c r="X120" i="31"/>
  <c r="U120" i="31"/>
  <c r="P120" i="31"/>
  <c r="Z119" i="31"/>
  <c r="X119" i="31"/>
  <c r="U119" i="31"/>
  <c r="P119" i="31"/>
  <c r="Z118" i="31"/>
  <c r="X118" i="31"/>
  <c r="U118" i="31"/>
  <c r="P118" i="31"/>
  <c r="Z117" i="31"/>
  <c r="X117" i="31"/>
  <c r="U117" i="31"/>
  <c r="P117" i="31"/>
  <c r="Z116" i="31"/>
  <c r="X116" i="31"/>
  <c r="U116" i="31"/>
  <c r="P116" i="31"/>
  <c r="Z115" i="31"/>
  <c r="X115" i="31"/>
  <c r="U115" i="31"/>
  <c r="P115" i="31"/>
  <c r="Z114" i="31"/>
  <c r="X114" i="31"/>
  <c r="U114" i="31"/>
  <c r="P114" i="31"/>
  <c r="Z113" i="31"/>
  <c r="X113" i="31"/>
  <c r="U113" i="31"/>
  <c r="P113" i="31"/>
  <c r="Z112" i="31"/>
  <c r="P112" i="31"/>
  <c r="Z111" i="31"/>
  <c r="P111" i="31"/>
  <c r="Z110" i="31"/>
  <c r="P110" i="31"/>
  <c r="Z109" i="31"/>
  <c r="U109" i="31"/>
  <c r="G19" i="33" s="1"/>
  <c r="P109" i="31"/>
  <c r="Z108" i="31"/>
  <c r="P108" i="31"/>
  <c r="Z107" i="31"/>
  <c r="P107" i="31"/>
  <c r="Z106" i="31"/>
  <c r="P106" i="31"/>
  <c r="Z105" i="31"/>
  <c r="U105" i="31"/>
  <c r="G8" i="33" s="1"/>
  <c r="H8" i="33" s="1"/>
  <c r="P105" i="31"/>
  <c r="Z104" i="31"/>
  <c r="U104" i="31"/>
  <c r="P104" i="31"/>
  <c r="Z103" i="31"/>
  <c r="P103" i="31"/>
  <c r="Z102" i="31"/>
  <c r="P102" i="31"/>
  <c r="Z101" i="31"/>
  <c r="P101" i="31"/>
  <c r="Z100" i="31"/>
  <c r="P100" i="31"/>
  <c r="Z99" i="31"/>
  <c r="P99" i="31"/>
  <c r="Z98" i="31"/>
  <c r="P98" i="31"/>
  <c r="Z97" i="31"/>
  <c r="U97" i="31"/>
  <c r="P97" i="31"/>
  <c r="Z96" i="31"/>
  <c r="P96" i="31"/>
  <c r="Z95" i="31"/>
  <c r="P95" i="31"/>
  <c r="Z94" i="31"/>
  <c r="P94" i="31"/>
  <c r="Z93" i="31"/>
  <c r="Z92" i="31"/>
  <c r="P92" i="31"/>
  <c r="Z91" i="31"/>
  <c r="P91" i="31"/>
  <c r="Z90" i="31"/>
  <c r="P90" i="31"/>
  <c r="Z89" i="31"/>
  <c r="P89" i="31"/>
  <c r="Z88" i="31"/>
  <c r="P88" i="31"/>
  <c r="Z87" i="31"/>
  <c r="P87" i="31"/>
  <c r="Z86" i="31"/>
  <c r="P86" i="31"/>
  <c r="Z85" i="31"/>
  <c r="P85" i="31"/>
  <c r="Z84" i="31"/>
  <c r="U84" i="31"/>
  <c r="P84" i="31"/>
  <c r="Z83" i="31"/>
  <c r="U83" i="31"/>
  <c r="P83" i="31"/>
  <c r="Z82" i="31"/>
  <c r="U82" i="31"/>
  <c r="P82" i="31"/>
  <c r="Z81" i="31"/>
  <c r="X81" i="31"/>
  <c r="U81" i="31"/>
  <c r="P81" i="31"/>
  <c r="Z80" i="31"/>
  <c r="X80" i="31"/>
  <c r="U80" i="31"/>
  <c r="P80" i="31"/>
  <c r="Z79" i="31"/>
  <c r="P79" i="31"/>
  <c r="Z78" i="31"/>
  <c r="P78" i="31"/>
  <c r="Z77" i="31"/>
  <c r="P77" i="31"/>
  <c r="Z76" i="31"/>
  <c r="Q76" i="31"/>
  <c r="P76" i="31"/>
  <c r="Z75" i="31"/>
  <c r="P75" i="31"/>
  <c r="Z74" i="31"/>
  <c r="U74" i="31"/>
  <c r="G9" i="33" s="1"/>
  <c r="H9" i="33" s="1"/>
  <c r="P74" i="31"/>
  <c r="Z73" i="31"/>
  <c r="U73" i="31"/>
  <c r="P73" i="31"/>
  <c r="Z72" i="31"/>
  <c r="U72" i="31"/>
  <c r="G7" i="33" s="1"/>
  <c r="P72" i="31"/>
  <c r="Z71" i="31"/>
  <c r="P71" i="31"/>
  <c r="Z70" i="31"/>
  <c r="U70" i="31"/>
  <c r="P70" i="31"/>
  <c r="Z69" i="31"/>
  <c r="U69" i="31"/>
  <c r="P69" i="31"/>
  <c r="Z68" i="31"/>
  <c r="U68" i="31"/>
  <c r="P68" i="31"/>
  <c r="Z67" i="31"/>
  <c r="U67" i="31"/>
  <c r="P67" i="31"/>
  <c r="Z66" i="31"/>
  <c r="U66" i="31"/>
  <c r="P66" i="31"/>
  <c r="Z65" i="31"/>
  <c r="U65" i="31"/>
  <c r="P65" i="31"/>
  <c r="Z64" i="31"/>
  <c r="U64" i="31"/>
  <c r="P64" i="31"/>
  <c r="Z63" i="31"/>
  <c r="U63" i="31"/>
  <c r="P63" i="31"/>
  <c r="Z62" i="31"/>
  <c r="U62" i="31"/>
  <c r="P62" i="31"/>
  <c r="Z61" i="31"/>
  <c r="U61" i="31"/>
  <c r="P61" i="31"/>
  <c r="Z60" i="31"/>
  <c r="U60" i="31"/>
  <c r="P60" i="31"/>
  <c r="Z59" i="31"/>
  <c r="U59" i="31"/>
  <c r="P59" i="31"/>
  <c r="Z58" i="31"/>
  <c r="U58" i="31"/>
  <c r="P58" i="31"/>
  <c r="Z57" i="31"/>
  <c r="U57" i="31"/>
  <c r="P57" i="31"/>
  <c r="Z56" i="31"/>
  <c r="U56" i="31"/>
  <c r="P56" i="31"/>
  <c r="Z55" i="31"/>
  <c r="U55" i="31"/>
  <c r="P55" i="31"/>
  <c r="Z54" i="31"/>
  <c r="U54" i="31"/>
  <c r="P54" i="31"/>
  <c r="Z53" i="31"/>
  <c r="U53" i="31"/>
  <c r="P53" i="31"/>
  <c r="Z52" i="31"/>
  <c r="U52" i="31"/>
  <c r="P52" i="31"/>
  <c r="Z51" i="31"/>
  <c r="U51" i="31"/>
  <c r="P51" i="31"/>
  <c r="Z50" i="31"/>
  <c r="U50" i="31"/>
  <c r="P50" i="31"/>
  <c r="Z49" i="31"/>
  <c r="U49" i="31"/>
  <c r="P49" i="31"/>
  <c r="Z48" i="31"/>
  <c r="U48" i="31"/>
  <c r="P48" i="31"/>
  <c r="Z47" i="31"/>
  <c r="U47" i="31"/>
  <c r="P47" i="31"/>
  <c r="Z46" i="31"/>
  <c r="U46" i="31"/>
  <c r="P46" i="31"/>
  <c r="Z45" i="31"/>
  <c r="U45" i="31"/>
  <c r="P45" i="31"/>
  <c r="Z44" i="31"/>
  <c r="U44" i="31"/>
  <c r="P44" i="31"/>
  <c r="Z43" i="31"/>
  <c r="U43" i="31"/>
  <c r="P43" i="31"/>
  <c r="Z42" i="31"/>
  <c r="U42" i="31"/>
  <c r="P42" i="31"/>
  <c r="Z41" i="31"/>
  <c r="U41" i="31"/>
  <c r="P41" i="31"/>
  <c r="Z40" i="31"/>
  <c r="U40" i="31"/>
  <c r="P40" i="31"/>
  <c r="Z39" i="31"/>
  <c r="U39" i="31"/>
  <c r="P39" i="31"/>
  <c r="Z38" i="31"/>
  <c r="U38" i="31"/>
  <c r="P38" i="31"/>
  <c r="X37" i="31"/>
  <c r="Z37" i="31" s="1"/>
  <c r="U37" i="31"/>
  <c r="P37" i="31"/>
  <c r="X36" i="31"/>
  <c r="Z36" i="31" s="1"/>
  <c r="U36" i="31"/>
  <c r="P36" i="31"/>
  <c r="X35" i="31"/>
  <c r="Z35" i="31" s="1"/>
  <c r="U35" i="31"/>
  <c r="P35" i="31"/>
  <c r="X34" i="31"/>
  <c r="Z34" i="31" s="1"/>
  <c r="U34" i="31"/>
  <c r="P34" i="31"/>
  <c r="Z33" i="31"/>
  <c r="U33" i="31"/>
  <c r="P33" i="31"/>
  <c r="Z32" i="31"/>
  <c r="P32" i="31"/>
  <c r="Z31" i="31"/>
  <c r="P31" i="31"/>
  <c r="Z30" i="31"/>
  <c r="P30" i="31"/>
  <c r="Z29" i="31"/>
  <c r="P29" i="31"/>
  <c r="Z28" i="31"/>
  <c r="P28" i="31"/>
  <c r="X27" i="31"/>
  <c r="Z27" i="31" s="1"/>
  <c r="U27" i="31"/>
  <c r="P27" i="31"/>
  <c r="X26" i="31"/>
  <c r="Z26" i="31" s="1"/>
  <c r="U26" i="31"/>
  <c r="P26" i="31"/>
  <c r="X25" i="31"/>
  <c r="Z25" i="31" s="1"/>
  <c r="U25" i="31"/>
  <c r="P25" i="31"/>
  <c r="X24" i="31"/>
  <c r="Z24" i="31" s="1"/>
  <c r="U24" i="31"/>
  <c r="P24" i="31"/>
  <c r="Z23" i="31"/>
  <c r="P23" i="31"/>
  <c r="Z22" i="31"/>
  <c r="P22" i="31"/>
  <c r="Z21" i="31"/>
  <c r="P21" i="31"/>
  <c r="Z20" i="31"/>
  <c r="U20" i="31"/>
  <c r="G2" i="33" s="1"/>
  <c r="P20" i="31"/>
  <c r="Z19" i="31"/>
  <c r="U19" i="31"/>
  <c r="P19" i="31"/>
  <c r="Z18" i="31"/>
  <c r="U18" i="31"/>
  <c r="G18" i="33" s="1"/>
  <c r="P18" i="31"/>
  <c r="X17" i="31"/>
  <c r="Z17" i="31" s="1"/>
  <c r="U17" i="31"/>
  <c r="P17" i="31"/>
  <c r="X16" i="31"/>
  <c r="Z16" i="31" s="1"/>
  <c r="U16" i="31"/>
  <c r="P16" i="31"/>
  <c r="X15" i="31"/>
  <c r="Z15" i="31" s="1"/>
  <c r="U15" i="31"/>
  <c r="P15" i="31"/>
  <c r="X14" i="31"/>
  <c r="Z14" i="31" s="1"/>
  <c r="U14" i="31"/>
  <c r="P14" i="31"/>
  <c r="X13" i="31"/>
  <c r="Z13" i="31" s="1"/>
  <c r="U13" i="31"/>
  <c r="P13" i="31"/>
  <c r="X12" i="31"/>
  <c r="Z12" i="31" s="1"/>
  <c r="U12" i="31"/>
  <c r="P12" i="31"/>
  <c r="X11" i="31"/>
  <c r="Z11" i="31" s="1"/>
  <c r="U11" i="31"/>
  <c r="P11" i="31"/>
  <c r="X10" i="31"/>
  <c r="Z10" i="31" s="1"/>
  <c r="U10" i="31"/>
  <c r="P10" i="31"/>
  <c r="X9" i="31"/>
  <c r="Z9" i="31" s="1"/>
  <c r="U9" i="31"/>
  <c r="G6" i="33" s="1"/>
  <c r="H6" i="33" s="1"/>
  <c r="P9" i="31"/>
  <c r="Z8" i="31"/>
  <c r="P8" i="31"/>
  <c r="Z7" i="31"/>
  <c r="U7" i="31"/>
  <c r="G10" i="33" s="1"/>
  <c r="P7" i="31"/>
  <c r="Z6" i="31"/>
  <c r="P6" i="31"/>
  <c r="Z5" i="31"/>
  <c r="P5" i="31"/>
  <c r="Z4" i="31"/>
  <c r="P4" i="31"/>
  <c r="Z3" i="31"/>
  <c r="P3" i="31"/>
  <c r="Z2" i="31"/>
  <c r="P2" i="31"/>
  <c r="W106" i="14"/>
  <c r="W105" i="14"/>
  <c r="U105" i="14"/>
  <c r="E56" i="33" s="1"/>
  <c r="H56" i="33" s="1"/>
  <c r="W103" i="14"/>
  <c r="W102" i="14"/>
  <c r="W101" i="14"/>
  <c r="V100" i="14"/>
  <c r="V99" i="14"/>
  <c r="W82" i="14"/>
  <c r="W80" i="14"/>
  <c r="W79" i="14"/>
  <c r="W78" i="14"/>
  <c r="B26" i="35"/>
  <c r="B21" i="35"/>
  <c r="B15" i="35"/>
  <c r="B9" i="35"/>
  <c r="B31" i="35"/>
  <c r="G5" i="35"/>
  <c r="B4" i="35"/>
  <c r="G4" i="35"/>
  <c r="H7" i="33" l="1"/>
  <c r="H19" i="33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ntrole Covid 19 .xlsx!Saída" type="102" refreshedVersion="6" minRefreshableVersion="5">
    <extLst>
      <ext xmlns:x15="http://schemas.microsoft.com/office/spreadsheetml/2010/11/main" uri="{DE250136-89BD-433C-8126-D09CA5730AF9}">
        <x15:connection id="Saída" autoDelete="1">
          <x15:rangePr sourceName="_xlcn.WorksheetConnection_ControleCovid19.xlsxSaída"/>
        </x15:connection>
      </ext>
    </extLst>
  </connection>
  <connection id="3" name="WorksheetConnection_ControleCovid 19 xlsx.xlsx!Entrada" type="102" refreshedVersion="6" minRefreshableVersion="5">
    <extLst>
      <ext xmlns:x15="http://schemas.microsoft.com/office/spreadsheetml/2010/11/main" uri="{DE250136-89BD-433C-8126-D09CA5730AF9}">
        <x15:connection id="Entrada">
          <x15:rangePr sourceName="_xlcn.WorksheetConnection_ControleCovid19xlsx.xlsxEntrada"/>
        </x15:connection>
      </ext>
    </extLst>
  </connection>
  <connection id="4" name="WorksheetConnection_ControleCovid 19 xlsx.xlsx!Tabela4" type="102" refreshedVersion="6" minRefreshableVersion="5">
    <extLst>
      <ext xmlns:x15="http://schemas.microsoft.com/office/spreadsheetml/2010/11/main" uri="{DE250136-89BD-433C-8126-D09CA5730AF9}">
        <x15:connection id="Tabela4" autoDelete="1">
          <x15:rangePr sourceName="_xlcn.WorksheetConnection_ControleCovid19xlsx.xlsxTabela4"/>
        </x15:connection>
      </ext>
    </extLst>
  </connection>
</connections>
</file>

<file path=xl/sharedStrings.xml><?xml version="1.0" encoding="utf-8"?>
<sst xmlns="http://schemas.openxmlformats.org/spreadsheetml/2006/main" count="6666" uniqueCount="1086">
  <si>
    <t>Recibo</t>
  </si>
  <si>
    <t>Expedição</t>
  </si>
  <si>
    <t>Data</t>
  </si>
  <si>
    <t>Transporte</t>
  </si>
  <si>
    <t>Reponsável</t>
  </si>
  <si>
    <t>Tel.</t>
  </si>
  <si>
    <t xml:space="preserve">Origem </t>
  </si>
  <si>
    <t>Destino</t>
  </si>
  <si>
    <t>Kit Limpeza</t>
  </si>
  <si>
    <t>Cesta Básica</t>
  </si>
  <si>
    <t>Kit Higiene</t>
  </si>
  <si>
    <t>Particular</t>
  </si>
  <si>
    <t xml:space="preserve">Sgt Pierre </t>
  </si>
  <si>
    <t xml:space="preserve">Documento </t>
  </si>
  <si>
    <t>DLOG</t>
  </si>
  <si>
    <t>5º Batalhão PM</t>
  </si>
  <si>
    <t>Viatura PM</t>
  </si>
  <si>
    <t>Cel PM Antônio Balsa Coelho Neto</t>
  </si>
  <si>
    <t>3ª Região</t>
  </si>
  <si>
    <t>Colchões</t>
  </si>
  <si>
    <t>Fraldas Adulto</t>
  </si>
  <si>
    <t>Leite (uni)</t>
  </si>
  <si>
    <t>Balde</t>
  </si>
  <si>
    <t>CEDEC</t>
  </si>
  <si>
    <t>Cidade</t>
  </si>
  <si>
    <t>Upa Padra Lázaro Pereira Crispim</t>
  </si>
  <si>
    <t>Sabará</t>
  </si>
  <si>
    <t>Belo Horizonte</t>
  </si>
  <si>
    <t>Rosangela Pedrosa  de Sousa Reis</t>
  </si>
  <si>
    <t>MG4375283</t>
  </si>
  <si>
    <t>M6388331</t>
  </si>
  <si>
    <t>MG1086781</t>
  </si>
  <si>
    <t>Máscara Descartável Tripla com Elástico (uni)</t>
  </si>
  <si>
    <t>Policial Militar</t>
  </si>
  <si>
    <t>Enfermeira</t>
  </si>
  <si>
    <t>Marcelo Antônio de Carvalho</t>
  </si>
  <si>
    <t>Enfermeiro</t>
  </si>
  <si>
    <t>MG5369481</t>
  </si>
  <si>
    <t>Ribeirão das Neves</t>
  </si>
  <si>
    <t>Upa Acrízio Menezes</t>
  </si>
  <si>
    <t>Larissa Faria Lopes</t>
  </si>
  <si>
    <t>MG8273792</t>
  </si>
  <si>
    <t>Upa Prefeito Luiz Issa</t>
  </si>
  <si>
    <t>Vespasiano</t>
  </si>
  <si>
    <t>Marcos Gustavo Veloso Silva</t>
  </si>
  <si>
    <t>MG14633620</t>
  </si>
  <si>
    <t>Upa Dr. Juvenal Paiva</t>
  </si>
  <si>
    <t>Sete Lagoas</t>
  </si>
  <si>
    <t>Prefeitura de Almenara</t>
  </si>
  <si>
    <t>Almenara</t>
  </si>
  <si>
    <t xml:space="preserve">Marcone Silva Pereira </t>
  </si>
  <si>
    <t>Motorista</t>
  </si>
  <si>
    <t>MG311840</t>
  </si>
  <si>
    <t>33 99958-1808</t>
  </si>
  <si>
    <t>Kit Dormitório</t>
  </si>
  <si>
    <t>Toalha</t>
  </si>
  <si>
    <t>Vestuário</t>
  </si>
  <si>
    <t>Cobertores</t>
  </si>
  <si>
    <t>Lona</t>
  </si>
  <si>
    <t>Café</t>
  </si>
  <si>
    <t>Gustavo Alberto Frois Pinto</t>
  </si>
  <si>
    <t>MG10703056</t>
  </si>
  <si>
    <t>Prefeitura</t>
  </si>
  <si>
    <t xml:space="preserve">Wanderley Avelar </t>
  </si>
  <si>
    <t>MG5329749</t>
  </si>
  <si>
    <t>Prefeitura de Rio Novo</t>
  </si>
  <si>
    <t>Rio Novo</t>
  </si>
  <si>
    <t>?</t>
  </si>
  <si>
    <t>32 99921-4403</t>
  </si>
  <si>
    <t>Prefeitura de Juiz de Fora</t>
  </si>
  <si>
    <t>Juiz de Fora</t>
  </si>
  <si>
    <t xml:space="preserve">Renato dos Santos Manoel </t>
  </si>
  <si>
    <t>MG6335931</t>
  </si>
  <si>
    <t>Casa Terapeutica Reviver</t>
  </si>
  <si>
    <t>Achocolatado</t>
  </si>
  <si>
    <t>Doador</t>
  </si>
  <si>
    <t xml:space="preserve">Destinatário </t>
  </si>
  <si>
    <t>SERVAS</t>
  </si>
  <si>
    <t>Luva Seg 250Mm Latex Nitrilico Tam P</t>
  </si>
  <si>
    <t>Macacão C/Capuz Tyvek Médio / Du Pont</t>
  </si>
  <si>
    <t>Luva Seg 250Mm Latex Nitrilico Tam M</t>
  </si>
  <si>
    <t>Macacão C/Capuz Tyvek Grande / Du Pont</t>
  </si>
  <si>
    <t>Macacão C/Capuz em Tyvek Tam=XXXL / XXXG</t>
  </si>
  <si>
    <t>Macacão C/Capuz em Tyvek Tam=XXL / XXG</t>
  </si>
  <si>
    <t>Emissão</t>
  </si>
  <si>
    <t>CNPJ</t>
  </si>
  <si>
    <t>01.844.555/0001-82</t>
  </si>
  <si>
    <t>16.701.716/0001-56</t>
  </si>
  <si>
    <t>16.701.716/0001-57</t>
  </si>
  <si>
    <t>17.385.840/0001-12</t>
  </si>
  <si>
    <t>S/N</t>
  </si>
  <si>
    <t>Fca Fiat Chrysler Automóveis Brasil Ltda.</t>
  </si>
  <si>
    <t>CNH Industrial Brasil Ltda.</t>
  </si>
  <si>
    <t>Ingleza Industria de Produtos de Limpeza e Cosméticos Ltda.</t>
  </si>
  <si>
    <t>17.245.028/0003-53</t>
  </si>
  <si>
    <t xml:space="preserve">Mascaras Cirúrgicas </t>
  </si>
  <si>
    <t>Universidade Federal de Juiz de Fora</t>
  </si>
  <si>
    <t>21.195.755/0001-69</t>
  </si>
  <si>
    <t>DOCOL Metais Sanitários Ltda.</t>
  </si>
  <si>
    <t>75.339.051/001-41</t>
  </si>
  <si>
    <t>Chuveiro bonnaducha Chrome</t>
  </si>
  <si>
    <t>SENAI - Serviço Nacional de Aprendizagem Industrial</t>
  </si>
  <si>
    <t>03.773.700/0083-53</t>
  </si>
  <si>
    <t>Álcool glicerinado 70% - Galão 5L</t>
  </si>
  <si>
    <t>03.773.700/0083-54</t>
  </si>
  <si>
    <t>Álcool glicerinado 70% - Galão 1L</t>
  </si>
  <si>
    <t>Total Geral</t>
  </si>
  <si>
    <t>Nr Nota Fiscal</t>
  </si>
  <si>
    <t>Classificação</t>
  </si>
  <si>
    <t>Local de entrega</t>
  </si>
  <si>
    <t>Data da entrega</t>
  </si>
  <si>
    <t>Descrição do produto</t>
  </si>
  <si>
    <t>Valor total</t>
  </si>
  <si>
    <t>Caixa</t>
  </si>
  <si>
    <t>Unidade</t>
  </si>
  <si>
    <t>Grande Oriente Maçonaria</t>
  </si>
  <si>
    <t>Doações pessoas físicas</t>
  </si>
  <si>
    <t>Mota Ind. Com. Import. Exp. Ltda.</t>
  </si>
  <si>
    <t>42.276.907/0002-09</t>
  </si>
  <si>
    <t>Respiradores descartáveis dobrável PFF-2 AZ S/Valvula UAL200700</t>
  </si>
  <si>
    <t>42.276.907/0002-10</t>
  </si>
  <si>
    <t>Serviço Social Autonomo SERVAS - SSA SERVAS</t>
  </si>
  <si>
    <t>HOSPITAL CAMPANHA</t>
  </si>
  <si>
    <t>Torneira de mesa para lavatório pressmático compact chrome</t>
  </si>
  <si>
    <t>Arcelor Mittral</t>
  </si>
  <si>
    <t>Termômetros</t>
  </si>
  <si>
    <t>Desinfetante Hospitalar Alc Clorado Ultra Guard DCG70 2x5Kg</t>
  </si>
  <si>
    <t>07.526.557/0005-33</t>
  </si>
  <si>
    <t>Alcool Gel AMBEV PET 190G CX c/21</t>
  </si>
  <si>
    <t>Mascara de Proteção Facial - FACE SHIELD</t>
  </si>
  <si>
    <t>17.469.701/0001-77</t>
  </si>
  <si>
    <t>AMBEV</t>
  </si>
  <si>
    <t>Purificadores de água</t>
  </si>
  <si>
    <t>Forno microondas</t>
  </si>
  <si>
    <t>Whirpoll Corporation no Brasil</t>
  </si>
  <si>
    <t>Danone</t>
  </si>
  <si>
    <t>Milnutri Cereal Multicereais Sugar Free</t>
  </si>
  <si>
    <t>FHEMIG</t>
  </si>
  <si>
    <t>Hospital de Campanha</t>
  </si>
  <si>
    <t>Monitores Multiparamétricos Hospitalar</t>
  </si>
  <si>
    <t>Camas Hospitalares para UTI</t>
  </si>
  <si>
    <t>Doação Financeira ao SERVAS</t>
  </si>
  <si>
    <t>Petrobrás</t>
  </si>
  <si>
    <t>SAM-Sul Americana de Metais</t>
  </si>
  <si>
    <t>CBMMG</t>
  </si>
  <si>
    <t>Jiangsu Foreign Affairs Office</t>
  </si>
  <si>
    <t>Agropeu-Agro Indistrial de Pompeu S/A</t>
  </si>
  <si>
    <t>16.617.789/0001-34</t>
  </si>
  <si>
    <t>Álcool 70%</t>
  </si>
  <si>
    <t>Bombonas</t>
  </si>
  <si>
    <t>AQUISIÇÕES PELO SERVAS</t>
  </si>
  <si>
    <t>DOAÇÕES FINANCEIRAS</t>
  </si>
  <si>
    <t>DOAÇÕES DE MATERIAIS</t>
  </si>
  <si>
    <t>DOAÇÕES PENDENTES DE ENTREGA</t>
  </si>
  <si>
    <t>Chá capim-limão e cítricos lata 310ml</t>
  </si>
  <si>
    <t>Chá preto, hibisco e berries lata 310ml</t>
  </si>
  <si>
    <t>Danoninho UHT amendoa e banana 200ml</t>
  </si>
  <si>
    <t>Tea 4U Chá mate limão yuzu e mel 1l</t>
  </si>
  <si>
    <t>fortfit morango 600G</t>
  </si>
  <si>
    <t>Milnutri ceral multicereais sugar free</t>
  </si>
  <si>
    <t>Milnutri cereal arroz banan maça sugar free</t>
  </si>
  <si>
    <t>Danoninho UHT amebdoa e cacau 200ml</t>
  </si>
  <si>
    <t>Bateria de lítio (OLD 2M86732)</t>
  </si>
  <si>
    <t>Teknisa Software Ltda</t>
  </si>
  <si>
    <t>Usina Monte Alegre Ltda</t>
  </si>
  <si>
    <t>22.587.687/0001-46</t>
  </si>
  <si>
    <t>Alcool Etílico 70%</t>
  </si>
  <si>
    <t>Litro</t>
  </si>
  <si>
    <t>Lençol percal misto tamanho cama 160x250</t>
  </si>
  <si>
    <t>Lençol percal misto maca 120x220</t>
  </si>
  <si>
    <t>Fronha para travaesseiro impermeavel c/ capa napa</t>
  </si>
  <si>
    <t>Travesseiro impermeável c/ capa napa</t>
  </si>
  <si>
    <t>Cobertor solteiro 150x220</t>
  </si>
  <si>
    <t>Camisola aberta atrás em tecido supertex</t>
  </si>
  <si>
    <t>Pijama tecido 100% algodão blusa e bermuda</t>
  </si>
  <si>
    <t>Saco de hamper traçado cru</t>
  </si>
  <si>
    <t>Toalha de banhho royal 100% alg 080x150</t>
  </si>
  <si>
    <t>Cama hospitalar com cabeceira articulável</t>
  </si>
  <si>
    <t>Itambé</t>
  </si>
  <si>
    <t>16.849.231/0004-57</t>
  </si>
  <si>
    <t>23.643.315/0094-51</t>
  </si>
  <si>
    <t>Upa Padre Lázaro Pereira Crispim</t>
  </si>
  <si>
    <t>Upa Acrizio Menezes</t>
  </si>
  <si>
    <t>Dierry Nilton</t>
  </si>
  <si>
    <t>Diretor</t>
  </si>
  <si>
    <t>MG6635131</t>
  </si>
  <si>
    <t>SAMU</t>
  </si>
  <si>
    <t>SC Andre</t>
  </si>
  <si>
    <t>Hospital Imaculada Conceição</t>
  </si>
  <si>
    <t>TenCel PM Godinho</t>
  </si>
  <si>
    <t>Servidores do GMG atuando no enfrentamento ao COVID -19</t>
  </si>
  <si>
    <t xml:space="preserve">Bráulio Marinho Matos </t>
  </si>
  <si>
    <t xml:space="preserve">Diretor </t>
  </si>
  <si>
    <t>MG13870627</t>
  </si>
  <si>
    <t>UPA Padre Robertro Cordeiro  Martins</t>
  </si>
  <si>
    <t>Marisa R. Santana</t>
  </si>
  <si>
    <t>Coord. Balcao</t>
  </si>
  <si>
    <t>MG 7980189</t>
  </si>
  <si>
    <t>SEPLAG</t>
  </si>
  <si>
    <t>Leonardo Luiz de Almeida Larcher</t>
  </si>
  <si>
    <t>Tec Enfermagem</t>
  </si>
  <si>
    <t>MG8940839</t>
  </si>
  <si>
    <t xml:space="preserve">UPA Santa Luzia </t>
  </si>
  <si>
    <t>Ricardo Alexandre Moreira</t>
  </si>
  <si>
    <t>Almoxarife</t>
  </si>
  <si>
    <t>M8322341</t>
  </si>
  <si>
    <t>UPA São Pedro</t>
  </si>
  <si>
    <t>Guilherme Fellet Soares</t>
  </si>
  <si>
    <t>Dir. Tecnico</t>
  </si>
  <si>
    <t>MG15589655</t>
  </si>
  <si>
    <t xml:space="preserve">UPA Norte </t>
  </si>
  <si>
    <t>Ass. Adm</t>
  </si>
  <si>
    <t>Leonardo Luiz ascimento</t>
  </si>
  <si>
    <t>Coord. Aumoxarifado</t>
  </si>
  <si>
    <t>MG11445299</t>
  </si>
  <si>
    <t>CISRU</t>
  </si>
  <si>
    <t>Farmacêutica</t>
  </si>
  <si>
    <t xml:space="preserve">Aux. Adm </t>
  </si>
  <si>
    <t>Coordenadora de Hotelaria</t>
  </si>
  <si>
    <t>Dennis de Oliveira Sipoli</t>
  </si>
  <si>
    <t>Hemominas</t>
  </si>
  <si>
    <t>Rosangela Pedroso de Sousa Reis</t>
  </si>
  <si>
    <t>Gerente</t>
  </si>
  <si>
    <t>Sabará UPA III 24 horas Padre Lazaro Pereira Crispim</t>
  </si>
  <si>
    <t>Débora Rodrigues de Souza Costa</t>
  </si>
  <si>
    <t>MG14750583</t>
  </si>
  <si>
    <t>Unidade de Pronto Atendimento de São Benedito</t>
  </si>
  <si>
    <t>Higor Henrique Faria Sales</t>
  </si>
  <si>
    <t>MG18640714</t>
  </si>
  <si>
    <t>Unidade de Pronto Atendimento Unidade XVI UPA XVI UNIDADE XVI UPA XVI (Sede)</t>
  </si>
  <si>
    <t>Hanusca Karla de Almeida Soares</t>
  </si>
  <si>
    <t>MG16356423</t>
  </si>
  <si>
    <t>Unidade de Pronto Atendimento Petrolândia UPA</t>
  </si>
  <si>
    <t>Ten Fagundes</t>
  </si>
  <si>
    <t>Ten PM</t>
  </si>
  <si>
    <t>Jéssica Batista</t>
  </si>
  <si>
    <t>MG16224658</t>
  </si>
  <si>
    <t>Unidade de Pronto Atendimento OESTE</t>
  </si>
  <si>
    <t>Juliana Maria Fonseca Sad</t>
  </si>
  <si>
    <t>Gerente de medicamentos</t>
  </si>
  <si>
    <t>M5091832</t>
  </si>
  <si>
    <t>Unidade de Pronto Atendimento Noroeste II HOB</t>
  </si>
  <si>
    <t>Andreia M. R Alonso</t>
  </si>
  <si>
    <t>M3738966</t>
  </si>
  <si>
    <t>Unidade de Pronto Atendimento Leste</t>
  </si>
  <si>
    <t>Fabiana Rocha  Braga</t>
  </si>
  <si>
    <t>Coord. Apoio Assistencial</t>
  </si>
  <si>
    <t>MG11766218</t>
  </si>
  <si>
    <t>Unidade de Pronto Atendimento Centro Sul</t>
  </si>
  <si>
    <t>Danielle Peixoto da silva</t>
  </si>
  <si>
    <t>Diretora Adm</t>
  </si>
  <si>
    <t>M68039170</t>
  </si>
  <si>
    <t>Vespasiano UPA 24 horas Prefeito Luiz Issa</t>
  </si>
  <si>
    <t>Sarita de Sá Reis</t>
  </si>
  <si>
    <t>MG12781971</t>
  </si>
  <si>
    <t>Unidade de Pronto Atendimento Venda Nova</t>
  </si>
  <si>
    <t>Kellen Paula Emiliano Santos</t>
  </si>
  <si>
    <t>TST II</t>
  </si>
  <si>
    <t>MG 10479764</t>
  </si>
  <si>
    <t>FUNED</t>
  </si>
  <si>
    <t>Rosangela Fonseca Prado</t>
  </si>
  <si>
    <t>BM 380737</t>
  </si>
  <si>
    <t>Unidade de Pronto Atendimento Barreiro</t>
  </si>
  <si>
    <t>Ruana Marilia Moreira dos Santos</t>
  </si>
  <si>
    <t>RT Enfermagem</t>
  </si>
  <si>
    <t>MG16517092</t>
  </si>
  <si>
    <t>NOVA UPA JK</t>
  </si>
  <si>
    <t>Lúcia Geralda Rezende</t>
  </si>
  <si>
    <t>Superintendente de Saúde</t>
  </si>
  <si>
    <t>M7504134</t>
  </si>
  <si>
    <t>UPA Celso Matos Silva</t>
  </si>
  <si>
    <t>Sabrina Galdino Cornélio</t>
  </si>
  <si>
    <t>Gerencia</t>
  </si>
  <si>
    <t>MG13527590</t>
  </si>
  <si>
    <t>UPA Dr. José Adelson Pires Moreira</t>
  </si>
  <si>
    <t>Érica Júnia O. Costa</t>
  </si>
  <si>
    <t>Supervisora</t>
  </si>
  <si>
    <t>MG62800621</t>
  </si>
  <si>
    <t>Unidade A I Sete de Setembro</t>
  </si>
  <si>
    <t>Adriana Linhares Dorango Bras</t>
  </si>
  <si>
    <t>MG12094651</t>
  </si>
  <si>
    <t>Unidade AI Nilda Nogueira do A Andrade Guanabara (Sede)</t>
  </si>
  <si>
    <t xml:space="preserve">Franklin Rocha </t>
  </si>
  <si>
    <t>MG9023256</t>
  </si>
  <si>
    <t>Upa Teresópolis</t>
  </si>
  <si>
    <t>Luciana Lopes da Silva Oliveira</t>
  </si>
  <si>
    <t>MG13425304</t>
  </si>
  <si>
    <t>Unidade A I Alexandre Silva A Diniz Alterosas</t>
  </si>
  <si>
    <t>Aline Cristina Pais Caldeira</t>
  </si>
  <si>
    <t>MG8841055</t>
  </si>
  <si>
    <t>UPA Acrízio De Menezes</t>
  </si>
  <si>
    <t>UPA Sete Lagoas</t>
  </si>
  <si>
    <t>Maria Julia Freitas de Oliveira</t>
  </si>
  <si>
    <t>MG 13448090</t>
  </si>
  <si>
    <t>UPA Ressaca</t>
  </si>
  <si>
    <t>Thiago Gonçalves de Castro</t>
  </si>
  <si>
    <t>MG 13886057</t>
  </si>
  <si>
    <t>UPA Prefeito Osvaldo Candido de Queiroz</t>
  </si>
  <si>
    <t>Carine Cardoso Portela Santos</t>
  </si>
  <si>
    <t>Coord. Adm</t>
  </si>
  <si>
    <t>MG 13381223</t>
  </si>
  <si>
    <t>UPA Miguel Henrique Maia</t>
  </si>
  <si>
    <t>São Joaquim de Bicas</t>
  </si>
  <si>
    <t>Wanderson de Oliveira</t>
  </si>
  <si>
    <t>M5257316</t>
  </si>
  <si>
    <t>UPA Vargem das Flores</t>
  </si>
  <si>
    <t>Ingrid Cristina G. Santos</t>
  </si>
  <si>
    <t>MG14539322</t>
  </si>
  <si>
    <t>Luciana Felipe dos Passos</t>
  </si>
  <si>
    <t>MG7602086</t>
  </si>
  <si>
    <t>UPA Thiago Cardoso Santos</t>
  </si>
  <si>
    <t>Alife Diego Santos Olivfeira</t>
  </si>
  <si>
    <t>Coord. Enfermagem</t>
  </si>
  <si>
    <t>MG 18079631</t>
  </si>
  <si>
    <t>UPA Oldack Pinheiro de Rezende</t>
  </si>
  <si>
    <t xml:space="preserve">Renata Martins Pereira </t>
  </si>
  <si>
    <t>Ag. Adm</t>
  </si>
  <si>
    <t>MG 15082733</t>
  </si>
  <si>
    <t>UPA Valdemar de Assis Barcelos</t>
  </si>
  <si>
    <t>Jannaina Bento Bernardes</t>
  </si>
  <si>
    <t>MG10064130</t>
  </si>
  <si>
    <t>UPA José Isabel do Nascimento</t>
  </si>
  <si>
    <t>Vitor Lima Esquerdo</t>
  </si>
  <si>
    <t>Farmacêutico</t>
  </si>
  <si>
    <t>MG 10546397</t>
  </si>
  <si>
    <t>UPA Nordeste</t>
  </si>
  <si>
    <t xml:space="preserve">Torneira de Mesa para Lavatório Pressmatic Compact-Chrome </t>
  </si>
  <si>
    <t>Termômetro</t>
  </si>
  <si>
    <t>Pacote</t>
  </si>
  <si>
    <t>Leite UHT integral 1l c/12</t>
  </si>
  <si>
    <t>Frezer Horizontal 2 Doors 534L 127V BR CL-A</t>
  </si>
  <si>
    <t>Refrigerador Domest 2 Portas 441L 127V BR CL-A</t>
  </si>
  <si>
    <t>Refrigerador Domest 1 Portas 300L 127V BR CL-A</t>
  </si>
  <si>
    <t>VLI Multimodal SA</t>
  </si>
  <si>
    <t>Sachê de gel</t>
  </si>
  <si>
    <t>CNPJ2</t>
  </si>
  <si>
    <t>Rosilene Aparecida da Silva Souza</t>
  </si>
  <si>
    <t>M6425712</t>
  </si>
  <si>
    <t>UPA São João Del Rei</t>
  </si>
  <si>
    <t>Glaucia Marise R. Santos (SERVAS)</t>
  </si>
  <si>
    <t>Assistente Social</t>
  </si>
  <si>
    <t>MG6325485</t>
  </si>
  <si>
    <t>Carolina Abreu</t>
  </si>
  <si>
    <t>Assessra Esp.</t>
  </si>
  <si>
    <t>MG16295350</t>
  </si>
  <si>
    <t>SEGOV</t>
  </si>
  <si>
    <t>Rodrigo Bertine Glória</t>
  </si>
  <si>
    <t>AJO CGMG</t>
  </si>
  <si>
    <t>129.782-9</t>
  </si>
  <si>
    <t>GMG</t>
  </si>
  <si>
    <t>Ailton Rosa da Costa</t>
  </si>
  <si>
    <t>Chefe de Transporte</t>
  </si>
  <si>
    <t>m5624732</t>
  </si>
  <si>
    <t>Flávio Dias Pareira</t>
  </si>
  <si>
    <t>Tec Ambiental</t>
  </si>
  <si>
    <t>MG11733950</t>
  </si>
  <si>
    <t>SEMAD</t>
  </si>
  <si>
    <t>Correios</t>
  </si>
  <si>
    <t>Unidade De Pronto Atendimento</t>
  </si>
  <si>
    <t>Hospital São Vicente De Paulo</t>
  </si>
  <si>
    <t>Hospital Nossa Senhora Da Conceição</t>
  </si>
  <si>
    <t>São Vicente De Paulo</t>
  </si>
  <si>
    <t>Hospital São Salvador</t>
  </si>
  <si>
    <t>Santa Casa De Alfenas</t>
  </si>
  <si>
    <t>Hospital Universitário Alzira Velano</t>
  </si>
  <si>
    <t>Hospital Deraldo Guimarães</t>
  </si>
  <si>
    <t>Hospital Conego Ubirajara Cabral</t>
  </si>
  <si>
    <t>Santa Casa Misericordia De Alterosa</t>
  </si>
  <si>
    <t>Santa Casa De Misericórdia</t>
  </si>
  <si>
    <t>Hospital São Vicente De Paulo De Araçuaí</t>
  </si>
  <si>
    <t>Santa Casa De Misericordia De Araguari</t>
  </si>
  <si>
    <t>Hospital Joao Paulo Ii</t>
  </si>
  <si>
    <t>Santa Casa De Misericórdia De Arcos</t>
  </si>
  <si>
    <t>Hospital Municipal São José</t>
  </si>
  <si>
    <t>U.U.E. De Astolfo Dutra</t>
  </si>
  <si>
    <t> Hospital Cônego Monte Raso</t>
  </si>
  <si>
    <t>Fhemig (Sanatório Hospital São Francisco)</t>
  </si>
  <si>
    <t>Hospital Nossa Senhora Do Brasil</t>
  </si>
  <si>
    <t>Hospital Municipal Waldemar Das Dores</t>
  </si>
  <si>
    <t>Santa Casa De Misericórdia De Barbacena</t>
  </si>
  <si>
    <t>Imaip</t>
  </si>
  <si>
    <t>Hospital Regional De Barbacena</t>
  </si>
  <si>
    <t>Cebams Ibiapaba</t>
  </si>
  <si>
    <t>Instituto Nossa Senhora Do Carmo</t>
  </si>
  <si>
    <t>Hospital Eduardo De Menezes</t>
  </si>
  <si>
    <t>Hospital Muncipal Dr. Gil Alves</t>
  </si>
  <si>
    <t>Lactário E Posto De Puericultura Menino Jesus</t>
  </si>
  <si>
    <t>Asilo De Caridade Santa Casa De Bom Sucesso</t>
  </si>
  <si>
    <t xml:space="preserve">Hospital São José De Botelhos </t>
  </si>
  <si>
    <t>Hospital Municipal Senhora Santana</t>
  </si>
  <si>
    <t>Santa Casa São Cat. V. Grande</t>
  </si>
  <si>
    <t>Hosp. Mat. Senhor B. Jesus</t>
  </si>
  <si>
    <t>Hospital Municipal Rodolfo Mallard</t>
  </si>
  <si>
    <t xml:space="preserve">Hospital São Francisco </t>
  </si>
  <si>
    <t>Hospital Dr. Pacifíco Mascarenhas</t>
  </si>
  <si>
    <t>Santa Casa Misericórdia</t>
  </si>
  <si>
    <t>Santa Casa De Misericordia E Caridade De Campestre</t>
  </si>
  <si>
    <t>Hospital São Vicente De Paulo De Campina Verde</t>
  </si>
  <si>
    <t>Santa Casa De Misericórdia De Campo Belo</t>
  </si>
  <si>
    <t xml:space="preserve">Hospital Municipal Antônio Reis </t>
  </si>
  <si>
    <t>Hospital Sebastião Paes De Almeida</t>
  </si>
  <si>
    <t xml:space="preserve"> Hospital Carlos Chagas</t>
  </si>
  <si>
    <t xml:space="preserve">Fundação Hospitalar São Vicente De Paulo </t>
  </si>
  <si>
    <t>Faepu - Unidade Capinópolis</t>
  </si>
  <si>
    <t>Santa Casa De Capitólio</t>
  </si>
  <si>
    <t>Casa De Caridade De Carangola</t>
  </si>
  <si>
    <t>Hospital Evangélico De Carangola</t>
  </si>
  <si>
    <t xml:space="preserve">Hospital Nossa Senhora Auxiliadora </t>
  </si>
  <si>
    <t>Casu Irmã Denise</t>
  </si>
  <si>
    <t>Hosp. Maternidade</t>
  </si>
  <si>
    <t>Santa Casa Misericórdia Carmo Da Mata</t>
  </si>
  <si>
    <t>Hospital São Vicente De Paula</t>
  </si>
  <si>
    <t>Santa Casa Misericórdia Nossa Senhora Do Carmo</t>
  </si>
  <si>
    <t>Instituto São Vicente De Paulo</t>
  </si>
  <si>
    <t>Hospital - Cataguases</t>
  </si>
  <si>
    <t xml:space="preserve">Hospital Jesus Menino </t>
  </si>
  <si>
    <t>Hospital Municipal Dr. Darcy Juarez Zabisky</t>
  </si>
  <si>
    <t>Santa Casa De Misericórdia De Cláudio</t>
  </si>
  <si>
    <t>Hospital Municipal Joao Amelio Freire</t>
  </si>
  <si>
    <t xml:space="preserve">Hospital Bom Jesus De Congonhas </t>
  </si>
  <si>
    <t>Policlínica Municipal</t>
  </si>
  <si>
    <t>Hospital E Maternidade São José</t>
  </si>
  <si>
    <t>Associação Hospitalar Hélcio Valentim De Andrade</t>
  </si>
  <si>
    <t>Hospital Municipal São Vicente De Paulo</t>
  </si>
  <si>
    <t>Santa Casa De Misericordia De Coromandeldr Sebastiao Machado</t>
  </si>
  <si>
    <t>Hospital José Maria Moraes</t>
  </si>
  <si>
    <t>Hospital Municipal Santo Antônio</t>
  </si>
  <si>
    <t>Hospital Santo Antônio     </t>
  </si>
  <si>
    <t>Hospital Municipal Elpidio Rodrigues Pinto</t>
  </si>
  <si>
    <t>Hospital Nossa Senhora Da Saúde</t>
  </si>
  <si>
    <t xml:space="preserve">Santa Casa De Caridade Diamantina </t>
  </si>
  <si>
    <t>Hospital São Sebastião De Dionísio</t>
  </si>
  <si>
    <t>Hospital Divinense</t>
  </si>
  <si>
    <t>Hospital Bento Menin</t>
  </si>
  <si>
    <t>Hospital São João De Deus</t>
  </si>
  <si>
    <t>Hospital Nossa Senhora Das Graças Dom Joaquim</t>
  </si>
  <si>
    <t>Santa Casa Dr. Zacarias</t>
  </si>
  <si>
    <t>Hospital Jorge Caetano De Mattos</t>
  </si>
  <si>
    <t>Hospital Antônio Alves Da Costa</t>
  </si>
  <si>
    <t>Santa Casa E Mat. Nossa S. F.</t>
  </si>
  <si>
    <t xml:space="preserve">Pronto Socorro </t>
  </si>
  <si>
    <t>Hospital Municipal Estrela Do Indaiá</t>
  </si>
  <si>
    <t>Hosp. Mat. São Lucas</t>
  </si>
  <si>
    <t>Associação De Proteção A Maternidade E A Infância De Felizburgo (Apromif)</t>
  </si>
  <si>
    <t>Hospital São Judas Tadeu</t>
  </si>
  <si>
    <t xml:space="preserve">Santa Casa De Caridade De Formiga </t>
  </si>
  <si>
    <t>Upa Formiga</t>
  </si>
  <si>
    <t>Hospital Municipal De Francisco Sá</t>
  </si>
  <si>
    <t xml:space="preserve">Hospital São Geraldo – Frei Inocêncio </t>
  </si>
  <si>
    <t>Hospital Regional Imaculada Conceição</t>
  </si>
  <si>
    <t>Santa Casa De Misericordia De Guapé</t>
  </si>
  <si>
    <t>Santa Casa De Caridade De Guaranesia</t>
  </si>
  <si>
    <t xml:space="preserve">Santa Casa De Misericórdia De Guaxupé </t>
  </si>
  <si>
    <t>Hospital Municipal Dona Amélia Maria De Souza</t>
  </si>
  <si>
    <t>Hospital São Sebastião De Inhapim</t>
  </si>
  <si>
    <t>Associação Hospitalar São Vicente De Paulo De Ipanema</t>
  </si>
  <si>
    <t>Hospital Municipal De Ipatinga</t>
  </si>
  <si>
    <t>Hospital Márcio Cunha</t>
  </si>
  <si>
    <t>Hospital Nossa Senhora Das Dores</t>
  </si>
  <si>
    <t>Hospital Municipal Carlos Chagas</t>
  </si>
  <si>
    <t>Santa Casa De Itaguara</t>
  </si>
  <si>
    <t>Aisi</t>
  </si>
  <si>
    <t>Hospital Municipal Geraldo Ferreira Gandra</t>
  </si>
  <si>
    <t>Nossa Senhora Dos Anjos</t>
  </si>
  <si>
    <t>Hospital Vale Do Jequitinhonha</t>
  </si>
  <si>
    <t>Santa Casa De Itapecerica</t>
  </si>
  <si>
    <t xml:space="preserve"> Hospital Manoel Gonçalves</t>
  </si>
  <si>
    <t>Hospital São José Da Ssvp</t>
  </si>
  <si>
    <t>Hospital Bom Pastor</t>
  </si>
  <si>
    <t>Hospital E Santa Casa De Jacuí</t>
  </si>
  <si>
    <t xml:space="preserve">Santa Casa Misericórdia </t>
  </si>
  <si>
    <t>Hospital Regional De Janaúba</t>
  </si>
  <si>
    <t>Fundajan</t>
  </si>
  <si>
    <t>Hospital São Miguel</t>
  </si>
  <si>
    <t>Hospital Municipal De Joaíma</t>
  </si>
  <si>
    <t>Hospital Margarida</t>
  </si>
  <si>
    <t>Hospital E Maternidade Therezinha De Jesus</t>
  </si>
  <si>
    <t>Hospital Universitário Ufjf</t>
  </si>
  <si>
    <t>Hospital Regional Dr. João Penido</t>
  </si>
  <si>
    <t>Hospital Mozart Geraldo Teixeira ( E Upa) </t>
  </si>
  <si>
    <t>Hospital São Carlos</t>
  </si>
  <si>
    <t>Upa Lagoa Da Prata</t>
  </si>
  <si>
    <t xml:space="preserve">Hospital Comunitário </t>
  </si>
  <si>
    <t>Santa Casa De Lavras</t>
  </si>
  <si>
    <t xml:space="preserve">Hospital Vaz Monteiro      </t>
  </si>
  <si>
    <t xml:space="preserve">Casa De Caridade </t>
  </si>
  <si>
    <t>Hospital Senhora Aparecida</t>
  </si>
  <si>
    <t xml:space="preserve">Santa Casa De Caridade De Machado </t>
  </si>
  <si>
    <t>Fundação Hospitalar De Amparo Ao Homem Do Campo</t>
  </si>
  <si>
    <t>Hospital César Leite</t>
  </si>
  <si>
    <t>Hospital Municipal De Manhuaçu</t>
  </si>
  <si>
    <t>Hospital Padre Júlio Maria</t>
  </si>
  <si>
    <t>Fund. Municipal S. Maria Fé</t>
  </si>
  <si>
    <t>Hospital Odilon Andrade</t>
  </si>
  <si>
    <t>Fundação De Saúde Cristo Rei</t>
  </si>
  <si>
    <t>Hospital Santa Rita</t>
  </si>
  <si>
    <t xml:space="preserve">Fundação Hospitalar Mendes Pimentel </t>
  </si>
  <si>
    <t>Fundação Hospitalar Minas Novas – Hospital Dr. Badaró Júnior</t>
  </si>
  <si>
    <t>Consórcio Municipal Alto São Francisco</t>
  </si>
  <si>
    <t>Santa Casa De Monte Alegre De Minas</t>
  </si>
  <si>
    <t>Hospital E Maternidade Nossa Senhora Das Graças</t>
  </si>
  <si>
    <t xml:space="preserve">Hospital E Maternidade Frei Francisco Stienen </t>
  </si>
  <si>
    <t>Hospital E Maternidade Virgilio Rosa Ltda</t>
  </si>
  <si>
    <t>Hospital Municipal De Monte Carmelo</t>
  </si>
  <si>
    <t>Hospital Santa Terezinha</t>
  </si>
  <si>
    <t>Hospital Municipal De Januária</t>
  </si>
  <si>
    <t xml:space="preserve">Hospital Universitário Clemente De Faria </t>
  </si>
  <si>
    <t>Hospital Aroldo Tourino</t>
  </si>
  <si>
    <t>Hospital Da Clínicas Dr Mário Ribeiro Da Silveira</t>
  </si>
  <si>
    <t>Hospital Santa Casa De Montes Claros</t>
  </si>
  <si>
    <t>Hospital Dilson Godinho</t>
  </si>
  <si>
    <t>Prontocor</t>
  </si>
  <si>
    <t>Santa Casa De Caridade São Sebastião</t>
  </si>
  <si>
    <t>Hospital São Paulo / Casa De Caridade De Muriaé</t>
  </si>
  <si>
    <t>Prontocor / Cemac</t>
  </si>
  <si>
    <t>Casa De Saúde Santa Lúcia</t>
  </si>
  <si>
    <t>Hospital São Vicente De Paulo Mutum</t>
  </si>
  <si>
    <t>Santa Casa De Muzambinho</t>
  </si>
  <si>
    <t>Renato Azeredo</t>
  </si>
  <si>
    <t>Hospital Municipal De Nova Ponte</t>
  </si>
  <si>
    <t>Hospital São José</t>
  </si>
  <si>
    <t>Upa Nova Serrana</t>
  </si>
  <si>
    <t>Irmandade Santa Casa De Oliveira</t>
  </si>
  <si>
    <t>Casa De Caridade</t>
  </si>
  <si>
    <t>Nossa Senhora Mãe Da Igreja</t>
  </si>
  <si>
    <t>Hospital Municipal De Pains</t>
  </si>
  <si>
    <t xml:space="preserve">Hospital Maria Eloy  </t>
  </si>
  <si>
    <t xml:space="preserve">Irmandade Senhora Da Conceição </t>
  </si>
  <si>
    <t>Hospital Municipal De Paracatu</t>
  </si>
  <si>
    <t>Hospital E Maternidade São Francisco De Assis</t>
  </si>
  <si>
    <t>Hosp. Frei Caetano</t>
  </si>
  <si>
    <t>Santa Casa De Passa Tempo</t>
  </si>
  <si>
    <t>Superintendência Regional De Saúde</t>
  </si>
  <si>
    <t>Santa Casa De Misericordia Nossa Senhora Do Patrocinio</t>
  </si>
  <si>
    <t>Hospital Santo Antônio</t>
  </si>
  <si>
    <t>Hospital Ester Faria De Almeida</t>
  </si>
  <si>
    <t>Santa Casa Municipal De Saúde De Pimenta</t>
  </si>
  <si>
    <t xml:space="preserve">Fundação Municipal De Saúde </t>
  </si>
  <si>
    <t>Fundação Hospitalar Dr. Moisés Magalhães Freire</t>
  </si>
  <si>
    <t>Santa Casa De Pitangui</t>
  </si>
  <si>
    <t>Santa Casa  De Misericordia De Piumhi</t>
  </si>
  <si>
    <t>Hospital De Gimirim</t>
  </si>
  <si>
    <t>Santa Casa De Misericórdia De Pompéu</t>
  </si>
  <si>
    <t>Hospital Arnaldo Gavazza</t>
  </si>
  <si>
    <t>Hcsl</t>
  </si>
  <si>
    <t>Hospital E Maternidade Renascer</t>
  </si>
  <si>
    <t xml:space="preserve">Hospital São Sebastião </t>
  </si>
  <si>
    <t>Pronto Socorro De Recreio</t>
  </si>
  <si>
    <t>Hospital Nossa Senhora Do Rosário</t>
  </si>
  <si>
    <t xml:space="preserve">Hospital Nossa Senhora Do Carmo </t>
  </si>
  <si>
    <t>Hospital Júlia Kubitschek</t>
  </si>
  <si>
    <t>Hospital São Vicente De Paulo De Rio Pomba</t>
  </si>
  <si>
    <t>Associação De Caridade Hospital São Sebastião</t>
  </si>
  <si>
    <t>Hospital Municipal Oswaldo Prediliano Santana-Upa Ampliada</t>
  </si>
  <si>
    <t xml:space="preserve">Hospital Santa Maria Eterna </t>
  </si>
  <si>
    <t>Hosp. Antônio Moreira Da Costa</t>
  </si>
  <si>
    <t xml:space="preserve"> Hospital São Sebastião</t>
  </si>
  <si>
    <t>Santa Casa De Santo Ant. Do Monte</t>
  </si>
  <si>
    <t>Upa Santo Antônio Do Monte</t>
  </si>
  <si>
    <t>Unidade Mista Dr. Brício De Castro Dourado</t>
  </si>
  <si>
    <t>Hospital São Geraldo</t>
  </si>
  <si>
    <t>Santa Casa Da Miseriórdia De São João Del Rei </t>
  </si>
  <si>
    <t>Hospital Nossa Senhora Das Mercês</t>
  </si>
  <si>
    <t>Fundação Municipal De Saúde De São João Evangelista</t>
  </si>
  <si>
    <t>Hospital Da Fundação Casa De Caridade De São Lourenço</t>
  </si>
  <si>
    <t>Casa De Caridade Santa Tereza</t>
  </si>
  <si>
    <t>Hospital Municipal Monsenhor Flávio D'Amato                  </t>
  </si>
  <si>
    <t>Hospital Nossa Senhora Das Graças</t>
  </si>
  <si>
    <t>Santo Antônio</t>
  </si>
  <si>
    <t>Santa Rosália</t>
  </si>
  <si>
    <t>Hospital Philadélfia</t>
  </si>
  <si>
    <t xml:space="preserve">Hospital Municipal Raimundo Gobira </t>
  </si>
  <si>
    <t>Upa</t>
  </si>
  <si>
    <t>Bom Samaritano</t>
  </si>
  <si>
    <t>Hospital E Maternidade Vital Brazil</t>
  </si>
  <si>
    <t>Fundação Hospitalar São Sebastião</t>
  </si>
  <si>
    <t>Hospital São Francisco</t>
  </si>
  <si>
    <t>Santa Se Miserocordia Do Hospital São Fco De Assis</t>
  </si>
  <si>
    <t>Conferência De São Vicente De Paulo De Turmalina</t>
  </si>
  <si>
    <t>Hospital Santa Isabel / Associação Beneficente Católica</t>
  </si>
  <si>
    <t>Hospital São Vicente De Paulo / Irmandade Nossa Senhora Da Saúde</t>
  </si>
  <si>
    <t>Hospital São Januário</t>
  </si>
  <si>
    <t>Casa De Saúde Padre Damião/ Fhemig</t>
  </si>
  <si>
    <t>Unidade Regional De Saúde</t>
  </si>
  <si>
    <t>Hospital De Clinicas De Uberlandia</t>
  </si>
  <si>
    <t>Hospital E Maternidade Municipal Dr Odelmo Leao Carneiro</t>
  </si>
  <si>
    <t>Hospital Santa Catarina</t>
  </si>
  <si>
    <t xml:space="preserve">Hospital Municipal Dr. Joaquim Brochado </t>
  </si>
  <si>
    <t xml:space="preserve">Hospital Regional Do Sul De Minas </t>
  </si>
  <si>
    <t>Fundação Hospitalar Do Município De Varginha</t>
  </si>
  <si>
    <t>Hospital Municipal Athayres Correa Silva</t>
  </si>
  <si>
    <t>Hospital São João Batista</t>
  </si>
  <si>
    <t>Hospital São Sebastião</t>
  </si>
  <si>
    <t xml:space="preserve">U.M. Urgência </t>
  </si>
  <si>
    <t>Abaeté</t>
  </si>
  <si>
    <t>Abre Campo</t>
  </si>
  <si>
    <t>Águas Formosas</t>
  </si>
  <si>
    <t>Além Paraíba</t>
  </si>
  <si>
    <t>Alfenas</t>
  </si>
  <si>
    <t>Alpinopólis</t>
  </si>
  <si>
    <t>Alterosa</t>
  </si>
  <si>
    <t>Andradas</t>
  </si>
  <si>
    <t>Araçuaí</t>
  </si>
  <si>
    <t>Araguari</t>
  </si>
  <si>
    <t>Arapora</t>
  </si>
  <si>
    <t>Arcos</t>
  </si>
  <si>
    <t>Astolfo Dutra</t>
  </si>
  <si>
    <t>Baependi</t>
  </si>
  <si>
    <t>Bambuí</t>
  </si>
  <si>
    <t xml:space="preserve">Barão De Cocais </t>
  </si>
  <si>
    <t>Barbacena</t>
  </si>
  <si>
    <t>Barroso</t>
  </si>
  <si>
    <t>Bocaiuva</t>
  </si>
  <si>
    <t>Bom Despacho</t>
  </si>
  <si>
    <t>Bom Sucesso</t>
  </si>
  <si>
    <t>Botelhos</t>
  </si>
  <si>
    <t>Brasília De Minas</t>
  </si>
  <si>
    <t>Brazópolis</t>
  </si>
  <si>
    <t>Bueno Brandão</t>
  </si>
  <si>
    <t>Buritizeiro</t>
  </si>
  <si>
    <t>Cabo Verde</t>
  </si>
  <si>
    <t>Caetanópolis</t>
  </si>
  <si>
    <t>Caldas</t>
  </si>
  <si>
    <t>Camanducaia</t>
  </si>
  <si>
    <t>Cambuí</t>
  </si>
  <si>
    <t>Campestre</t>
  </si>
  <si>
    <t>Campina Verde</t>
  </si>
  <si>
    <t>Campo Belo</t>
  </si>
  <si>
    <t>Campo Do Meio</t>
  </si>
  <si>
    <t>Campos Gerais</t>
  </si>
  <si>
    <t>Canápolis</t>
  </si>
  <si>
    <t>Candeias</t>
  </si>
  <si>
    <t>Capelinha</t>
  </si>
  <si>
    <t>Capinópolis</t>
  </si>
  <si>
    <t>Capitólio</t>
  </si>
  <si>
    <t>Carangola</t>
  </si>
  <si>
    <t>Caratinga</t>
  </si>
  <si>
    <t>Careaçu</t>
  </si>
  <si>
    <t>Carmo Da Mata</t>
  </si>
  <si>
    <t>Carmo Do Rio Claro</t>
  </si>
  <si>
    <t>Carmópolis De Minas</t>
  </si>
  <si>
    <t>Cássia</t>
  </si>
  <si>
    <t>Cataguases</t>
  </si>
  <si>
    <t>Central De Minas</t>
  </si>
  <si>
    <t>Centralina</t>
  </si>
  <si>
    <t>Cláudio</t>
  </si>
  <si>
    <t>Conceição Da Aparecida</t>
  </si>
  <si>
    <t>Congonhas</t>
  </si>
  <si>
    <t>Conselheiro Lafaiete</t>
  </si>
  <si>
    <t>Conselheiro Pena</t>
  </si>
  <si>
    <t>Coração De Jesus</t>
  </si>
  <si>
    <t>Coromandel</t>
  </si>
  <si>
    <t>Coronel Fabriciano</t>
  </si>
  <si>
    <t>Cristais</t>
  </si>
  <si>
    <t>Curvelo</t>
  </si>
  <si>
    <t>Delfinópolis</t>
  </si>
  <si>
    <t>Diamantina</t>
  </si>
  <si>
    <t xml:space="preserve">Dionísio </t>
  </si>
  <si>
    <t>Divino</t>
  </si>
  <si>
    <t>Divinópolis</t>
  </si>
  <si>
    <t>Dom Joaquim</t>
  </si>
  <si>
    <t>Dores Do Indaiá</t>
  </si>
  <si>
    <t>Ervália</t>
  </si>
  <si>
    <t>Espera Feliz</t>
  </si>
  <si>
    <t>Estiva</t>
  </si>
  <si>
    <t>Estrela Dalva</t>
  </si>
  <si>
    <t>Estrela Do Indaiá</t>
  </si>
  <si>
    <t>Extrema</t>
  </si>
  <si>
    <t>Felisburgo</t>
  </si>
  <si>
    <t>Ferros</t>
  </si>
  <si>
    <t>Francisco Sá</t>
  </si>
  <si>
    <t>Frei Inocêncio</t>
  </si>
  <si>
    <t>Guanhães</t>
  </si>
  <si>
    <t>Guapé</t>
  </si>
  <si>
    <t>Guaranésia</t>
  </si>
  <si>
    <t>Guaxupé</t>
  </si>
  <si>
    <t>Gurinhatã</t>
  </si>
  <si>
    <t>Iguatama</t>
  </si>
  <si>
    <t>Inhapim</t>
  </si>
  <si>
    <t>Ipanema</t>
  </si>
  <si>
    <t>Ipatinga</t>
  </si>
  <si>
    <t>Ipuiuna</t>
  </si>
  <si>
    <t>Itabira</t>
  </si>
  <si>
    <t>Itaguara</t>
  </si>
  <si>
    <t>Itajubá</t>
  </si>
  <si>
    <t>Itamarandiba</t>
  </si>
  <si>
    <t>Itambacuri</t>
  </si>
  <si>
    <t>Itaobim</t>
  </si>
  <si>
    <t>Itapecerica</t>
  </si>
  <si>
    <t>Itaúna</t>
  </si>
  <si>
    <t>Ituiutaba</t>
  </si>
  <si>
    <t>Jacinto</t>
  </si>
  <si>
    <t>Jacuí</t>
  </si>
  <si>
    <t>Jacutinga</t>
  </si>
  <si>
    <t>Janaúba</t>
  </si>
  <si>
    <t>Jequitinhonha</t>
  </si>
  <si>
    <t>Joaíma</t>
  </si>
  <si>
    <t>João Monlevade</t>
  </si>
  <si>
    <t>Juiz De Fora</t>
  </si>
  <si>
    <t>Lagoa Da Prata</t>
  </si>
  <si>
    <t>Laranjal</t>
  </si>
  <si>
    <t xml:space="preserve">Lavras </t>
  </si>
  <si>
    <t xml:space="preserve">Leopoldina </t>
  </si>
  <si>
    <t>Luz</t>
  </si>
  <si>
    <t>Machado</t>
  </si>
  <si>
    <t>Manga</t>
  </si>
  <si>
    <t>Manhuaçu</t>
  </si>
  <si>
    <t>Manhumirim</t>
  </si>
  <si>
    <t>Mantena</t>
  </si>
  <si>
    <t>Maria Da Fé</t>
  </si>
  <si>
    <t>Martinho Campos</t>
  </si>
  <si>
    <t>Matipó</t>
  </si>
  <si>
    <t>Medina</t>
  </si>
  <si>
    <t>Mendes Pimentel</t>
  </si>
  <si>
    <t>Minas Novas</t>
  </si>
  <si>
    <t>Moema</t>
  </si>
  <si>
    <t>Monte Alegre De Minas</t>
  </si>
  <si>
    <t>Monte Azul</t>
  </si>
  <si>
    <t>Monte Belo</t>
  </si>
  <si>
    <t>Monte Carmelo</t>
  </si>
  <si>
    <t>Montes Claros</t>
  </si>
  <si>
    <t>Morada Nova De Minas</t>
  </si>
  <si>
    <t>Muriaé</t>
  </si>
  <si>
    <t>Mutum</t>
  </si>
  <si>
    <t>Muzambinho</t>
  </si>
  <si>
    <t>Nanuque</t>
  </si>
  <si>
    <t>Nova Ponte</t>
  </si>
  <si>
    <t>Nova Serrana</t>
  </si>
  <si>
    <t xml:space="preserve">Nova Serrana </t>
  </si>
  <si>
    <t>Oliveira</t>
  </si>
  <si>
    <t>Ouro Fino</t>
  </si>
  <si>
    <t>Padre Paraíso</t>
  </si>
  <si>
    <t>Pains</t>
  </si>
  <si>
    <t>Palma</t>
  </si>
  <si>
    <t>Pará De Minas</t>
  </si>
  <si>
    <t>Paracatu</t>
  </si>
  <si>
    <t>Paraguaçu</t>
  </si>
  <si>
    <t>Paraisópolis</t>
  </si>
  <si>
    <t>Passa Tempo</t>
  </si>
  <si>
    <t>Patos De Minas</t>
  </si>
  <si>
    <t>Patrocinio</t>
  </si>
  <si>
    <t>Peçanha</t>
  </si>
  <si>
    <t>Pedra Azul</t>
  </si>
  <si>
    <t>Pedralva</t>
  </si>
  <si>
    <t>Pimenta</t>
  </si>
  <si>
    <t>Pirabetinga</t>
  </si>
  <si>
    <t>Pirapora</t>
  </si>
  <si>
    <t>Pitangui</t>
  </si>
  <si>
    <t>Piumhi</t>
  </si>
  <si>
    <t>Poço Fundo</t>
  </si>
  <si>
    <t>Pompéu</t>
  </si>
  <si>
    <t>Ponte Nova</t>
  </si>
  <si>
    <t>Pouso Alegre</t>
  </si>
  <si>
    <t>Prata</t>
  </si>
  <si>
    <t>Recreio</t>
  </si>
  <si>
    <t>Resende Costa</t>
  </si>
  <si>
    <t>Resplendor</t>
  </si>
  <si>
    <t>Rio Piracicaba</t>
  </si>
  <si>
    <t>Rio Pomba</t>
  </si>
  <si>
    <t>Sabinópolis</t>
  </si>
  <si>
    <t>Salinas</t>
  </si>
  <si>
    <t>Santa Maria Do Suaçuí</t>
  </si>
  <si>
    <t>Santa Rita Sapucaí</t>
  </si>
  <si>
    <t>Santo Antônio Do Amparo</t>
  </si>
  <si>
    <t>Santo Antônio Do Monte</t>
  </si>
  <si>
    <t xml:space="preserve">São Francisco </t>
  </si>
  <si>
    <t>São João Da Ponte</t>
  </si>
  <si>
    <t>São João Del Rei</t>
  </si>
  <si>
    <t>São João Evangelista</t>
  </si>
  <si>
    <t xml:space="preserve">São Lourenço </t>
  </si>
  <si>
    <t>Serro</t>
  </si>
  <si>
    <t>Taiobeiras</t>
  </si>
  <si>
    <t xml:space="preserve">Teófilo Otoni </t>
  </si>
  <si>
    <t>Timóteo</t>
  </si>
  <si>
    <t xml:space="preserve">Três Corações </t>
  </si>
  <si>
    <t>Três Marias</t>
  </si>
  <si>
    <t xml:space="preserve">Três Pontas </t>
  </si>
  <si>
    <t xml:space="preserve">Turmalina </t>
  </si>
  <si>
    <t>Ubá</t>
  </si>
  <si>
    <t>Uberaba</t>
  </si>
  <si>
    <t>Uberlandia</t>
  </si>
  <si>
    <t>Unaí</t>
  </si>
  <si>
    <t xml:space="preserve">Varginha </t>
  </si>
  <si>
    <t>Várzea Da Palma</t>
  </si>
  <si>
    <t>Viçosa</t>
  </si>
  <si>
    <t>Visconde Do Rio Branco</t>
  </si>
  <si>
    <t>Volta Grande</t>
  </si>
  <si>
    <t xml:space="preserve">Sabará </t>
  </si>
  <si>
    <t xml:space="preserve">Belo Horizonte </t>
  </si>
  <si>
    <t xml:space="preserve">Ipatinga </t>
  </si>
  <si>
    <t xml:space="preserve">Divinópolis </t>
  </si>
  <si>
    <t xml:space="preserve">Juiz der Fora </t>
  </si>
  <si>
    <t xml:space="preserve">Barbacena </t>
  </si>
  <si>
    <t xml:space="preserve">Santa Luzia </t>
  </si>
  <si>
    <t xml:space="preserve">Contagem </t>
  </si>
  <si>
    <t xml:space="preserve">Itabirito </t>
  </si>
  <si>
    <t xml:space="preserve">Nova Lima </t>
  </si>
  <si>
    <t xml:space="preserve">Betim </t>
  </si>
  <si>
    <t xml:space="preserve">Sete Lagoas </t>
  </si>
  <si>
    <t xml:space="preserve">Igarapé </t>
  </si>
  <si>
    <t xml:space="preserve">UPA de Ibirité </t>
  </si>
  <si>
    <t xml:space="preserve">Ibirité </t>
  </si>
  <si>
    <t xml:space="preserve">Mateus Leme </t>
  </si>
  <si>
    <t xml:space="preserve">Sarzedo </t>
  </si>
  <si>
    <t xml:space="preserve">Brumadinho </t>
  </si>
  <si>
    <t xml:space="preserve">São João Del Rei </t>
  </si>
  <si>
    <t xml:space="preserve">Formiga </t>
  </si>
  <si>
    <t xml:space="preserve">Passos </t>
  </si>
  <si>
    <t>Fornecedor</t>
  </si>
  <si>
    <t>Acacia Comércio de Tecidos Hospitalares Ltda.</t>
  </si>
  <si>
    <t>Sisnac Produtos para Saúde Ltda.</t>
  </si>
  <si>
    <t>SINALMIG - Sinais e Sist e Progr Visual Ltda.</t>
  </si>
  <si>
    <t>Drager Industria e Comércio Ltda.</t>
  </si>
  <si>
    <t xml:space="preserve">CNPJ </t>
  </si>
  <si>
    <t>Coordenadoria Estadual de Defesa Civil - Defesa Civil MG</t>
  </si>
  <si>
    <t>SP Equipamentos de Prot Trab e Mro Ltda.</t>
  </si>
  <si>
    <t>Plimax Importação e Exportações EIRELI</t>
  </si>
  <si>
    <t>Dimensional Centelha Soluções Ltda.</t>
  </si>
  <si>
    <t>Descrição do produto conforme nota fiscal</t>
  </si>
  <si>
    <t>Luva de latex</t>
  </si>
  <si>
    <t xml:space="preserve">Luva desc nitril az t G c/300un EDGE </t>
  </si>
  <si>
    <t xml:space="preserve">Luva desc nitril az t M c/300un EDGE </t>
  </si>
  <si>
    <t>Cod.</t>
  </si>
  <si>
    <t>Local da Retirada</t>
  </si>
  <si>
    <t>Endereço2</t>
  </si>
  <si>
    <t>Bairro2</t>
  </si>
  <si>
    <t>Cidade2</t>
  </si>
  <si>
    <t>CEP2</t>
  </si>
  <si>
    <t>Função/Cargo</t>
  </si>
  <si>
    <t>Orgão</t>
  </si>
  <si>
    <t>Quantidade fracionada</t>
  </si>
  <si>
    <t>Unidade fracionada</t>
  </si>
  <si>
    <t>Valor Unitário Comercial</t>
  </si>
  <si>
    <t>Unidade recebida transportadora</t>
  </si>
  <si>
    <t>Quantidade recebida transportadora</t>
  </si>
  <si>
    <t>Macacão com capuz M</t>
  </si>
  <si>
    <t>Macacão com capuz G</t>
  </si>
  <si>
    <t>Macacão com capuz XXX/G</t>
  </si>
  <si>
    <t>Macacão com capuz XXG</t>
  </si>
  <si>
    <t>Luva de segurança M</t>
  </si>
  <si>
    <t>Luva de segurança P</t>
  </si>
  <si>
    <t>Valor unitário 
COMERCIAL</t>
  </si>
  <si>
    <t>Valor total
COMERCIAL</t>
  </si>
  <si>
    <t>Unidade volumétrica NF COMERCIAL</t>
  </si>
  <si>
    <t xml:space="preserve">Quantidade volumétrica NF COMERCIAL </t>
  </si>
  <si>
    <t xml:space="preserve">Desinfetante Hospitalar </t>
  </si>
  <si>
    <t>Galão 5L</t>
  </si>
  <si>
    <t>Galão 1L</t>
  </si>
  <si>
    <t>Respiradores descartáveis</t>
  </si>
  <si>
    <t>Leite integral</t>
  </si>
  <si>
    <t xml:space="preserve">Frezer Horizontal 2 Doors 534L </t>
  </si>
  <si>
    <t xml:space="preserve">Refrigerador Domest 2 Portas 441L </t>
  </si>
  <si>
    <t xml:space="preserve">Refrigerador Domest 1 Portas 300L </t>
  </si>
  <si>
    <t>Depósito Bancário</t>
  </si>
  <si>
    <t>Responsável recebimento</t>
  </si>
  <si>
    <t>CPF/ID</t>
  </si>
  <si>
    <t xml:space="preserve">Transporte </t>
  </si>
  <si>
    <t>Origem</t>
  </si>
  <si>
    <t>CEDEC/DLOG</t>
  </si>
  <si>
    <t>Contendo</t>
  </si>
  <si>
    <t>Quantidade Comercial</t>
  </si>
  <si>
    <t>Unidade Comercial</t>
  </si>
  <si>
    <t>Quantidade volumétrica 
Entregue</t>
  </si>
  <si>
    <t>Unidade volumétrico
Entregue</t>
  </si>
  <si>
    <t>(Tudo)</t>
  </si>
  <si>
    <t xml:space="preserve">Cod. </t>
  </si>
  <si>
    <t>Descrição</t>
  </si>
  <si>
    <t>Descrição genérica</t>
  </si>
  <si>
    <t xml:space="preserve">Entrada </t>
  </si>
  <si>
    <t xml:space="preserve">Saída </t>
  </si>
  <si>
    <t>Estoque</t>
  </si>
  <si>
    <t>Unidade2</t>
  </si>
  <si>
    <t>Entrada</t>
  </si>
  <si>
    <t>Saída</t>
  </si>
  <si>
    <t>Disponível</t>
  </si>
  <si>
    <t>Alex Lemos Ferraz</t>
  </si>
  <si>
    <t>MG12805644</t>
  </si>
  <si>
    <t>Nilton Joaquim da Silva</t>
  </si>
  <si>
    <t>MG15956647</t>
  </si>
  <si>
    <t xml:space="preserve">Líder de higienização </t>
  </si>
  <si>
    <t xml:space="preserve">Laisla Janine </t>
  </si>
  <si>
    <t>MG16144898</t>
  </si>
  <si>
    <t>Idevair Barbosa Teixeira</t>
  </si>
  <si>
    <t>MG5275193</t>
  </si>
  <si>
    <t>Sergio Juliano Miranda</t>
  </si>
  <si>
    <t>MG14852182</t>
  </si>
  <si>
    <t>Gerente Assistencial</t>
  </si>
  <si>
    <t>Farmaceutica</t>
  </si>
  <si>
    <t>Hellen Cristina Gonçalves</t>
  </si>
  <si>
    <t>MG17220814</t>
  </si>
  <si>
    <t>Vanete da Silva e Souza</t>
  </si>
  <si>
    <t xml:space="preserve">Liudete Guimarães Pereira Ascendino </t>
  </si>
  <si>
    <t>MG4044277</t>
  </si>
  <si>
    <t>M11356718</t>
  </si>
  <si>
    <t>Chefe de Serviços Gerais</t>
  </si>
  <si>
    <t>Coordenador de higiene e limpeza</t>
  </si>
  <si>
    <t>Kelvia Correa Moreira</t>
  </si>
  <si>
    <t>Infermeira RT</t>
  </si>
  <si>
    <t>MG10325277</t>
  </si>
  <si>
    <t>CI</t>
  </si>
  <si>
    <t>Leonardo Luiz de A. Larcher</t>
  </si>
  <si>
    <t>Luiza Miranda Milagres Larcher</t>
  </si>
  <si>
    <t>Aleandro Henrique Reink</t>
  </si>
  <si>
    <t>Viviane Bastos Rodrigues</t>
  </si>
  <si>
    <t>MG13259694</t>
  </si>
  <si>
    <t>MG13187430</t>
  </si>
  <si>
    <t>MG11977964</t>
  </si>
  <si>
    <t>Tec. Enfermagem</t>
  </si>
  <si>
    <t>Gerente DAF</t>
  </si>
  <si>
    <t>Governador Valadares</t>
  </si>
  <si>
    <t>Marcio Cleber da Silva Costa</t>
  </si>
  <si>
    <t>Anne Kelle Furtado Rodrigues</t>
  </si>
  <si>
    <t>Geise Mara Rocha Assunção</t>
  </si>
  <si>
    <t>Vivane Rodrigues Mota Costa</t>
  </si>
  <si>
    <t>MG6885918</t>
  </si>
  <si>
    <t>084.551.537-33</t>
  </si>
  <si>
    <t>Assessra Comunic.</t>
  </si>
  <si>
    <t>Farmaceutico</t>
  </si>
  <si>
    <t>Coordenadora de Logística</t>
  </si>
  <si>
    <t>839.399.896-49</t>
  </si>
  <si>
    <t>Karina Costa</t>
  </si>
  <si>
    <t>MG20218329</t>
  </si>
  <si>
    <t>Secretaria</t>
  </si>
  <si>
    <t>Ariane Costa Silva</t>
  </si>
  <si>
    <t>MG14284222</t>
  </si>
  <si>
    <t>Ariel Guilherme do Santos Silva</t>
  </si>
  <si>
    <t>MG18495903</t>
  </si>
  <si>
    <t>Recepicionista</t>
  </si>
  <si>
    <t>João Franscico Avelar Alves</t>
  </si>
  <si>
    <t>Gerente Geral</t>
  </si>
  <si>
    <t>Samuel Camargo</t>
  </si>
  <si>
    <t>MG12266634</t>
  </si>
  <si>
    <t xml:space="preserve">Enfermeira </t>
  </si>
  <si>
    <t>Upa Passos</t>
  </si>
  <si>
    <t>Lucileia Ramos Marques Silva</t>
  </si>
  <si>
    <t>Of Administrativa</t>
  </si>
  <si>
    <t>Hospital Infantil João Paulo II</t>
  </si>
  <si>
    <t>Flávio Higino Lima dos Santos</t>
  </si>
  <si>
    <t>M8447779</t>
  </si>
  <si>
    <t>Gerente da Gestão de Informação</t>
  </si>
  <si>
    <t>Casa De Saúde Santa Izabel</t>
  </si>
  <si>
    <t>Cláudio Neves de Aguiar</t>
  </si>
  <si>
    <t>Coordenadora Suprimentos e Patrimônio CSSI</t>
  </si>
  <si>
    <t>Minas Gerais Serviços - MGS</t>
  </si>
  <si>
    <t>Marcos Aparecido de Oliveira</t>
  </si>
  <si>
    <t>M6814886</t>
  </si>
  <si>
    <t>Coordenador</t>
  </si>
  <si>
    <t>Januária</t>
  </si>
  <si>
    <t>Secretario de Desenvolvimento Social</t>
  </si>
  <si>
    <t>MG10111366</t>
  </si>
  <si>
    <t>Recepcionista</t>
  </si>
  <si>
    <t>Nutrison (Pack 1000ml)</t>
  </si>
  <si>
    <t>Nutrison Energy (Pack 1000ml)</t>
  </si>
  <si>
    <t>Nutrison Energy MF (Pack 1000ml)</t>
  </si>
  <si>
    <t>Nutri Enteral 1.5 Bau TP 200ml</t>
  </si>
  <si>
    <t>Nutri Enteral 1.5 Choc TP 200ml</t>
  </si>
  <si>
    <t>Purificador Consul Ref Branco 127V</t>
  </si>
  <si>
    <t>Alpargata SA</t>
  </si>
  <si>
    <t>Mascara Tipo Cirurgica TNT &gt;95% BFE</t>
  </si>
  <si>
    <t>Mascara Cirurgica TNT</t>
  </si>
  <si>
    <t>Classificação2</t>
  </si>
  <si>
    <t>EPI</t>
  </si>
  <si>
    <t>Alimentação</t>
  </si>
  <si>
    <t>Higiene</t>
  </si>
  <si>
    <t>Materiais Hospitalares</t>
  </si>
  <si>
    <t>Rua Vereador Davi Costa, 14</t>
  </si>
  <si>
    <t>Fonte Grande</t>
  </si>
  <si>
    <t>Mascelo Resende</t>
  </si>
  <si>
    <t>Assessor</t>
  </si>
  <si>
    <t>Defesa Civil Municipal de Contagem</t>
  </si>
  <si>
    <t>Contagem</t>
  </si>
  <si>
    <t>Cleiton Araújo Vasconcelos</t>
  </si>
  <si>
    <t>PM1406099</t>
  </si>
  <si>
    <t>Cabo PM</t>
  </si>
  <si>
    <t>PM</t>
  </si>
  <si>
    <t>Complexo de Saúde São João de Deus</t>
  </si>
  <si>
    <t>Raphael Kanso de Oliveira</t>
  </si>
  <si>
    <t>MG16120903</t>
  </si>
  <si>
    <t>7ª RPM</t>
  </si>
  <si>
    <t>Rodrigo Flávio de Souza</t>
  </si>
  <si>
    <t>PM1271568</t>
  </si>
  <si>
    <t>1º Tenente PM</t>
  </si>
  <si>
    <t>Prefeitura de Lagoa Grande</t>
  </si>
  <si>
    <t>Lagoa Grande</t>
  </si>
  <si>
    <t>Inocêncio Lino da Silva</t>
  </si>
  <si>
    <t>M8459863</t>
  </si>
  <si>
    <t xml:space="preserve">FHEMIG </t>
  </si>
  <si>
    <t xml:space="preserve">Doações Financeiras </t>
  </si>
  <si>
    <t xml:space="preserve">Doações Materiais </t>
  </si>
  <si>
    <t>Valor Agregado</t>
  </si>
  <si>
    <t>Número de Itens</t>
  </si>
  <si>
    <t>Municípios Atendidos</t>
  </si>
  <si>
    <t>Soma de Valor total</t>
  </si>
  <si>
    <t>Rótulos de Linha</t>
  </si>
  <si>
    <t>(Vários itens)</t>
  </si>
  <si>
    <t>Soma de Quantidade fracionada</t>
  </si>
  <si>
    <t>Locais Atendidos</t>
  </si>
  <si>
    <t>Contagem Distinta de Destinatário</t>
  </si>
  <si>
    <t>Contagem Distinta de Cidade2</t>
  </si>
  <si>
    <t>Valor agregado</t>
  </si>
  <si>
    <t>Qtd. Itens</t>
  </si>
  <si>
    <t>99 Tecnologia Ltda.</t>
  </si>
  <si>
    <t xml:space="preserve">Vouchers de corridas </t>
  </si>
  <si>
    <t>Haute Brazil Confeccoes Eirelli</t>
  </si>
  <si>
    <t xml:space="preserve">Mascaras TNT descartáveis </t>
  </si>
  <si>
    <t>Mascaras de Tecido</t>
  </si>
  <si>
    <t>Mascaras Bico de Pato TNT</t>
  </si>
  <si>
    <t>Máscara de Proteção</t>
  </si>
  <si>
    <t>11.828.900/0001-48</t>
  </si>
  <si>
    <t>Prefeitura de Brasília de Minas</t>
  </si>
  <si>
    <t>Ênio  Anjos Freire</t>
  </si>
  <si>
    <t>MG11394305</t>
  </si>
  <si>
    <t>Coordenador de Transportes</t>
  </si>
  <si>
    <t>Provincia Jiangsu</t>
  </si>
  <si>
    <t>Grande Loja Maçonaria de Minas Gerais</t>
  </si>
  <si>
    <t>Apoio Mineiro</t>
  </si>
  <si>
    <t>Leite Lvida Bonalat 1L-TP Integral</t>
  </si>
  <si>
    <t>Fundação Itaú para Educação e Cultura</t>
  </si>
  <si>
    <t>Secretaria de Saúde do Estado de Minas Gerais</t>
  </si>
  <si>
    <t>Álcool em Gel 5L</t>
  </si>
  <si>
    <t>Álcool Gel</t>
  </si>
  <si>
    <t>Prefeitura de Montes Claros</t>
  </si>
  <si>
    <t>39401-002</t>
  </si>
  <si>
    <t>Av. Cula Mangabeira, 211</t>
  </si>
  <si>
    <t>Centro</t>
  </si>
  <si>
    <t>Prefeitura de Salinas</t>
  </si>
  <si>
    <t>Praça Procópio Cardoso, 07</t>
  </si>
  <si>
    <t>39560-000</t>
  </si>
  <si>
    <t>Prefeitura de Grão Mogol</t>
  </si>
  <si>
    <t>Rua Geraldo Avelino da Silva, 60</t>
  </si>
  <si>
    <t>Grão Mogol</t>
  </si>
  <si>
    <t>39570-000</t>
  </si>
  <si>
    <t>Prefeitura de Padre Carvalho</t>
  </si>
  <si>
    <t>Rua São Geraldo, S/N</t>
  </si>
  <si>
    <t>Padre Carvalho</t>
  </si>
  <si>
    <t>39573-000</t>
  </si>
  <si>
    <t>Prefeitura de Josenópolis</t>
  </si>
  <si>
    <t>Rua Santos Pestana, 20</t>
  </si>
  <si>
    <t>Josenópolis</t>
  </si>
  <si>
    <t>39575-000</t>
  </si>
  <si>
    <t>Prefeitura de Fruta de Leite</t>
  </si>
  <si>
    <t>Av. Montes Claros, 900</t>
  </si>
  <si>
    <t>Fruta de Leite</t>
  </si>
  <si>
    <t>39558-000</t>
  </si>
  <si>
    <t>Humberto Solto</t>
  </si>
  <si>
    <t>José Antonio Prates</t>
  </si>
  <si>
    <t>Amilton Gonçalves Nascimento</t>
  </si>
  <si>
    <t>José Nilson Bispo de Sá</t>
  </si>
  <si>
    <t>Paula Andrade Viana Alcantra</t>
  </si>
  <si>
    <t>Marcienio Ferras da Rocha</t>
  </si>
  <si>
    <t>Prefeito</t>
  </si>
  <si>
    <t>Prefeita</t>
  </si>
  <si>
    <t xml:space="preserve">Prefeitura Municipal </t>
  </si>
  <si>
    <t>Souza Cruz</t>
  </si>
  <si>
    <t>Avenida Amazonas, 6455</t>
  </si>
  <si>
    <t>Gameleira</t>
  </si>
  <si>
    <t>30510-000</t>
  </si>
  <si>
    <t>Capitão Luiz Antonio</t>
  </si>
  <si>
    <t>Ambev</t>
  </si>
  <si>
    <t>Rua Barbosa Lima, 245</t>
  </si>
  <si>
    <t>Industrial</t>
  </si>
  <si>
    <t>Carla Denise Alves da Conceição</t>
  </si>
  <si>
    <t>Masp13758586</t>
  </si>
  <si>
    <t xml:space="preserve">Almoxarifado </t>
  </si>
  <si>
    <t>Upa Venda Nova</t>
  </si>
  <si>
    <t xml:space="preserve">Samu </t>
  </si>
  <si>
    <t>Upa III</t>
  </si>
  <si>
    <t xml:space="preserve">Upa </t>
  </si>
  <si>
    <t>Cistri</t>
  </si>
  <si>
    <t>Cisrun</t>
  </si>
  <si>
    <t>Cissul</t>
  </si>
  <si>
    <t>Cisru</t>
  </si>
  <si>
    <t>Cisurg</t>
  </si>
  <si>
    <t>Cisdest</t>
  </si>
  <si>
    <t>Upa Mirante</t>
  </si>
  <si>
    <t>Upa São Benedito</t>
  </si>
  <si>
    <t>Upa São Pedro</t>
  </si>
  <si>
    <t>Upa JK</t>
  </si>
  <si>
    <t>Prefeitura de Itaúna</t>
  </si>
  <si>
    <t>Upa Oeste</t>
  </si>
  <si>
    <t>Upa Leste</t>
  </si>
  <si>
    <t>Upa Centro Sul</t>
  </si>
  <si>
    <t>Termo de Doação</t>
  </si>
  <si>
    <t>Secretaria de Desenvolvimento Social</t>
  </si>
  <si>
    <t>Serviços</t>
  </si>
  <si>
    <t>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</si>
</sst>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_-* #,##0_-;\-* #,##0_-;_-* &quot;-&quot;??_-;_-@_-"/>
    <numFmt numFmtId="166" formatCode="00&quot;.&quot;000&quot;.&quot;000&quot;/&quot;0000&quot;-&quot;00"/>
    <numFmt numFmtId="167" formatCode="_-&quot;R$&quot;\ * #,##0.00000_-;\-&quot;R$&quot;\ * #,##0.00000_-;_-&quot;R$&quot;\ * &quot;-&quot;??_-;_-@_-"/>
    <numFmt numFmtId="168" formatCode="[$-F800]dddd\,\ mmmm\ dd\,\ yyyy"/>
    <numFmt numFmtId="169" formatCode="_-&quot;R$&quot;\ * #,##0.0000_-;\-&quot;R$&quot;\ * #,##0.0000_-;_-&quot;R$&quot;\ 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164" fontId="0" fillId="0" borderId="8" xfId="0" applyNumberFormat="1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1" xfId="0" applyNumberFormat="1" applyFill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164" fontId="6" fillId="0" borderId="8" xfId="0" applyNumberFormat="1" applyFont="1" applyFill="1" applyBorder="1"/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3" fontId="0" fillId="0" borderId="0" xfId="0" applyNumberFormat="1"/>
    <xf numFmtId="166" fontId="2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5" applyFont="1" applyFill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166" fontId="0" fillId="0" borderId="12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/>
    <xf numFmtId="0" fontId="0" fillId="0" borderId="7" xfId="0" applyFont="1" applyFill="1" applyBorder="1" applyAlignment="1">
      <alignment horizontal="center"/>
    </xf>
    <xf numFmtId="44" fontId="2" fillId="0" borderId="6" xfId="5" applyFont="1" applyFill="1" applyBorder="1" applyAlignment="1">
      <alignment horizontal="center" vertical="center" wrapText="1"/>
    </xf>
    <xf numFmtId="44" fontId="0" fillId="0" borderId="3" xfId="5" applyFont="1" applyFill="1" applyBorder="1" applyAlignment="1">
      <alignment horizontal="center"/>
    </xf>
    <xf numFmtId="44" fontId="0" fillId="0" borderId="9" xfId="5" applyFont="1" applyFill="1" applyBorder="1" applyAlignment="1">
      <alignment horizontal="center"/>
    </xf>
    <xf numFmtId="44" fontId="0" fillId="0" borderId="1" xfId="5" applyFont="1" applyFill="1" applyBorder="1" applyAlignment="1">
      <alignment horizontal="center"/>
    </xf>
    <xf numFmtId="44" fontId="0" fillId="0" borderId="10" xfId="5" applyFont="1" applyFill="1" applyBorder="1" applyAlignment="1">
      <alignment horizontal="center"/>
    </xf>
    <xf numFmtId="44" fontId="6" fillId="0" borderId="9" xfId="5" applyFont="1" applyFill="1" applyBorder="1" applyAlignment="1">
      <alignment horizontal="center"/>
    </xf>
    <xf numFmtId="44" fontId="0" fillId="0" borderId="0" xfId="0" applyNumberFormat="1"/>
    <xf numFmtId="0" fontId="6" fillId="0" borderId="7" xfId="0" applyFont="1" applyFill="1" applyBorder="1" applyAlignment="1">
      <alignment horizontal="center" vertical="center"/>
    </xf>
    <xf numFmtId="166" fontId="2" fillId="0" borderId="5" xfId="0" applyNumberFormat="1" applyFont="1" applyFill="1" applyBorder="1" applyAlignment="1">
      <alignment horizontal="center" vertical="center"/>
    </xf>
    <xf numFmtId="0" fontId="0" fillId="0" borderId="0" xfId="0" pivotButton="1"/>
    <xf numFmtId="166" fontId="0" fillId="0" borderId="7" xfId="0" applyNumberFormat="1" applyFont="1" applyFill="1" applyBorder="1" applyAlignment="1">
      <alignment horizontal="center" vertical="center" wrapText="1"/>
    </xf>
    <xf numFmtId="166" fontId="0" fillId="0" borderId="8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/>
    <xf numFmtId="166" fontId="0" fillId="0" borderId="5" xfId="0" applyNumberFormat="1" applyFont="1" applyFill="1" applyBorder="1" applyAlignment="1"/>
    <xf numFmtId="166" fontId="0" fillId="0" borderId="12" xfId="0" applyNumberFormat="1" applyFont="1" applyFill="1" applyBorder="1" applyAlignment="1">
      <alignment wrapText="1"/>
    </xf>
    <xf numFmtId="166" fontId="0" fillId="0" borderId="5" xfId="0" applyNumberFormat="1" applyFont="1" applyFill="1" applyBorder="1" applyAlignment="1">
      <alignment wrapText="1"/>
    </xf>
    <xf numFmtId="166" fontId="0" fillId="0" borderId="12" xfId="0" applyNumberFormat="1" applyFont="1" applyFill="1" applyBorder="1" applyAlignment="1"/>
    <xf numFmtId="166" fontId="0" fillId="0" borderId="11" xfId="0" applyNumberFormat="1" applyFont="1" applyFill="1" applyBorder="1" applyAlignment="1">
      <alignment wrapText="1"/>
    </xf>
    <xf numFmtId="0" fontId="0" fillId="0" borderId="5" xfId="0" applyFont="1" applyFill="1" applyBorder="1"/>
    <xf numFmtId="166" fontId="0" fillId="0" borderId="8" xfId="0" applyNumberFormat="1" applyFont="1" applyFill="1" applyBorder="1" applyAlignment="1">
      <alignment wrapText="1"/>
    </xf>
    <xf numFmtId="0" fontId="0" fillId="0" borderId="12" xfId="0" applyFont="1" applyFill="1" applyBorder="1"/>
    <xf numFmtId="0" fontId="0" fillId="0" borderId="5" xfId="0" applyFont="1" applyFill="1" applyBorder="1" applyAlignment="1"/>
    <xf numFmtId="166" fontId="0" fillId="0" borderId="11" xfId="0" applyNumberFormat="1" applyFont="1" applyFill="1" applyBorder="1" applyAlignment="1"/>
    <xf numFmtId="166" fontId="0" fillId="0" borderId="8" xfId="0" applyNumberFormat="1" applyFont="1" applyFill="1" applyBorder="1" applyAlignment="1"/>
    <xf numFmtId="164" fontId="0" fillId="0" borderId="0" xfId="0" applyNumberFormat="1"/>
    <xf numFmtId="0" fontId="0" fillId="0" borderId="11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/>
    <xf numFmtId="0" fontId="0" fillId="0" borderId="7" xfId="0" applyBorder="1"/>
    <xf numFmtId="44" fontId="0" fillId="0" borderId="10" xfId="5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Border="1"/>
    <xf numFmtId="1" fontId="0" fillId="0" borderId="0" xfId="1" applyNumberFormat="1" applyFont="1"/>
    <xf numFmtId="0" fontId="0" fillId="0" borderId="0" xfId="0" applyNumberFormat="1"/>
    <xf numFmtId="0" fontId="0" fillId="0" borderId="8" xfId="0" applyBorder="1"/>
    <xf numFmtId="0" fontId="7" fillId="0" borderId="0" xfId="0" applyFont="1" applyAlignment="1">
      <alignment horizontal="center" vertical="center"/>
    </xf>
    <xf numFmtId="0" fontId="7" fillId="0" borderId="0" xfId="0" applyFont="1" applyBorder="1"/>
    <xf numFmtId="167" fontId="2" fillId="0" borderId="5" xfId="5" applyNumberFormat="1" applyFont="1" applyFill="1" applyBorder="1" applyAlignment="1">
      <alignment horizontal="center" vertical="center" wrapText="1"/>
    </xf>
    <xf numFmtId="167" fontId="0" fillId="0" borderId="1" xfId="5" applyNumberFormat="1" applyFont="1" applyFill="1" applyBorder="1" applyAlignment="1">
      <alignment horizontal="center"/>
    </xf>
    <xf numFmtId="167" fontId="6" fillId="0" borderId="8" xfId="5" applyNumberFormat="1" applyFont="1" applyFill="1" applyBorder="1" applyAlignment="1">
      <alignment horizontal="center"/>
    </xf>
    <xf numFmtId="167" fontId="0" fillId="0" borderId="8" xfId="5" applyNumberFormat="1" applyFont="1" applyFill="1" applyBorder="1" applyAlignment="1">
      <alignment horizontal="center"/>
    </xf>
    <xf numFmtId="167" fontId="0" fillId="0" borderId="0" xfId="0" applyNumberFormat="1" applyFill="1" applyAlignment="1">
      <alignment horizontal="center"/>
    </xf>
    <xf numFmtId="0" fontId="0" fillId="0" borderId="1" xfId="0" applyNumberFormat="1" applyFont="1" applyFill="1" applyBorder="1" applyAlignment="1"/>
    <xf numFmtId="0" fontId="0" fillId="0" borderId="0" xfId="0" applyNumberFormat="1" applyAlignment="1"/>
    <xf numFmtId="0" fontId="0" fillId="0" borderId="8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Alignment="1"/>
    <xf numFmtId="165" fontId="0" fillId="0" borderId="0" xfId="1" applyNumberFormat="1" applyFont="1" applyAlignment="1"/>
    <xf numFmtId="0" fontId="0" fillId="0" borderId="1" xfId="0" applyFont="1" applyFill="1" applyBorder="1" applyAlignment="1"/>
    <xf numFmtId="3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6" fontId="0" fillId="0" borderId="9" xfId="0" applyNumberFormat="1" applyFont="1" applyFill="1" applyBorder="1" applyAlignment="1">
      <alignment wrapText="1"/>
    </xf>
    <xf numFmtId="0" fontId="0" fillId="0" borderId="8" xfId="0" applyNumberFormat="1" applyBorder="1" applyAlignment="1"/>
    <xf numFmtId="0" fontId="0" fillId="0" borderId="1" xfId="0" applyNumberFormat="1" applyBorder="1" applyAlignment="1"/>
    <xf numFmtId="0" fontId="0" fillId="0" borderId="0" xfId="0" applyFill="1" applyAlignment="1"/>
    <xf numFmtId="0" fontId="0" fillId="0" borderId="7" xfId="0" applyFont="1" applyFill="1" applyBorder="1" applyAlignment="1"/>
    <xf numFmtId="165" fontId="0" fillId="0" borderId="1" xfId="0" applyNumberFormat="1" applyFill="1" applyBorder="1" applyAlignment="1"/>
    <xf numFmtId="165" fontId="0" fillId="0" borderId="1" xfId="1" applyNumberFormat="1" applyFont="1" applyFill="1" applyBorder="1" applyAlignment="1"/>
    <xf numFmtId="165" fontId="0" fillId="0" borderId="8" xfId="1" applyNumberFormat="1" applyFont="1" applyFill="1" applyBorder="1" applyAlignment="1"/>
    <xf numFmtId="165" fontId="0" fillId="0" borderId="0" xfId="1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165" fontId="0" fillId="0" borderId="11" xfId="0" applyNumberFormat="1" applyFill="1" applyBorder="1" applyAlignment="1"/>
    <xf numFmtId="165" fontId="0" fillId="0" borderId="11" xfId="1" applyNumberFormat="1" applyFont="1" applyFill="1" applyBorder="1" applyAlignment="1"/>
    <xf numFmtId="166" fontId="0" fillId="0" borderId="0" xfId="0" applyNumberFormat="1" applyFont="1" applyFill="1" applyBorder="1" applyAlignment="1">
      <alignment vertical="center" wrapText="1"/>
    </xf>
    <xf numFmtId="166" fontId="0" fillId="0" borderId="0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/>
    <xf numFmtId="0" fontId="0" fillId="0" borderId="3" xfId="0" applyFont="1" applyFill="1" applyBorder="1" applyAlignment="1"/>
    <xf numFmtId="166" fontId="0" fillId="0" borderId="7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/>
    <xf numFmtId="0" fontId="0" fillId="0" borderId="9" xfId="0" applyFont="1" applyFill="1" applyBorder="1" applyAlignment="1"/>
    <xf numFmtId="164" fontId="0" fillId="0" borderId="0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5" fontId="0" fillId="0" borderId="8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8" xfId="0" applyNumberForma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5" fontId="0" fillId="0" borderId="1" xfId="0" applyNumberForma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165" fontId="0" fillId="0" borderId="8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11" xfId="0" applyNumberFormat="1" applyFill="1" applyBorder="1" applyAlignment="1">
      <alignment horizontal="left"/>
    </xf>
    <xf numFmtId="165" fontId="0" fillId="0" borderId="10" xfId="0" applyNumberFormat="1" applyFill="1" applyBorder="1" applyAlignment="1">
      <alignment horizontal="left"/>
    </xf>
    <xf numFmtId="165" fontId="0" fillId="0" borderId="11" xfId="1" applyNumberFormat="1" applyFont="1" applyFill="1" applyBorder="1" applyAlignment="1">
      <alignment horizontal="left"/>
    </xf>
    <xf numFmtId="165" fontId="0" fillId="0" borderId="8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0" borderId="8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11" xfId="1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8" xfId="0" applyNumberFormat="1" applyFont="1" applyFill="1" applyBorder="1" applyAlignment="1">
      <alignment vertical="center"/>
    </xf>
    <xf numFmtId="0" fontId="0" fillId="0" borderId="12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44" fontId="9" fillId="0" borderId="0" xfId="0" applyNumberFormat="1" applyFont="1"/>
    <xf numFmtId="44" fontId="9" fillId="0" borderId="0" xfId="5" applyFont="1"/>
    <xf numFmtId="165" fontId="9" fillId="0" borderId="0" xfId="1" applyNumberFormat="1" applyFont="1"/>
    <xf numFmtId="10" fontId="0" fillId="0" borderId="0" xfId="0" applyNumberFormat="1"/>
    <xf numFmtId="9" fontId="10" fillId="0" borderId="0" xfId="8" applyFont="1"/>
    <xf numFmtId="9" fontId="11" fillId="0" borderId="0" xfId="8" applyFont="1"/>
    <xf numFmtId="0" fontId="0" fillId="4" borderId="0" xfId="0" applyFill="1"/>
    <xf numFmtId="164" fontId="12" fillId="0" borderId="8" xfId="0" applyNumberFormat="1" applyFont="1" applyFill="1" applyBorder="1" applyAlignment="1">
      <alignment horizontal="center"/>
    </xf>
    <xf numFmtId="0" fontId="12" fillId="0" borderId="8" xfId="0" applyNumberFormat="1" applyFont="1" applyFill="1" applyBorder="1" applyAlignment="1"/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/>
    <xf numFmtId="0" fontId="12" fillId="0" borderId="9" xfId="0" applyFont="1" applyFill="1" applyBorder="1" applyAlignment="1"/>
    <xf numFmtId="166" fontId="12" fillId="0" borderId="12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right"/>
    </xf>
    <xf numFmtId="0" fontId="8" fillId="0" borderId="0" xfId="0" applyFont="1" applyFill="1"/>
    <xf numFmtId="0" fontId="14" fillId="4" borderId="0" xfId="0" applyFont="1" applyFill="1"/>
    <xf numFmtId="168" fontId="0" fillId="0" borderId="0" xfId="0" applyNumberFormat="1"/>
    <xf numFmtId="0" fontId="15" fillId="0" borderId="0" xfId="0" pivotButton="1" applyFont="1"/>
    <xf numFmtId="0" fontId="15" fillId="0" borderId="0" xfId="0" applyFont="1"/>
    <xf numFmtId="3" fontId="15" fillId="0" borderId="0" xfId="0" applyNumberFormat="1" applyFont="1"/>
    <xf numFmtId="0" fontId="0" fillId="0" borderId="0" xfId="0" applyFill="1"/>
    <xf numFmtId="0" fontId="15" fillId="0" borderId="0" xfId="0" applyFont="1" applyFill="1" applyAlignment="1">
      <alignment horizontal="left"/>
    </xf>
    <xf numFmtId="165" fontId="15" fillId="0" borderId="0" xfId="0" applyNumberFormat="1" applyFont="1" applyFill="1"/>
    <xf numFmtId="44" fontId="15" fillId="0" borderId="0" xfId="0" applyNumberFormat="1" applyFont="1" applyFill="1"/>
    <xf numFmtId="0" fontId="15" fillId="0" borderId="0" xfId="0" applyFont="1" applyFill="1"/>
    <xf numFmtId="164" fontId="16" fillId="0" borderId="8" xfId="0" applyNumberFormat="1" applyFont="1" applyFill="1" applyBorder="1" applyAlignment="1">
      <alignment horizontal="center"/>
    </xf>
    <xf numFmtId="0" fontId="16" fillId="0" borderId="8" xfId="0" applyNumberFormat="1" applyFont="1" applyFill="1" applyBorder="1" applyAlignment="1"/>
    <xf numFmtId="0" fontId="16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164" fontId="16" fillId="0" borderId="8" xfId="0" applyNumberFormat="1" applyFont="1" applyFill="1" applyBorder="1" applyAlignment="1"/>
    <xf numFmtId="0" fontId="16" fillId="0" borderId="9" xfId="0" applyFont="1" applyFill="1" applyBorder="1" applyAlignment="1"/>
    <xf numFmtId="166" fontId="16" fillId="0" borderId="12" xfId="0" applyNumberFormat="1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right"/>
    </xf>
    <xf numFmtId="167" fontId="16" fillId="0" borderId="8" xfId="5" applyNumberFormat="1" applyFont="1" applyFill="1" applyBorder="1" applyAlignment="1">
      <alignment horizontal="center"/>
    </xf>
    <xf numFmtId="44" fontId="16" fillId="0" borderId="9" xfId="5" applyFont="1" applyFill="1" applyBorder="1" applyAlignment="1">
      <alignment horizontal="center"/>
    </xf>
    <xf numFmtId="0" fontId="0" fillId="0" borderId="2" xfId="0" applyFont="1" applyFill="1" applyBorder="1" applyAlignment="1"/>
    <xf numFmtId="165" fontId="0" fillId="0" borderId="0" xfId="1" applyNumberFormat="1" applyFont="1" applyBorder="1" applyAlignment="1"/>
    <xf numFmtId="0" fontId="6" fillId="0" borderId="9" xfId="0" applyFont="1" applyFill="1" applyBorder="1"/>
    <xf numFmtId="0" fontId="0" fillId="0" borderId="0" xfId="0" applyNumberFormat="1" applyBorder="1" applyAlignment="1"/>
    <xf numFmtId="165" fontId="0" fillId="0" borderId="11" xfId="1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165" fontId="0" fillId="0" borderId="8" xfId="0" applyNumberFormat="1" applyFont="1" applyFill="1" applyBorder="1" applyAlignment="1"/>
    <xf numFmtId="0" fontId="16" fillId="0" borderId="8" xfId="0" applyFont="1" applyFill="1" applyBorder="1" applyAlignment="1"/>
    <xf numFmtId="166" fontId="6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/>
    <xf numFmtId="166" fontId="12" fillId="0" borderId="9" xfId="0" applyNumberFormat="1" applyFont="1" applyFill="1" applyBorder="1" applyAlignment="1">
      <alignment wrapText="1"/>
    </xf>
    <xf numFmtId="164" fontId="16" fillId="0" borderId="1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/>
    <xf numFmtId="49" fontId="0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165" fontId="0" fillId="0" borderId="10" xfId="0" applyNumberFormat="1" applyFill="1" applyBorder="1" applyAlignment="1"/>
    <xf numFmtId="165" fontId="0" fillId="0" borderId="1" xfId="0" applyNumberFormat="1" applyFill="1" applyBorder="1" applyAlignment="1">
      <alignment horizontal="center"/>
    </xf>
    <xf numFmtId="165" fontId="0" fillId="0" borderId="8" xfId="0" applyNumberFormat="1" applyFill="1" applyBorder="1" applyAlignment="1"/>
    <xf numFmtId="166" fontId="17" fillId="0" borderId="11" xfId="0" applyNumberFormat="1" applyFont="1" applyFill="1" applyBorder="1" applyAlignment="1">
      <alignment wrapText="1"/>
    </xf>
    <xf numFmtId="164" fontId="17" fillId="0" borderId="8" xfId="0" applyNumberFormat="1" applyFont="1" applyFill="1" applyBorder="1" applyAlignment="1">
      <alignment horizontal="center"/>
    </xf>
    <xf numFmtId="0" fontId="17" fillId="0" borderId="8" xfId="0" applyNumberFormat="1" applyFont="1" applyFill="1" applyBorder="1" applyAlignment="1"/>
    <xf numFmtId="0" fontId="17" fillId="0" borderId="8" xfId="0" applyFont="1" applyFill="1" applyBorder="1" applyAlignment="1"/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164" fontId="17" fillId="0" borderId="8" xfId="0" applyNumberFormat="1" applyFont="1" applyFill="1" applyBorder="1" applyAlignment="1"/>
    <xf numFmtId="0" fontId="17" fillId="0" borderId="9" xfId="0" applyFont="1" applyFill="1" applyBorder="1" applyAlignment="1"/>
    <xf numFmtId="166" fontId="17" fillId="0" borderId="12" xfId="0" applyNumberFormat="1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right"/>
    </xf>
    <xf numFmtId="167" fontId="17" fillId="0" borderId="8" xfId="5" applyNumberFormat="1" applyFont="1" applyFill="1" applyBorder="1" applyAlignment="1">
      <alignment horizontal="center"/>
    </xf>
    <xf numFmtId="44" fontId="17" fillId="0" borderId="9" xfId="5" applyFont="1" applyFill="1" applyBorder="1" applyAlignment="1">
      <alignment horizontal="center"/>
    </xf>
    <xf numFmtId="0" fontId="18" fillId="0" borderId="0" xfId="0" applyFont="1"/>
    <xf numFmtId="169" fontId="0" fillId="0" borderId="0" xfId="5" applyNumberFormat="1" applyFont="1" applyAlignment="1">
      <alignment horizontal="center" vertical="center" wrapText="1"/>
    </xf>
    <xf numFmtId="169" fontId="0" fillId="0" borderId="0" xfId="5" applyNumberFormat="1" applyFont="1"/>
    <xf numFmtId="169" fontId="0" fillId="0" borderId="0" xfId="5" applyNumberFormat="1" applyFont="1" applyFill="1" applyBorder="1" applyAlignment="1">
      <alignment horizontal="center"/>
    </xf>
    <xf numFmtId="169" fontId="6" fillId="0" borderId="8" xfId="5" applyNumberFormat="1" applyFont="1" applyFill="1" applyBorder="1" applyAlignment="1">
      <alignment horizontal="center"/>
    </xf>
    <xf numFmtId="169" fontId="0" fillId="0" borderId="1" xfId="5" applyNumberFormat="1" applyFont="1" applyFill="1" applyBorder="1" applyAlignment="1">
      <alignment horizontal="center"/>
    </xf>
    <xf numFmtId="169" fontId="0" fillId="0" borderId="8" xfId="5" applyNumberFormat="1" applyFont="1" applyFill="1" applyBorder="1" applyAlignment="1">
      <alignment horizontal="center"/>
    </xf>
    <xf numFmtId="169" fontId="0" fillId="0" borderId="8" xfId="5" applyNumberFormat="1" applyFont="1" applyBorder="1"/>
    <xf numFmtId="169" fontId="6" fillId="0" borderId="0" xfId="5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168" fontId="13" fillId="0" borderId="0" xfId="0" applyNumberFormat="1" applyFont="1" applyFill="1" applyAlignment="1">
      <alignment horizontal="center" vertical="top" wrapText="1"/>
    </xf>
  </cellXfs>
  <cellStyles count="9">
    <cellStyle name="Moeda" xfId="5" builtinId="4"/>
    <cellStyle name="Moeda 2" xfId="7"/>
    <cellStyle name="Normal" xfId="0" builtinId="0"/>
    <cellStyle name="Normal 2" xfId="2"/>
    <cellStyle name="Normal 2 2" xfId="3"/>
    <cellStyle name="Normal 3" xfId="4"/>
    <cellStyle name="Porcentagem" xfId="8" builtinId="5"/>
    <cellStyle name="Vírgula" xfId="1" builtinId="3"/>
    <cellStyle name="Vírgula 2" xfId="6"/>
  </cellStyles>
  <dxfs count="213">
    <dxf>
      <numFmt numFmtId="14" formatCode="0.00%"/>
    </dxf>
    <dxf>
      <numFmt numFmtId="34" formatCode="_-&quot;R$&quot;\ * #,##0.00_-;\-&quot;R$&quot;\ * #,##0.00_-;_-&quot;R$&quot;\ * &quot;-&quot;??_-;_-@_-"/>
    </dxf>
    <dxf>
      <numFmt numFmtId="14" formatCode="0.00%"/>
    </dxf>
    <dxf>
      <numFmt numFmtId="0" formatCode="General"/>
    </dxf>
    <dxf>
      <numFmt numFmtId="14" formatCode="0.0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font>
        <color theme="3" tint="-0.249977111117893"/>
      </font>
    </dxf>
    <dxf>
      <font>
        <color theme="3" tint="-0.249977111117893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numFmt numFmtId="165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font>
        <color theme="3" tint="-0.249977111117893"/>
      </font>
    </dxf>
    <dxf>
      <numFmt numFmtId="165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numFmt numFmtId="169" formatCode="_-&quot;R$&quot;\ * #,##0.0000_-;\-&quot;R$&quot;\ * #,##0.0000_-;_-&quot;R$&quot;\ * &quot;-&quot;??_-;_-@_-"/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alignment horizontal="general" textRotation="0" indent="0" justifyLastLine="0" shrinkToFit="0" readingOrder="0"/>
    </dxf>
    <dxf>
      <numFmt numFmtId="165" formatCode="_-* #,##0_-;\-* #,##0_-;_-* &quot;-&quot;??_-;_-@_-"/>
      <alignment horizontal="general" textRotation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textRotation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R$&quot;\ * #,##0.00000_-;\-&quot;R$&quot;\ * #,##0.00000_-;_-&quot;R$&quot;\ * &quot;-&quot;??_-;_-@_-"/>
      <fill>
        <patternFill patternType="none">
          <fgColor theme="0" tint="-0.14999847407452621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_-* #,##0_-;\-* #,##0_-;_-* &quot;-&quot;??_-;_-@_-"/>
      <fill>
        <patternFill patternType="none">
          <bgColor auto="1"/>
        </patternFill>
      </fill>
      <alignment horizontal="center" textRotation="0" indent="0" justifyLastLine="0" shrinkToFit="0" readingOrder="0"/>
      <border outline="0">
        <right style="thin">
          <color theme="0" tint="-0.149998474074526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fill>
        <patternFill patternType="none">
          <fgColor theme="0" tint="-0.14999847407452621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0&quot;.&quot;000&quot;.&quot;000&quot;/&quot;0000&quot;-&quot;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0&quot;.&quot;000&quot;.&quot;000&quot;/&quot;0000&quot;-&quot;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149998474074526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0&quot;.&quot;000&quot;.&quot;000&quot;/&quot;0000&quot;-&quot;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;@"/>
      <fill>
        <patternFill patternType="none">
          <fgColor theme="0" tint="-0.14999847407452621"/>
          <bgColor auto="1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ill>
        <patternFill patternType="none">
          <bgColor auto="1"/>
        </patternFill>
      </fill>
    </dxf>
    <dxf>
      <border outline="0"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none">
          <fgColor indexed="64"/>
          <bgColor auto="1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/>
        <horizontal style="thin">
          <color theme="0" tint="-0.14996795556505021"/>
        </horizontal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 style="thin">
          <color auto="1"/>
        </horizontal>
      </border>
    </dxf>
    <dxf>
      <fill>
        <patternFill>
          <fgColor theme="0" tint="-0.24994659260841701"/>
          <bgColor theme="0" tint="-0.24994659260841701"/>
        </patternFill>
      </fill>
      <border>
        <vertical/>
        <horizontal style="thin">
          <color auto="1"/>
        </horizontal>
      </border>
    </dxf>
    <dxf>
      <border>
        <vertical/>
        <horizontal style="thin">
          <color auto="1"/>
        </horizontal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 style="thin">
          <color auto="1"/>
        </horizontal>
      </border>
    </dxf>
    <dxf>
      <fill>
        <patternFill>
          <fgColor theme="0" tint="-4.9989318521683403E-2"/>
          <bgColor theme="0" tint="-4.9989318521683403E-2"/>
        </patternFill>
      </fill>
      <border>
        <vertical/>
        <horizontal style="thin">
          <color auto="1"/>
        </horizontal>
      </border>
    </dxf>
    <dxf>
      <border>
        <vertical/>
        <horizontal style="thin">
          <color auto="1"/>
        </horizontal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auto="1"/>
        </horizontal>
      </border>
    </dxf>
    <dxf>
      <font>
        <b/>
        <i val="0"/>
        <color theme="0"/>
      </font>
      <fill>
        <patternFill>
          <bgColor theme="3" tint="-0.49998474074526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  <dxf>
      <border diagonalUp="0" diagonalDown="0">
        <left/>
        <right/>
        <top/>
        <bottom/>
        <vertical/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 style="thin">
          <color auto="1"/>
        </horizontal>
      </border>
    </dxf>
    <dxf>
      <fill>
        <patternFill>
          <fgColor theme="0" tint="-4.9989318521683403E-2"/>
          <bgColor theme="0" tint="-4.9989318521683403E-2"/>
        </patternFill>
      </fill>
    </dxf>
    <dxf>
      <border>
        <vertical/>
        <horizontal style="thin">
          <color auto="1"/>
        </horizontal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9" defaultPivotStyle="Estilo de Tabela Dinâmica 2 3">
    <tableStyle name="Estilo covid" table="0" count="7">
      <tableStyleElement type="wholeTable" dxfId="212"/>
      <tableStyleElement type="headerRow" dxfId="211"/>
      <tableStyleElement type="totalRow" dxfId="210"/>
      <tableStyleElement type="firstRowStripe" dxfId="209"/>
      <tableStyleElement type="secondRowStripe" dxfId="208"/>
      <tableStyleElement type="blankRow" dxfId="207"/>
      <tableStyleElement type="pageFieldLabels" dxfId="206"/>
    </tableStyle>
    <tableStyle name="Estilo de Segmentação de Dados 1" pivot="0" table="0" count="1">
      <tableStyleElement type="wholeTable" dxfId="205"/>
    </tableStyle>
    <tableStyle name="Estilo de Segmentação de Dados 2" pivot="0" table="0" count="1">
      <tableStyleElement type="wholeTable" dxfId="204"/>
    </tableStyle>
    <tableStyle name="Estilo de Segmentação de Dados 3" pivot="0" table="0" count="1">
      <tableStyleElement type="headerRow" dxfId="203"/>
    </tableStyle>
    <tableStyle name="Estilo de Tabela Dinâmica 1" table="0" count="3">
      <tableStyleElement type="wholeTable" dxfId="202"/>
      <tableStyleElement type="headerRow" dxfId="201"/>
      <tableStyleElement type="totalRow" dxfId="200"/>
    </tableStyle>
    <tableStyle name="Estilo de Tabela Dinâmica 2 2" table="0" count="3">
      <tableStyleElement type="wholeTable" dxfId="199"/>
      <tableStyleElement type="headerRow" dxfId="198"/>
      <tableStyleElement type="totalRow" dxfId="197"/>
    </tableStyle>
    <tableStyle name="Estilo de Tabela Dinâmica 2 3" table="0" count="7">
      <tableStyleElement type="wholeTable" dxfId="196"/>
      <tableStyleElement type="headerRow" dxfId="195"/>
      <tableStyleElement type="totalRow" dxfId="194"/>
      <tableStyleElement type="firstRowStripe" dxfId="193"/>
      <tableStyleElement type="secondRowStripe" dxfId="192"/>
      <tableStyleElement type="blankRow" dxfId="191"/>
      <tableStyleElement type="pageFieldLabels" dxfId="190"/>
    </tableStyle>
    <tableStyle name="Estilo relatório covid" table="0" count="7">
      <tableStyleElement type="wholeTable" dxfId="189"/>
      <tableStyleElement type="headerRow" dxfId="188"/>
      <tableStyleElement type="totalRow" dxfId="187"/>
      <tableStyleElement type="firstRowStripe" dxfId="186"/>
      <tableStyleElement type="secondRowStripe" dxfId="185"/>
      <tableStyleElement type="blankRow" dxfId="184"/>
      <tableStyleElement type="pageFieldLabels" dxfId="183"/>
    </tableStyle>
    <tableStyle name="PivotStyleLight1 2" table="0" count="11">
      <tableStyleElement type="wholeTable" dxfId="182"/>
      <tableStyleElement type="headerRow" dxfId="181"/>
      <tableStyleElement type="totalRow" dxfId="180"/>
      <tableStyleElement type="firstRowStripe" dxfId="179"/>
      <tableStyleElement type="firstColumnStripe" dxfId="178"/>
      <tableStyleElement type="firstSubtotalRow" dxfId="177"/>
      <tableStyleElement type="secondSubtotalRow" dxfId="176"/>
      <tableStyleElement type="firstRowSubheading" dxfId="175"/>
      <tableStyleElement type="secondRowSubheading" dxfId="174"/>
      <tableStyleElement type="pageFieldLabels" dxfId="173"/>
      <tableStyleElement type="pageFieldValues" dxfId="172"/>
    </tableStyle>
    <tableStyle name="PivotStyleLight7 2" table="0" count="11">
      <tableStyleElement type="wholeTable" dxfId="171"/>
      <tableStyleElement type="headerRow" dxfId="170"/>
      <tableStyleElement type="totalRow" dxfId="169"/>
      <tableStyleElement type="firstRowStripe" dxfId="168"/>
      <tableStyleElement type="firstColumnStripe" dxfId="167"/>
      <tableStyleElement type="firstSubtotalRow" dxfId="166"/>
      <tableStyleElement type="secondSubtotalRow" dxfId="165"/>
      <tableStyleElement type="firstRowSubheading" dxfId="164"/>
      <tableStyleElement type="secondRowSubheading" dxfId="163"/>
      <tableStyleElement type="pageFieldLabels" dxfId="162"/>
      <tableStyleElement type="pageFieldValues" dxfId="161"/>
    </tableStyle>
  </tableStyles>
  <extLst>
    <ext xmlns:x14="http://schemas.microsoft.com/office/spreadsheetml/2009/9/main" uri="{EB79DEF2-80B8-43e5-95BD-54CBDDF9020C}">
      <x14:slicerStyles defaultSlicerStyle="Estilo de Segmentação de Dados 2">
        <x14:slicerStyle name="Estilo de Segmentação de Dados 1"/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[controle-doacoes-covid-gabinete-militar-maio-2020.xlsx]Aux. Relatório!Tabela dinâmica10</c:name>
    <c:fmtId val="4"/>
  </c:pivotSource>
  <c:chart>
    <c:autoTitleDeleted val="1"/>
    <c:pivotFmts>
      <c:pivotFmt>
        <c:idx val="0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2">
              <a:lumMod val="75000"/>
            </a:schemeClr>
          </a:solidFill>
          <a:ln w="9525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2">
              <a:lumMod val="75000"/>
            </a:schemeClr>
          </a:solidFill>
          <a:ln w="15875">
            <a:solidFill>
              <a:schemeClr val="bg1">
                <a:lumMod val="85000"/>
              </a:schemeClr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9525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8401946127982466E-2"/>
          <c:y val="9.4395297776284637E-3"/>
          <c:w val="0.95935666291690735"/>
          <c:h val="0.99056047022237159"/>
        </c:manualLayout>
      </c:layout>
      <c:doughnutChart>
        <c:varyColors val="1"/>
        <c:ser>
          <c:idx val="0"/>
          <c:order val="0"/>
          <c:tx>
            <c:strRef>
              <c:f>'Aux. Relatório'!$F$3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9525">
              <a:noFill/>
            </a:ln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5875">
                <a:solidFill>
                  <a:schemeClr val="bg1">
                    <a:lumMod val="8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F-4C89-A0E8-1A65BE16B21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F-4C89-A0E8-1A65BE16B21B}"/>
              </c:ext>
            </c:extLst>
          </c:dPt>
          <c:cat>
            <c:strRef>
              <c:f>'Aux. Relatório'!$E$4:$E$6</c:f>
              <c:strCache>
                <c:ptCount val="2"/>
                <c:pt idx="0">
                  <c:v>DOAÇÕES DE MATERIAIS</c:v>
                </c:pt>
                <c:pt idx="1">
                  <c:v>DOAÇÕES FINANCEIRAS</c:v>
                </c:pt>
              </c:strCache>
            </c:strRef>
          </c:cat>
          <c:val>
            <c:numRef>
              <c:f>'Aux. Relatório'!$F$4:$F$6</c:f>
              <c:numCache>
                <c:formatCode>0.00%</c:formatCode>
                <c:ptCount val="2"/>
                <c:pt idx="0">
                  <c:v>0.74319664503750127</c:v>
                </c:pt>
                <c:pt idx="1">
                  <c:v>0.25680335496249873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F-4C89-A0E8-1A65BE16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[controle-doacoes-covid-gabinete-militar-maio-2020.xlsx]Aux. Relatório!Tabela dinâmica12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tx2">
              <a:lumMod val="75000"/>
            </a:schemeClr>
          </a:solidFill>
          <a:ln w="12700">
            <a:solidFill>
              <a:schemeClr val="bg1">
                <a:lumMod val="85000"/>
              </a:schemeClr>
            </a:solidFill>
          </a:ln>
          <a:effectLst/>
        </c:spPr>
      </c:pivotFmt>
      <c:pivotFmt>
        <c:idx val="4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85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743991839861324E-3"/>
          <c:y val="3.6016603242781609E-2"/>
          <c:w val="0.96730774278215226"/>
          <c:h val="0.80674832312627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'Aux. Relatório'!$F$12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1905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'Aux. Relatório'!$E$13:$E$18</c:f>
              <c:strCache>
                <c:ptCount val="5"/>
                <c:pt idx="0">
                  <c:v>EPI</c:v>
                </c:pt>
                <c:pt idx="1">
                  <c:v>Materiais Hospitalares</c:v>
                </c:pt>
                <c:pt idx="2">
                  <c:v>Alimentação</c:v>
                </c:pt>
                <c:pt idx="3">
                  <c:v>Serviços</c:v>
                </c:pt>
                <c:pt idx="4">
                  <c:v>Higiene</c:v>
                </c:pt>
              </c:strCache>
            </c:strRef>
          </c:cat>
          <c:val>
            <c:numRef>
              <c:f>'Aux. Relatório'!$F$13:$F$18</c:f>
              <c:numCache>
                <c:formatCode>0.00%</c:formatCode>
                <c:ptCount val="5"/>
                <c:pt idx="0">
                  <c:v>0.45009346884412854</c:v>
                </c:pt>
                <c:pt idx="1">
                  <c:v>0.27548901803469916</c:v>
                </c:pt>
                <c:pt idx="2">
                  <c:v>0.1656652832015163</c:v>
                </c:pt>
                <c:pt idx="3">
                  <c:v>6.5139939535596186E-2</c:v>
                </c:pt>
                <c:pt idx="4">
                  <c:v>4.3612290384059796E-2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3-4EAA-BE3C-D440DD4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2"/>
        <c:axId val="1900638320"/>
        <c:axId val="1900639408"/>
      </c:barChart>
      <c:catAx>
        <c:axId val="19006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639408"/>
        <c:crosses val="autoZero"/>
        <c:auto val="1"/>
        <c:lblAlgn val="ctr"/>
        <c:lblOffset val="100"/>
        <c:noMultiLvlLbl val="0"/>
      </c:catAx>
      <c:valAx>
        <c:axId val="19006394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006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Wide Latin" panose="020A0A07050505020404" pitchFamily="18" charset="0"/>
        </a:defRPr>
      </a:pPr>
      <a:endParaRPr lang="pt-BR"/>
    </a:p>
  </c:txPr>
  <c:printSettings>
    <c:headerFooter/>
    <c:pageMargins b="0.78740157480314965" l="0.51181102362204722" r="0.51181102362204722" t="0.78740157480314965" header="0.31496062992125984" footer="0.31496062992125984"/>
    <c:pageSetup orientation="portrait"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[controle-doacoes-covid-gabinete-militar-maio-2020.xlsx]Aux. Relatório!Tabela dinâmica13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tx2">
              <a:lumMod val="75000"/>
            </a:schemeClr>
          </a:solidFill>
          <a:ln w="19050"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'Aux. Relatório'!$F$21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1905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'Aux. Relatório'!$E$22:$E$27</c:f>
              <c:strCache>
                <c:ptCount val="5"/>
                <c:pt idx="0">
                  <c:v>EPI</c:v>
                </c:pt>
                <c:pt idx="1">
                  <c:v>Alimentação</c:v>
                </c:pt>
                <c:pt idx="2">
                  <c:v>Higiene</c:v>
                </c:pt>
                <c:pt idx="3">
                  <c:v>Materiais Hospitalares</c:v>
                </c:pt>
                <c:pt idx="4">
                  <c:v>Serviços</c:v>
                </c:pt>
              </c:strCache>
            </c:strRef>
          </c:cat>
          <c:val>
            <c:numRef>
              <c:f>'Aux. Relatório'!$F$22:$F$27</c:f>
              <c:numCache>
                <c:formatCode>_-* #,##0_-;\-* #,##0_-;_-* "-"??_-;_-@_-</c:formatCode>
                <c:ptCount val="5"/>
                <c:pt idx="0">
                  <c:v>419803</c:v>
                </c:pt>
                <c:pt idx="1">
                  <c:v>238606</c:v>
                </c:pt>
                <c:pt idx="2">
                  <c:v>50569</c:v>
                </c:pt>
                <c:pt idx="3">
                  <c:v>4738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6-4FC6-8C27-9F17D8D9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57408"/>
        <c:axId val="1807741312"/>
      </c:barChart>
      <c:catAx>
        <c:axId val="172235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741312"/>
        <c:crosses val="autoZero"/>
        <c:auto val="1"/>
        <c:lblAlgn val="ctr"/>
        <c:lblOffset val="100"/>
        <c:noMultiLvlLbl val="0"/>
      </c:catAx>
      <c:valAx>
        <c:axId val="1807741312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7223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g"/><Relationship Id="rId5" Type="http://schemas.openxmlformats.org/officeDocument/2006/relationships/image" Target="../media/image2.jpeg"/><Relationship Id="rId10" Type="http://schemas.openxmlformats.org/officeDocument/2006/relationships/image" Target="../media/image7.emf"/><Relationship Id="rId4" Type="http://schemas.openxmlformats.org/officeDocument/2006/relationships/image" Target="../media/image1.png"/><Relationship Id="rId9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23283</xdr:rowOff>
    </xdr:from>
    <xdr:to>
      <xdr:col>1</xdr:col>
      <xdr:colOff>275</xdr:colOff>
      <xdr:row>0</xdr:row>
      <xdr:rowOff>1549400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lassificação">
              <a:extLst>
                <a:ext uri="{FF2B5EF4-FFF2-40B4-BE49-F238E27FC236}">
                  <a16:creationId xmlns:a16="http://schemas.microsoft.com/office/drawing/2014/main" id="{80CD7F73-6E6E-4874-B2F6-14AFF7D65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c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283"/>
              <a:ext cx="2946675" cy="152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113401</xdr:colOff>
      <xdr:row>44</xdr:row>
      <xdr:rowOff>20201</xdr:rowOff>
    </xdr:from>
    <xdr:to>
      <xdr:col>10</xdr:col>
      <xdr:colOff>563561</xdr:colOff>
      <xdr:row>103</xdr:row>
      <xdr:rowOff>47625</xdr:rowOff>
    </xdr:to>
    <xdr:sp macro="" textlink="">
      <xdr:nvSpPr>
        <xdr:cNvPr id="77" name="Retângulo Arredondado 32">
          <a:extLst>
            <a:ext uri="{FF2B5EF4-FFF2-40B4-BE49-F238E27FC236}">
              <a16:creationId xmlns:a16="http://schemas.microsoft.com/office/drawing/2014/main" id="{7AFF52D8-F56C-4447-AB45-FF06261396C2}"/>
            </a:ext>
          </a:extLst>
        </xdr:cNvPr>
        <xdr:cNvSpPr/>
      </xdr:nvSpPr>
      <xdr:spPr>
        <a:xfrm>
          <a:off x="113401" y="8745101"/>
          <a:ext cx="6546160" cy="11352649"/>
        </a:xfrm>
        <a:prstGeom prst="roundRect">
          <a:avLst>
            <a:gd name="adj" fmla="val 2914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110637</xdr:colOff>
      <xdr:row>14</xdr:row>
      <xdr:rowOff>74175</xdr:rowOff>
    </xdr:from>
    <xdr:to>
      <xdr:col>10</xdr:col>
      <xdr:colOff>560797</xdr:colOff>
      <xdr:row>43</xdr:row>
      <xdr:rowOff>174625</xdr:rowOff>
    </xdr:to>
    <xdr:sp macro="" textlink="">
      <xdr:nvSpPr>
        <xdr:cNvPr id="59" name="Retângulo Arredondado 32">
          <a:extLst>
            <a:ext uri="{FF2B5EF4-FFF2-40B4-BE49-F238E27FC236}">
              <a16:creationId xmlns:a16="http://schemas.microsoft.com/office/drawing/2014/main" id="{EA5860D4-A44C-469D-946F-5FC5C704DDE0}"/>
            </a:ext>
          </a:extLst>
        </xdr:cNvPr>
        <xdr:cNvSpPr/>
      </xdr:nvSpPr>
      <xdr:spPr>
        <a:xfrm>
          <a:off x="110637" y="3082761"/>
          <a:ext cx="6559298" cy="4862950"/>
        </a:xfrm>
        <a:prstGeom prst="roundRect">
          <a:avLst>
            <a:gd name="adj" fmla="val 2914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112102</xdr:colOff>
      <xdr:row>0</xdr:row>
      <xdr:rowOff>1</xdr:rowOff>
    </xdr:from>
    <xdr:to>
      <xdr:col>10</xdr:col>
      <xdr:colOff>562262</xdr:colOff>
      <xdr:row>1</xdr:row>
      <xdr:rowOff>21982</xdr:rowOff>
    </xdr:to>
    <xdr:sp macro="" textlink="">
      <xdr:nvSpPr>
        <xdr:cNvPr id="55" name="Retângulo Arredondado 32">
          <a:extLst>
            <a:ext uri="{FF2B5EF4-FFF2-40B4-BE49-F238E27FC236}">
              <a16:creationId xmlns:a16="http://schemas.microsoft.com/office/drawing/2014/main" id="{59FF2DFE-A117-4354-822F-916DFFCF7EA8}"/>
            </a:ext>
          </a:extLst>
        </xdr:cNvPr>
        <xdr:cNvSpPr/>
      </xdr:nvSpPr>
      <xdr:spPr>
        <a:xfrm>
          <a:off x="112102" y="1"/>
          <a:ext cx="7044391" cy="600808"/>
        </a:xfrm>
        <a:prstGeom prst="roundRect">
          <a:avLst>
            <a:gd name="adj" fmla="val 23305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26674</xdr:colOff>
      <xdr:row>5</xdr:row>
      <xdr:rowOff>178253</xdr:rowOff>
    </xdr:from>
    <xdr:to>
      <xdr:col>10</xdr:col>
      <xdr:colOff>381000</xdr:colOff>
      <xdr:row>7</xdr:row>
      <xdr:rowOff>85253</xdr:rowOff>
    </xdr:to>
    <xdr:sp macro="" textlink="'Aux. Relatório'!B31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8621155" y="1328580"/>
          <a:ext cx="1570595" cy="28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203799A-9846-4F17-87F6-A3BAB177F14A}" type="TxLink">
            <a:rPr lang="en-US" sz="1400" b="1" i="0" u="none" strike="noStrike">
              <a:solidFill>
                <a:srgbClr val="16365C"/>
              </a:solidFill>
              <a:effectLst/>
              <a:latin typeface="Calibri"/>
              <a:ea typeface="+mn-ea"/>
              <a:cs typeface="Calibri"/>
            </a:rPr>
            <a:pPr algn="ctr"/>
            <a:t> 220 </a:t>
          </a:fld>
          <a:endParaRPr lang="pt-BR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148575</xdr:colOff>
      <xdr:row>14</xdr:row>
      <xdr:rowOff>45730</xdr:rowOff>
    </xdr:from>
    <xdr:to>
      <xdr:col>9</xdr:col>
      <xdr:colOff>259901</xdr:colOff>
      <xdr:row>15</xdr:row>
      <xdr:rowOff>121930</xdr:rowOff>
    </xdr:to>
    <xdr:sp macro="" textlink="">
      <xdr:nvSpPr>
        <xdr:cNvPr id="106" name="CaixaDeTexto 105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 txBox="1"/>
      </xdr:nvSpPr>
      <xdr:spPr>
        <a:xfrm>
          <a:off x="148575" y="3035115"/>
          <a:ext cx="604613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n>
                <a:noFill/>
              </a:ln>
              <a:solidFill>
                <a:schemeClr val="accent6"/>
              </a:solidFill>
              <a:latin typeface="FUTURA"/>
            </a:rPr>
            <a:t>C</a:t>
          </a:r>
          <a:r>
            <a:rPr lang="pt-BR" sz="11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rPr>
            <a:t>OLABORADORES</a:t>
          </a:r>
        </a:p>
      </xdr:txBody>
    </xdr:sp>
    <xdr:clientData/>
  </xdr:twoCellAnchor>
  <xdr:twoCellAnchor>
    <xdr:from>
      <xdr:col>0</xdr:col>
      <xdr:colOff>190259</xdr:colOff>
      <xdr:row>15</xdr:row>
      <xdr:rowOff>150505</xdr:rowOff>
    </xdr:from>
    <xdr:to>
      <xdr:col>10</xdr:col>
      <xdr:colOff>355642</xdr:colOff>
      <xdr:row>15</xdr:row>
      <xdr:rowOff>150505</xdr:rowOff>
    </xdr:to>
    <xdr:cxnSp macro="">
      <xdr:nvCxnSpPr>
        <xdr:cNvPr id="107" name="Conector reto 106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CxnSpPr/>
      </xdr:nvCxnSpPr>
      <xdr:spPr>
        <a:xfrm flipV="1">
          <a:off x="190259" y="3330390"/>
          <a:ext cx="6759614" cy="0"/>
        </a:xfrm>
        <a:prstGeom prst="line">
          <a:avLst/>
        </a:prstGeom>
        <a:ln w="254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122580</xdr:colOff>
      <xdr:row>44</xdr:row>
      <xdr:rowOff>12351</xdr:rowOff>
    </xdr:from>
    <xdr:to>
      <xdr:col>9</xdr:col>
      <xdr:colOff>233906</xdr:colOff>
      <xdr:row>45</xdr:row>
      <xdr:rowOff>88551</xdr:rowOff>
    </xdr:to>
    <xdr:sp macro="" textlink="">
      <xdr:nvSpPr>
        <xdr:cNvPr id="111" name="CaixaDeTexto 110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 txBox="1"/>
      </xdr:nvSpPr>
      <xdr:spPr>
        <a:xfrm>
          <a:off x="122580" y="7592664"/>
          <a:ext cx="604063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ln>
                <a:noFill/>
              </a:ln>
              <a:solidFill>
                <a:schemeClr val="accent6"/>
              </a:solidFill>
              <a:latin typeface="FUTURA"/>
            </a:rPr>
            <a:t>E</a:t>
          </a:r>
          <a:r>
            <a:rPr lang="pt-BR" sz="11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rPr>
            <a:t>NTRADA,</a:t>
          </a:r>
          <a:r>
            <a:rPr lang="pt-BR" sz="1100" b="1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rPr>
            <a:t> SAÍDA E ESTOQUE DE MATERAIS</a:t>
          </a:r>
          <a:endParaRPr lang="pt-BR" sz="1100" b="1">
            <a:ln>
              <a:noFill/>
            </a:ln>
            <a:solidFill>
              <a:schemeClr val="accent1">
                <a:lumMod val="50000"/>
              </a:schemeClr>
            </a:solidFill>
            <a:latin typeface="FUTURA"/>
          </a:endParaRPr>
        </a:p>
      </xdr:txBody>
    </xdr:sp>
    <xdr:clientData/>
  </xdr:twoCellAnchor>
  <xdr:twoCellAnchor>
    <xdr:from>
      <xdr:col>0</xdr:col>
      <xdr:colOff>164264</xdr:colOff>
      <xdr:row>45</xdr:row>
      <xdr:rowOff>117126</xdr:rowOff>
    </xdr:from>
    <xdr:to>
      <xdr:col>10</xdr:col>
      <xdr:colOff>452438</xdr:colOff>
      <xdr:row>45</xdr:row>
      <xdr:rowOff>142875</xdr:rowOff>
    </xdr:to>
    <xdr:cxnSp macro="">
      <xdr:nvCxnSpPr>
        <xdr:cNvPr id="112" name="Conector reto 11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CxnSpPr/>
      </xdr:nvCxnSpPr>
      <xdr:spPr>
        <a:xfrm>
          <a:off x="164264" y="8268939"/>
          <a:ext cx="6400049" cy="25749"/>
        </a:xfrm>
        <a:prstGeom prst="line">
          <a:avLst/>
        </a:prstGeom>
        <a:ln w="254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445036</xdr:colOff>
      <xdr:row>0</xdr:row>
      <xdr:rowOff>126454</xdr:rowOff>
    </xdr:from>
    <xdr:ext cx="3070653" cy="33392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667411" y="126454"/>
          <a:ext cx="3070653" cy="333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800" b="1">
              <a:solidFill>
                <a:schemeClr val="tx2">
                  <a:lumMod val="75000"/>
                </a:schemeClr>
              </a:solidFill>
            </a:rPr>
            <a:t>BOLETIM</a:t>
          </a:r>
          <a:r>
            <a:rPr lang="pt-BR" sz="1800" b="1" baseline="0">
              <a:solidFill>
                <a:schemeClr val="tx2">
                  <a:lumMod val="75000"/>
                </a:schemeClr>
              </a:solidFill>
            </a:rPr>
            <a:t> DOAÇÕES COVID - 19</a:t>
          </a:r>
          <a:endParaRPr lang="pt-BR" sz="1800" b="1">
            <a:solidFill>
              <a:schemeClr val="tx2">
                <a:lumMod val="75000"/>
              </a:schemeClr>
            </a:solidFill>
          </a:endParaRPr>
        </a:p>
      </xdr:txBody>
    </xdr:sp>
    <xdr:clientData/>
  </xdr:oneCellAnchor>
  <xdr:twoCellAnchor>
    <xdr:from>
      <xdr:col>7</xdr:col>
      <xdr:colOff>615462</xdr:colOff>
      <xdr:row>3</xdr:row>
      <xdr:rowOff>58615</xdr:rowOff>
    </xdr:from>
    <xdr:to>
      <xdr:col>10</xdr:col>
      <xdr:colOff>424961</xdr:colOff>
      <xdr:row>6</xdr:row>
      <xdr:rowOff>87923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1D0626D-7C75-4C5D-945D-744880E9C917}"/>
            </a:ext>
          </a:extLst>
        </xdr:cNvPr>
        <xdr:cNvSpPr/>
      </xdr:nvSpPr>
      <xdr:spPr>
        <a:xfrm>
          <a:off x="5231424" y="952500"/>
          <a:ext cx="1787768" cy="6008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104775</xdr:colOff>
      <xdr:row>1</xdr:row>
      <xdr:rowOff>54706</xdr:rowOff>
    </xdr:from>
    <xdr:to>
      <xdr:col>10</xdr:col>
      <xdr:colOff>554935</xdr:colOff>
      <xdr:row>14</xdr:row>
      <xdr:rowOff>27779</xdr:rowOff>
    </xdr:to>
    <xdr:sp macro="" textlink="">
      <xdr:nvSpPr>
        <xdr:cNvPr id="33" name="Retângulo Arredondado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104775" y="633533"/>
          <a:ext cx="7044391" cy="2383631"/>
        </a:xfrm>
        <a:prstGeom prst="roundRect">
          <a:avLst>
            <a:gd name="adj" fmla="val 6232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190498</xdr:colOff>
      <xdr:row>1</xdr:row>
      <xdr:rowOff>15018</xdr:rowOff>
    </xdr:from>
    <xdr:to>
      <xdr:col>10</xdr:col>
      <xdr:colOff>397565</xdr:colOff>
      <xdr:row>2</xdr:row>
      <xdr:rowOff>185735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pSpPr/>
      </xdr:nvGrpSpPr>
      <xdr:grpSpPr>
        <a:xfrm>
          <a:off x="190498" y="598424"/>
          <a:ext cx="6755505" cy="313592"/>
          <a:chOff x="219075" y="1047750"/>
          <a:chExt cx="4343400" cy="295275"/>
        </a:xfrm>
      </xdr:grpSpPr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 txBox="1"/>
        </xdr:nvSpPr>
        <xdr:spPr>
          <a:xfrm>
            <a:off x="219075" y="1047750"/>
            <a:ext cx="38576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ln>
                  <a:noFill/>
                </a:ln>
                <a:solidFill>
                  <a:schemeClr val="accent6"/>
                </a:solidFill>
                <a:latin typeface="FUTURA"/>
              </a:rPr>
              <a:t>D</a:t>
            </a:r>
            <a:r>
              <a:rPr lang="pt-BR" sz="1100" b="1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OAÇÕES</a:t>
            </a:r>
            <a:r>
              <a:rPr lang="pt-BR" sz="1100" b="1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 FINACEIRAS E DE MATERIAIS</a:t>
            </a:r>
            <a:endParaRPr lang="pt-BR" sz="11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endParaRPr>
          </a:p>
        </xdr:txBody>
      </xdr:sp>
      <xdr:cxnSp macro="">
        <xdr:nvCxnSpPr>
          <xdr:cNvPr id="36" name="Conector reto 35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CxnSpPr/>
        </xdr:nvCxnSpPr>
        <xdr:spPr>
          <a:xfrm flipV="1">
            <a:off x="247649" y="1343025"/>
            <a:ext cx="4314826" cy="0"/>
          </a:xfrm>
          <a:prstGeom prst="line">
            <a:avLst/>
          </a:prstGeom>
          <a:ln w="2540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161924</xdr:colOff>
      <xdr:row>3</xdr:row>
      <xdr:rowOff>54846</xdr:rowOff>
    </xdr:from>
    <xdr:to>
      <xdr:col>2</xdr:col>
      <xdr:colOff>490724</xdr:colOff>
      <xdr:row>6</xdr:row>
      <xdr:rowOff>83421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pSpPr/>
      </xdr:nvGrpSpPr>
      <xdr:grpSpPr>
        <a:xfrm>
          <a:off x="161924" y="971627"/>
          <a:ext cx="1638488" cy="600075"/>
          <a:chOff x="219074" y="1427389"/>
          <a:chExt cx="1529443" cy="600075"/>
        </a:xfrm>
      </xdr:grpSpPr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/>
        </xdr:nvSpPr>
        <xdr:spPr>
          <a:xfrm>
            <a:off x="219074" y="1427389"/>
            <a:ext cx="1529443" cy="600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 txBox="1"/>
        </xdr:nvSpPr>
        <xdr:spPr>
          <a:xfrm>
            <a:off x="231320" y="1445078"/>
            <a:ext cx="15118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 b="0">
                <a:ln>
                  <a:noFill/>
                </a:ln>
                <a:solidFill>
                  <a:schemeClr val="accent6"/>
                </a:solidFill>
                <a:latin typeface="FUTURA"/>
              </a:rPr>
              <a:t>A</a:t>
            </a:r>
            <a:r>
              <a:rPr lang="pt-BR" sz="1000" b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rrecadado</a:t>
            </a:r>
            <a:endParaRPr lang="pt-BR" sz="1000" b="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endParaRPr>
          </a:p>
          <a:p>
            <a:pPr algn="l"/>
            <a:endParaRPr lang="pt-BR" sz="10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endParaRPr>
          </a:p>
        </xdr:txBody>
      </xdr:sp>
      <xdr:sp macro="" textlink="'Aux. Relatório'!B15">
        <xdr:nvSpPr>
          <xdr:cNvPr id="40" name="CaixaDeTexto 39"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SpPr txBox="1"/>
        </xdr:nvSpPr>
        <xdr:spPr>
          <a:xfrm>
            <a:off x="223839" y="1737631"/>
            <a:ext cx="15103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47E3CDD-9555-403B-A6B0-F80E59A90329}" type="TxLink">
              <a:rPr lang="en-US" sz="1400" b="1" i="0" u="none" strike="noStrike">
                <a:solidFill>
                  <a:srgbClr val="16365C"/>
                </a:solidFill>
                <a:effectLst/>
                <a:latin typeface="Calibri"/>
                <a:ea typeface="+mn-ea"/>
                <a:cs typeface="Calibri"/>
              </a:rPr>
              <a:pPr algn="l"/>
              <a:t> R$ 4.605.469,43 </a:t>
            </a:fld>
            <a:endParaRPr lang="pt-BR" sz="1400" b="1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311150</xdr:colOff>
      <xdr:row>3</xdr:row>
      <xdr:rowOff>54846</xdr:rowOff>
    </xdr:from>
    <xdr:to>
      <xdr:col>7</xdr:col>
      <xdr:colOff>639950</xdr:colOff>
      <xdr:row>6</xdr:row>
      <xdr:rowOff>83421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GrpSpPr/>
      </xdr:nvGrpSpPr>
      <xdr:grpSpPr>
        <a:xfrm>
          <a:off x="3585369" y="971627"/>
          <a:ext cx="1638487" cy="600075"/>
          <a:chOff x="219074" y="1427389"/>
          <a:chExt cx="1529443" cy="600075"/>
        </a:xfrm>
      </xdr:grpSpPr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SpPr/>
        </xdr:nvSpPr>
        <xdr:spPr>
          <a:xfrm>
            <a:off x="219074" y="1427389"/>
            <a:ext cx="1529443" cy="600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 txBox="1"/>
        </xdr:nvSpPr>
        <xdr:spPr>
          <a:xfrm>
            <a:off x="231320" y="1445078"/>
            <a:ext cx="15118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 b="0">
                <a:ln>
                  <a:noFill/>
                </a:ln>
                <a:solidFill>
                  <a:schemeClr val="accent6"/>
                </a:solidFill>
                <a:latin typeface="FUTURA"/>
              </a:rPr>
              <a:t>L</a:t>
            </a:r>
            <a:r>
              <a:rPr lang="pt-BR" sz="1000" b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ocais</a:t>
            </a:r>
            <a:r>
              <a:rPr lang="pt-BR" sz="1000" b="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 atendidos</a:t>
            </a:r>
          </a:p>
          <a:p>
            <a:pPr algn="l"/>
            <a:endParaRPr lang="pt-BR" sz="10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endParaRPr>
          </a:p>
        </xdr:txBody>
      </xdr:sp>
      <xdr:sp macro="" textlink="'Aux. Relatório'!B26">
        <xdr:nvSpPr>
          <xdr:cNvPr id="46" name="CaixaDeTexto 45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SpPr txBox="1"/>
        </xdr:nvSpPr>
        <xdr:spPr>
          <a:xfrm>
            <a:off x="223839" y="1737631"/>
            <a:ext cx="15103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F43E2B0-68FD-42B2-BF1E-95D9071B6463}" type="TxLink">
              <a:rPr lang="en-US" sz="1400" b="1" i="0" u="none" strike="noStrike">
                <a:solidFill>
                  <a:srgbClr val="16365C"/>
                </a:solidFill>
                <a:effectLst/>
                <a:latin typeface="Calibri"/>
                <a:ea typeface="+mn-ea"/>
                <a:cs typeface="Calibri"/>
              </a:rPr>
              <a:pPr algn="ctr"/>
              <a:t> 318 </a:t>
            </a:fld>
            <a:endParaRPr lang="pt-BR" sz="1400" b="1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541337</xdr:colOff>
      <xdr:row>3</xdr:row>
      <xdr:rowOff>54846</xdr:rowOff>
    </xdr:from>
    <xdr:to>
      <xdr:col>5</xdr:col>
      <xdr:colOff>260537</xdr:colOff>
      <xdr:row>6</xdr:row>
      <xdr:rowOff>83421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GrpSpPr/>
      </xdr:nvGrpSpPr>
      <xdr:grpSpPr>
        <a:xfrm>
          <a:off x="1851025" y="971627"/>
          <a:ext cx="1683731" cy="600075"/>
          <a:chOff x="219074" y="1427389"/>
          <a:chExt cx="1529443" cy="600075"/>
        </a:xfrm>
      </xdr:grpSpPr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SpPr/>
        </xdr:nvSpPr>
        <xdr:spPr>
          <a:xfrm>
            <a:off x="219074" y="1427389"/>
            <a:ext cx="1529443" cy="600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00000000-0008-0000-0700-000035000000}"/>
              </a:ext>
            </a:extLst>
          </xdr:cNvPr>
          <xdr:cNvSpPr txBox="1"/>
        </xdr:nvSpPr>
        <xdr:spPr>
          <a:xfrm>
            <a:off x="231320" y="1445078"/>
            <a:ext cx="15118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200" b="0">
                <a:ln>
                  <a:noFill/>
                </a:ln>
                <a:solidFill>
                  <a:schemeClr val="accent6"/>
                </a:solidFill>
                <a:latin typeface="FUTURA"/>
              </a:rPr>
              <a:t>N</a:t>
            </a:r>
            <a:r>
              <a:rPr lang="pt-BR" sz="1000" b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r</a:t>
            </a:r>
            <a:r>
              <a:rPr lang="pt-BR" sz="1000" b="0" baseline="0">
                <a:ln>
                  <a:noFill/>
                </a:ln>
                <a:solidFill>
                  <a:schemeClr val="accent1">
                    <a:lumMod val="50000"/>
                  </a:schemeClr>
                </a:solidFill>
                <a:latin typeface="FUTURA"/>
              </a:rPr>
              <a:t> de itens</a:t>
            </a:r>
          </a:p>
          <a:p>
            <a:pPr algn="ctr"/>
            <a:endParaRPr lang="pt-BR" sz="1000" b="1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endParaRPr>
          </a:p>
        </xdr:txBody>
      </xdr:sp>
      <xdr:sp macro="" textlink="'Aux. Relatório'!B21">
        <xdr:nvSpPr>
          <xdr:cNvPr id="54" name="CaixaDeTexto 53"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SpPr txBox="1"/>
        </xdr:nvSpPr>
        <xdr:spPr>
          <a:xfrm>
            <a:off x="223839" y="1737631"/>
            <a:ext cx="1510393" cy="288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D28124E-0220-4E86-AD1D-B404D5A1D5DF}" type="TxLink">
              <a:rPr lang="en-US" sz="1400" b="1" i="0" u="none" strike="noStrike">
                <a:solidFill>
                  <a:srgbClr val="16365C"/>
                </a:solidFill>
                <a:effectLst/>
                <a:latin typeface="Calibri"/>
                <a:ea typeface="+mn-ea"/>
                <a:cs typeface="Calibri"/>
              </a:rPr>
              <a:pPr algn="ctr"/>
              <a:t> 714.016 </a:t>
            </a:fld>
            <a:endParaRPr lang="pt-BR" sz="1400" b="1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220272</xdr:colOff>
      <xdr:row>7</xdr:row>
      <xdr:rowOff>35717</xdr:rowOff>
    </xdr:from>
    <xdr:to>
      <xdr:col>2</xdr:col>
      <xdr:colOff>224814</xdr:colOff>
      <xdr:row>13</xdr:row>
      <xdr:rowOff>87923</xdr:rowOff>
    </xdr:to>
    <xdr:grpSp>
      <xdr:nvGrpSpPr>
        <xdr:cNvPr id="89" name="Agrupar 88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GrpSpPr/>
      </xdr:nvGrpSpPr>
      <xdr:grpSpPr>
        <a:xfrm>
          <a:off x="220272" y="1714498"/>
          <a:ext cx="1314230" cy="1195206"/>
          <a:chOff x="386956" y="1785937"/>
          <a:chExt cx="1218980" cy="1195206"/>
        </a:xfrm>
      </xdr:grpSpPr>
      <xdr:graphicFrame macro="">
        <xdr:nvGraphicFramePr>
          <xdr:cNvPr id="80" name="Gráfico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GraphicFramePr>
            <a:graphicFrameLocks/>
          </xdr:cNvGraphicFramePr>
        </xdr:nvGraphicFramePr>
        <xdr:xfrm>
          <a:off x="386956" y="1785937"/>
          <a:ext cx="1218980" cy="11952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700-000058000000}"/>
              </a:ext>
            </a:extLst>
          </xdr:cNvPr>
          <xdr:cNvGrpSpPr/>
        </xdr:nvGrpSpPr>
        <xdr:grpSpPr>
          <a:xfrm>
            <a:off x="589358" y="2369343"/>
            <a:ext cx="779861" cy="226219"/>
            <a:chOff x="1821655" y="2113359"/>
            <a:chExt cx="779861" cy="226219"/>
          </a:xfrm>
        </xdr:grpSpPr>
        <xdr:sp macro="" textlink="'Aux. Relatório'!G4">
          <xdr:nvSpPr>
            <xdr:cNvPr id="81" name="CaixaDeTexto 80">
              <a:extLst>
                <a:ext uri="{FF2B5EF4-FFF2-40B4-BE49-F238E27FC236}">
                  <a16:creationId xmlns:a16="http://schemas.microsoft.com/office/drawing/2014/main" id="{00000000-0008-0000-0700-000051000000}"/>
                </a:ext>
              </a:extLst>
            </xdr:cNvPr>
            <xdr:cNvSpPr txBox="1"/>
          </xdr:nvSpPr>
          <xdr:spPr>
            <a:xfrm>
              <a:off x="1821655" y="2113359"/>
              <a:ext cx="422673" cy="2262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9400CF9-5DE6-4A54-A87A-F10C20C44B18}" type="TxLink">
                <a:rPr lang="en-US" sz="900" b="1" i="0" u="none" strike="noStrike">
                  <a:solidFill>
                    <a:srgbClr val="16365C"/>
                  </a:solidFill>
                  <a:latin typeface="Calibri"/>
                  <a:cs typeface="Calibri"/>
                </a:rPr>
                <a:pPr/>
                <a:t>74%</a:t>
              </a:fld>
              <a:endParaRPr lang="pt-BR" sz="1100"/>
            </a:p>
          </xdr:txBody>
        </xdr:sp>
        <xdr:sp macro="" textlink="">
          <xdr:nvSpPr>
            <xdr:cNvPr id="83" name="CaixaDeTexto 82">
              <a:extLst>
                <a:ext uri="{FF2B5EF4-FFF2-40B4-BE49-F238E27FC236}">
                  <a16:creationId xmlns:a16="http://schemas.microsoft.com/office/drawing/2014/main" id="{00000000-0008-0000-0700-000053000000}"/>
                </a:ext>
              </a:extLst>
            </xdr:cNvPr>
            <xdr:cNvSpPr txBox="1"/>
          </xdr:nvSpPr>
          <xdr:spPr>
            <a:xfrm>
              <a:off x="2059779" y="2116335"/>
              <a:ext cx="541737" cy="220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pt-BR" sz="900" b="1">
                  <a:solidFill>
                    <a:schemeClr val="tx2">
                      <a:lumMod val="75000"/>
                    </a:schemeClr>
                  </a:solidFill>
                  <a:sym typeface="Webdings" panose="05030102010509060703" pitchFamily="18" charset="2"/>
                </a:rPr>
                <a:t>Material</a:t>
              </a:r>
              <a:endParaRPr lang="pt-BR" sz="800" b="1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700-000057000000}"/>
              </a:ext>
            </a:extLst>
          </xdr:cNvPr>
          <xdr:cNvGrpSpPr/>
        </xdr:nvGrpSpPr>
        <xdr:grpSpPr>
          <a:xfrm>
            <a:off x="571500" y="2180630"/>
            <a:ext cx="845344" cy="226219"/>
            <a:chOff x="1821656" y="2579489"/>
            <a:chExt cx="845344" cy="226219"/>
          </a:xfrm>
        </xdr:grpSpPr>
        <xdr:sp macro="" textlink="'Aux. Relatório'!G5">
          <xdr:nvSpPr>
            <xdr:cNvPr id="85" name="CaixaDeTexto 84">
              <a:extLst>
                <a:ext uri="{FF2B5EF4-FFF2-40B4-BE49-F238E27FC236}">
                  <a16:creationId xmlns:a16="http://schemas.microsoft.com/office/drawing/2014/main" id="{00000000-0008-0000-0700-000055000000}"/>
                </a:ext>
              </a:extLst>
            </xdr:cNvPr>
            <xdr:cNvSpPr txBox="1"/>
          </xdr:nvSpPr>
          <xdr:spPr>
            <a:xfrm>
              <a:off x="1821656" y="2579489"/>
              <a:ext cx="422673" cy="2262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9DE5CE8-19F6-4C50-ABA3-A113DEE3242C}" type="TxLink">
                <a:rPr lang="en-US" sz="900" b="1" i="0" u="none" strike="noStrike">
                  <a:solidFill>
                    <a:schemeClr val="accent6"/>
                  </a:solidFill>
                  <a:latin typeface="Calibri"/>
                  <a:cs typeface="Calibri"/>
                </a:rPr>
                <a:pPr/>
                <a:t>26%</a:t>
              </a:fld>
              <a:endParaRPr lang="pt-BR" sz="1100">
                <a:solidFill>
                  <a:schemeClr val="accent6"/>
                </a:solidFill>
              </a:endParaRPr>
            </a:p>
          </xdr:txBody>
        </xdr:sp>
        <xdr:sp macro="" textlink="">
          <xdr:nvSpPr>
            <xdr:cNvPr id="86" name="CaixaDeTexto 85">
              <a:extLst>
                <a:ext uri="{FF2B5EF4-FFF2-40B4-BE49-F238E27FC236}">
                  <a16:creationId xmlns:a16="http://schemas.microsoft.com/office/drawing/2014/main" id="{00000000-0008-0000-0700-000056000000}"/>
                </a:ext>
              </a:extLst>
            </xdr:cNvPr>
            <xdr:cNvSpPr txBox="1"/>
          </xdr:nvSpPr>
          <xdr:spPr>
            <a:xfrm>
              <a:off x="2045491" y="2582465"/>
              <a:ext cx="621509" cy="2202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pt-BR" sz="900" b="1">
                  <a:solidFill>
                    <a:schemeClr val="accent6"/>
                  </a:solidFill>
                  <a:sym typeface="Webdings" panose="05030102010509060703" pitchFamily="18" charset="2"/>
                </a:rPr>
                <a:t>Financeira</a:t>
              </a:r>
            </a:p>
            <a:p>
              <a:endParaRPr lang="pt-BR" sz="800" b="1">
                <a:solidFill>
                  <a:schemeClr val="accent6"/>
                </a:solidFill>
              </a:endParaRPr>
            </a:p>
          </xdr:txBody>
        </xdr:sp>
      </xdr:grpSp>
    </xdr:grpSp>
    <xdr:clientData/>
  </xdr:twoCellAnchor>
  <xdr:twoCellAnchor>
    <xdr:from>
      <xdr:col>8</xdr:col>
      <xdr:colOff>39688</xdr:colOff>
      <xdr:row>3</xdr:row>
      <xdr:rowOff>54846</xdr:rowOff>
    </xdr:from>
    <xdr:to>
      <xdr:col>10</xdr:col>
      <xdr:colOff>446942</xdr:colOff>
      <xdr:row>6</xdr:row>
      <xdr:rowOff>83421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/>
      </xdr:nvSpPr>
      <xdr:spPr>
        <a:xfrm>
          <a:off x="5246688" y="967659"/>
          <a:ext cx="1709004" cy="600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77932</xdr:colOff>
      <xdr:row>7</xdr:row>
      <xdr:rowOff>8659</xdr:rowOff>
    </xdr:from>
    <xdr:to>
      <xdr:col>10</xdr:col>
      <xdr:colOff>476250</xdr:colOff>
      <xdr:row>14</xdr:row>
      <xdr:rowOff>40048</xdr:rowOff>
    </xdr:to>
    <xdr:graphicFrame macro="">
      <xdr:nvGraphicFramePr>
        <xdr:cNvPr id="91" name="Gráfico 90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410766</xdr:colOff>
      <xdr:row>6</xdr:row>
      <xdr:rowOff>11904</xdr:rowOff>
    </xdr:from>
    <xdr:to>
      <xdr:col>6</xdr:col>
      <xdr:colOff>452437</xdr:colOff>
      <xdr:row>13</xdr:row>
      <xdr:rowOff>148825</xdr:rowOff>
    </xdr:to>
    <xdr:graphicFrame macro="">
      <xdr:nvGraphicFramePr>
        <xdr:cNvPr id="92" name="Gráfico 9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277811</xdr:colOff>
      <xdr:row>6</xdr:row>
      <xdr:rowOff>182560</xdr:rowOff>
    </xdr:from>
    <xdr:to>
      <xdr:col>10</xdr:col>
      <xdr:colOff>432955</xdr:colOff>
      <xdr:row>9</xdr:row>
      <xdr:rowOff>77931</xdr:rowOff>
    </xdr:to>
    <xdr:sp macro="" textlink="">
      <xdr:nvSpPr>
        <xdr:cNvPr id="6" name="Texto Explicativo 2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200629" y="1671924"/>
          <a:ext cx="813235" cy="4668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1591"/>
            <a:gd name="adj6" fmla="val -39220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>
              <a:solidFill>
                <a:schemeClr val="bg1">
                  <a:lumMod val="50000"/>
                </a:schemeClr>
              </a:solidFill>
            </a:rPr>
            <a:t>porcentagem</a:t>
          </a:r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 do valor arrecadado</a:t>
          </a:r>
          <a:endParaRPr lang="pt-BR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460579</xdr:colOff>
      <xdr:row>6</xdr:row>
      <xdr:rowOff>187118</xdr:rowOff>
    </xdr:from>
    <xdr:to>
      <xdr:col>6</xdr:col>
      <xdr:colOff>649432</xdr:colOff>
      <xdr:row>9</xdr:row>
      <xdr:rowOff>43295</xdr:rowOff>
    </xdr:to>
    <xdr:sp macro="" textlink="">
      <xdr:nvSpPr>
        <xdr:cNvPr id="56" name="Texto Explicativo 2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/>
      </xdr:nvSpPr>
      <xdr:spPr>
        <a:xfrm>
          <a:off x="3751034" y="1676482"/>
          <a:ext cx="846943" cy="42767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81591"/>
            <a:gd name="adj6" fmla="val -39220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 baseline="0">
              <a:solidFill>
                <a:schemeClr val="bg1">
                  <a:lumMod val="50000"/>
                </a:schemeClr>
              </a:solidFill>
            </a:rPr>
            <a:t>números de itens  arrecadados</a:t>
          </a:r>
          <a:endParaRPr lang="pt-BR" sz="7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55562</xdr:colOff>
      <xdr:row>3</xdr:row>
      <xdr:rowOff>85723</xdr:rowOff>
    </xdr:from>
    <xdr:to>
      <xdr:col>10</xdr:col>
      <xdr:colOff>418596</xdr:colOff>
      <xdr:row>4</xdr:row>
      <xdr:rowOff>183223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4945062" y="998536"/>
          <a:ext cx="1585409" cy="28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ln>
                <a:noFill/>
              </a:ln>
              <a:solidFill>
                <a:schemeClr val="accent6"/>
              </a:solidFill>
              <a:latin typeface="FUTURA"/>
            </a:rPr>
            <a:t>M</a:t>
          </a:r>
          <a:r>
            <a:rPr lang="pt-BR" sz="1000" b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rPr>
            <a:t>unicípios</a:t>
          </a:r>
          <a:r>
            <a:rPr lang="pt-BR" sz="1050" b="0" baseline="0">
              <a:ln>
                <a:noFill/>
              </a:ln>
              <a:solidFill>
                <a:schemeClr val="accent1">
                  <a:lumMod val="50000"/>
                </a:schemeClr>
              </a:solidFill>
              <a:latin typeface="FUTURA"/>
            </a:rPr>
            <a:t> atendidos</a:t>
          </a:r>
        </a:p>
        <a:p>
          <a:pPr algn="l"/>
          <a:endParaRPr lang="pt-BR" sz="1100" b="1">
            <a:ln>
              <a:noFill/>
            </a:ln>
            <a:solidFill>
              <a:schemeClr val="accent1">
                <a:lumMod val="50000"/>
              </a:schemeClr>
            </a:solidFill>
            <a:latin typeface="FUTURA"/>
          </a:endParaRPr>
        </a:p>
      </xdr:txBody>
    </xdr:sp>
    <xdr:clientData/>
  </xdr:twoCellAnchor>
  <xdr:twoCellAnchor editAs="oneCell">
    <xdr:from>
      <xdr:col>0</xdr:col>
      <xdr:colOff>386499</xdr:colOff>
      <xdr:row>0</xdr:row>
      <xdr:rowOff>103187</xdr:rowOff>
    </xdr:from>
    <xdr:to>
      <xdr:col>1</xdr:col>
      <xdr:colOff>584936</xdr:colOff>
      <xdr:row>0</xdr:row>
      <xdr:rowOff>499904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499" y="103187"/>
          <a:ext cx="857860" cy="396717"/>
        </a:xfrm>
        <a:prstGeom prst="rect">
          <a:avLst/>
        </a:prstGeom>
      </xdr:spPr>
    </xdr:pic>
    <xdr:clientData/>
  </xdr:twoCellAnchor>
  <xdr:twoCellAnchor>
    <xdr:from>
      <xdr:col>8</xdr:col>
      <xdr:colOff>68140</xdr:colOff>
      <xdr:row>4</xdr:row>
      <xdr:rowOff>176210</xdr:rowOff>
    </xdr:from>
    <xdr:to>
      <xdr:col>10</xdr:col>
      <xdr:colOff>376419</xdr:colOff>
      <xdr:row>6</xdr:row>
      <xdr:rowOff>83210</xdr:rowOff>
    </xdr:to>
    <xdr:sp macro="" textlink="'Aux. Relatório'!B31">
      <xdr:nvSpPr>
        <xdr:cNvPr id="58" name="CaixaDeTexto 57">
          <a:extLst>
            <a:ext uri="{FF2B5EF4-FFF2-40B4-BE49-F238E27FC236}">
              <a16:creationId xmlns:a16="http://schemas.microsoft.com/office/drawing/2014/main" id="{199DC8D1-16CA-4052-B8A7-CD5BD4CA336C}"/>
            </a:ext>
          </a:extLst>
        </xdr:cNvPr>
        <xdr:cNvSpPr txBox="1"/>
      </xdr:nvSpPr>
      <xdr:spPr>
        <a:xfrm>
          <a:off x="5343525" y="1260595"/>
          <a:ext cx="1627125" cy="28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9A0150-1478-421E-B583-D4AAA3A7F01B}" type="TxLink">
            <a:rPr lang="en-US" sz="1400" b="1" i="0" u="none" strike="noStrike">
              <a:solidFill>
                <a:srgbClr val="16365C"/>
              </a:solidFill>
              <a:effectLst/>
              <a:latin typeface="Calibri"/>
              <a:ea typeface="+mn-ea"/>
              <a:cs typeface="Calibri"/>
            </a:rPr>
            <a:pPr algn="ctr"/>
            <a:t> 220 </a:t>
          </a:fld>
          <a:endParaRPr lang="pt-BR" sz="1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0</xdr:colOff>
      <xdr:row>0</xdr:row>
      <xdr:rowOff>146538</xdr:rowOff>
    </xdr:from>
    <xdr:to>
      <xdr:col>10</xdr:col>
      <xdr:colOff>483577</xdr:colOff>
      <xdr:row>0</xdr:row>
      <xdr:rowOff>432288</xdr:rowOff>
    </xdr:to>
    <xdr:sp macro="" textlink="'Aux. Relatório'!A33">
      <xdr:nvSpPr>
        <xdr:cNvPr id="12" name="CaixaDeTexto 11">
          <a:extLst>
            <a:ext uri="{FF2B5EF4-FFF2-40B4-BE49-F238E27FC236}">
              <a16:creationId xmlns:a16="http://schemas.microsoft.com/office/drawing/2014/main" id="{3B0F3584-12DE-4D72-AAD0-B6ABA0A54836}"/>
            </a:ext>
          </a:extLst>
        </xdr:cNvPr>
        <xdr:cNvSpPr txBox="1"/>
      </xdr:nvSpPr>
      <xdr:spPr>
        <a:xfrm>
          <a:off x="5275385" y="146538"/>
          <a:ext cx="180242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A2D018D-8BDD-4900-B6DB-AB22780BCFFD}" type="TxLink">
            <a:rPr lang="en-US" sz="900" b="0" i="0" u="none" strike="noStrike">
              <a:solidFill>
                <a:schemeClr val="tx2">
                  <a:lumMod val="75000"/>
                </a:schemeClr>
              </a:solidFill>
              <a:latin typeface="Calibri"/>
            </a:rPr>
            <a:pPr algn="r"/>
            <a:t>terça-feira, 21 de julho de 2020</a:t>
          </a:fld>
          <a:endParaRPr lang="pt-BR" sz="9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489737</xdr:colOff>
      <xdr:row>107</xdr:row>
      <xdr:rowOff>135495</xdr:rowOff>
    </xdr:from>
    <xdr:to>
      <xdr:col>7</xdr:col>
      <xdr:colOff>190499</xdr:colOff>
      <xdr:row>111</xdr:row>
      <xdr:rowOff>56110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5675" y="20185620"/>
          <a:ext cx="923137" cy="68261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107</xdr:row>
      <xdr:rowOff>158751</xdr:rowOff>
    </xdr:from>
    <xdr:to>
      <xdr:col>10</xdr:col>
      <xdr:colOff>23813</xdr:colOff>
      <xdr:row>110</xdr:row>
      <xdr:rowOff>174747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5250" y="20208876"/>
          <a:ext cx="960438" cy="587496"/>
        </a:xfrm>
        <a:prstGeom prst="rect">
          <a:avLst/>
        </a:prstGeom>
      </xdr:spPr>
    </xdr:pic>
    <xdr:clientData/>
  </xdr:twoCellAnchor>
  <xdr:twoCellAnchor editAs="oneCell">
    <xdr:from>
      <xdr:col>1</xdr:col>
      <xdr:colOff>50970</xdr:colOff>
      <xdr:row>107</xdr:row>
      <xdr:rowOff>75322</xdr:rowOff>
    </xdr:from>
    <xdr:to>
      <xdr:col>2</xdr:col>
      <xdr:colOff>158326</xdr:colOff>
      <xdr:row>111</xdr:row>
      <xdr:rowOff>31865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158" y="20125447"/>
          <a:ext cx="718543" cy="718543"/>
        </a:xfrm>
        <a:prstGeom prst="rect">
          <a:avLst/>
        </a:prstGeom>
      </xdr:spPr>
    </xdr:pic>
    <xdr:clientData/>
  </xdr:twoCellAnchor>
  <xdr:twoCellAnchor editAs="oneCell">
    <xdr:from>
      <xdr:col>3</xdr:col>
      <xdr:colOff>310617</xdr:colOff>
      <xdr:row>107</xdr:row>
      <xdr:rowOff>97343</xdr:rowOff>
    </xdr:from>
    <xdr:to>
      <xdr:col>4</xdr:col>
      <xdr:colOff>307172</xdr:colOff>
      <xdr:row>111</xdr:row>
      <xdr:rowOff>58845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180" y="20147468"/>
          <a:ext cx="607742" cy="723502"/>
        </a:xfrm>
        <a:prstGeom prst="rect">
          <a:avLst/>
        </a:prstGeom>
      </xdr:spPr>
    </xdr:pic>
    <xdr:clientData/>
  </xdr:twoCellAnchor>
  <xdr:twoCellAnchor editAs="oneCell">
    <xdr:from>
      <xdr:col>0</xdr:col>
      <xdr:colOff>295088</xdr:colOff>
      <xdr:row>46</xdr:row>
      <xdr:rowOff>9525</xdr:rowOff>
    </xdr:from>
    <xdr:to>
      <xdr:col>10</xdr:col>
      <xdr:colOff>372411</xdr:colOff>
      <xdr:row>102</xdr:row>
      <xdr:rowOff>120362</xdr:rowOff>
    </xdr:to>
    <xdr:pic>
      <xdr:nvPicPr>
        <xdr:cNvPr id="61" name="Imagem 6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88" y="9115425"/>
          <a:ext cx="6173323" cy="1082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16</xdr:row>
      <xdr:rowOff>76200</xdr:rowOff>
    </xdr:from>
    <xdr:to>
      <xdr:col>10</xdr:col>
      <xdr:colOff>190500</xdr:colOff>
      <xdr:row>43</xdr:row>
      <xdr:rowOff>85725</xdr:rowOff>
    </xdr:to>
    <xdr:pic>
      <xdr:nvPicPr>
        <xdr:cNvPr id="63" name="Imagem 6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467100"/>
          <a:ext cx="5781675" cy="515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LOG1" refreshedDate="43963.672983217592" backgroundQuery="1" createdVersion="6" refreshedVersion="6" minRefreshableVersion="3" recordCount="0" supportSubquery="1" supportAdvancedDrill="1">
  <cacheSource type="external" connectionId="1"/>
  <cacheFields count="1">
    <cacheField name="[Measures].[Contagem Distinta de Cidade2]" caption="Contagem Distinta de Cidade2" numFmtId="0" hierarchy="64" level="32767"/>
  </cacheFields>
  <cacheHierarchies count="65">
    <cacheHierarchy uniqueName="[Entrada].[Classificação]" caption="Classificação" attribute="1" defaultMemberUniqueName="[Entrada].[Classificação].[All]" allUniqueName="[Entrada].[Classificação].[All]" dimensionUniqueName="[Entrada]" displayFolder="" count="0" memberValueDatatype="130" unbalanced="0"/>
    <cacheHierarchy uniqueName="[Entrada].[Nr Nota Fiscal]" caption="Nr Nota Fiscal" attribute="1" defaultMemberUniqueName="[Entrada].[Nr Nota Fiscal].[All]" allUniqueName="[Entrada].[Nr Nota Fiscal].[All]" dimensionUniqueName="[Entrada]" displayFolder="" count="0" memberValueDatatype="130" unbalanced="0"/>
    <cacheHierarchy uniqueName="[Entrada].[Emissão]" caption="Emissão" attribute="1" time="1" defaultMemberUniqueName="[Entrada].[Emissão].[All]" allUniqueName="[Entrada].[Emissão].[All]" dimensionUniqueName="[Entrada]" displayFolder="" count="0" memberValueDatatype="7" unbalanced="0"/>
    <cacheHierarchy uniqueName="[Entrada].[Doador]" caption="Doador" attribute="1" defaultMemberUniqueName="[Entrada].[Doador].[All]" allUniqueName="[Entrada].[Doador].[All]" dimensionUniqueName="[Entrada]" displayFolder="" count="0" memberValueDatatype="130" unbalanced="0"/>
    <cacheHierarchy uniqueName="[Entrada].[CNPJ]" caption="CNPJ" attribute="1" defaultMemberUniqueName="[Entrada].[CNPJ].[All]" allUniqueName="[Entrada].[CNPJ].[All]" dimensionUniqueName="[Entrada]" displayFolder="" count="0" memberValueDatatype="130" unbalanced="0"/>
    <cacheHierarchy uniqueName="[Entrada].[Fornecedor]" caption="Fornecedor" attribute="1" defaultMemberUniqueName="[Entrada].[Fornecedor].[All]" allUniqueName="[Entrada].[Fornecedor].[All]" dimensionUniqueName="[Entrada]" displayFolder="" count="0" memberValueDatatype="130" unbalanced="0"/>
    <cacheHierarchy uniqueName="[Entrada].[CNPJ2]" caption="CNPJ2" attribute="1" defaultMemberUniqueName="[Entrada].[CNPJ2].[All]" allUniqueName="[Entrada].[CNPJ2].[All]" dimensionUniqueName="[Entrada]" displayFolder="" count="0" memberValueDatatype="130" unbalanced="0"/>
    <cacheHierarchy uniqueName="[Entrada].[Destinatário]" caption="Destinatário" attribute="1" defaultMemberUniqueName="[Entrada].[Destinatário].[All]" allUniqueName="[Entrada].[Destinatário].[All]" dimensionUniqueName="[Entrada]" displayFolder="" count="0" memberValueDatatype="130" unbalanced="0"/>
    <cacheHierarchy uniqueName="[Entrada].[CNPJ3]" caption="CNPJ3" attribute="1" defaultMemberUniqueName="[Entrada].[CNPJ3].[All]" allUniqueName="[Entrada].[CNPJ3].[All]" dimensionUniqueName="[Entrada]" displayFolder="" count="0" memberValueDatatype="130" unbalanced="0"/>
    <cacheHierarchy uniqueName="[Entrada].[Local de entrega]" caption="Local de entrega" attribute="1" defaultMemberUniqueName="[Entrada].[Local de entrega].[All]" allUniqueName="[Entrada].[Local de entrega].[All]" dimensionUniqueName="[Entrada]" displayFolder="" count="0" memberValueDatatype="130" unbalanced="0"/>
    <cacheHierarchy uniqueName="[Entrada].[Data da entrega]" caption="Data da entrega" attribute="1" time="1" defaultMemberUniqueName="[Entrada].[Data da entrega].[All]" allUniqueName="[Entrada].[Data da entrega].[All]" dimensionUniqueName="[Entrada]" displayFolder="" count="0" memberValueDatatype="7" unbalanced="0"/>
    <cacheHierarchy uniqueName="[Entrada].[Classificação2]" caption="Classificação2" attribute="1" defaultMemberUniqueName="[Entrada].[Classificação2].[All]" allUniqueName="[Entrada].[Classificação2].[All]" dimensionUniqueName="[Entrada]" displayFolder="" count="0" memberValueDatatype="130" unbalanced="0"/>
    <cacheHierarchy uniqueName="[Entrada].[Cod.]" caption="Cod." attribute="1" defaultMemberUniqueName="[Entrada].[Cod.].[All]" allUniqueName="[Entrada].[Cod.].[All]" dimensionUniqueName="[Entrada]" displayFolder="" count="0" memberValueDatatype="20" unbalanced="0"/>
    <cacheHierarchy uniqueName="[Entrada].[Descrição do produto conforme nota fiscal]" caption="Descrição do produto conforme nota fiscal" attribute="1" defaultMemberUniqueName="[Entrada].[Descrição do produto conforme nota fiscal].[All]" allUniqueName="[Entrada].[Descrição do produto conforme nota fiscal].[All]" dimensionUniqueName="[Entrada]" displayFolder="" count="0" memberValueDatatype="130" unbalanced="0"/>
    <cacheHierarchy uniqueName="[Entrada].[Descrição do produto]" caption="Descrição do produto" attribute="1" defaultMemberUniqueName="[Entrada].[Descrição do produto].[All]" allUniqueName="[Entrada].[Descrição do produto].[All]" dimensionUniqueName="[Entrada]" displayFolder="" count="0" memberValueDatatype="130" unbalanced="0"/>
    <cacheHierarchy uniqueName="[Entrada].[Unidade recebida transportadora]" caption="Unidade recebida transportadora" attribute="1" defaultMemberUniqueName="[Entrada].[Unidade recebida transportadora].[All]" allUniqueName="[Entrada].[Unidade recebida transportadora].[All]" dimensionUniqueName="[Entrada]" displayFolder="" count="0" memberValueDatatype="130" unbalanced="0"/>
    <cacheHierarchy uniqueName="[Entrada].[Quantidade recebida transportadora]" caption="Quantidade recebida transportadora" attribute="1" defaultMemberUniqueName="[Entrada].[Quantidade recebida transportadora].[All]" allUniqueName="[Entrada].[Quantidade recebida transportadora].[All]" dimensionUniqueName="[Entrada]" displayFolder="" count="0" memberValueDatatype="5" unbalanced="0"/>
    <cacheHierarchy uniqueName="[Entrada].[Unidade volumétrica NF COMERCIAL]" caption="Unidade volumétrica NF COMERCIAL" attribute="1" defaultMemberUniqueName="[Entrada].[Unidade volumétrica NF COMERCIAL].[All]" allUniqueName="[Entrada].[Unidade volumétrica NF COMERCIAL].[All]" dimensionUniqueName="[Entrada]" displayFolder="" count="0" memberValueDatatype="130" unbalanced="0"/>
    <cacheHierarchy uniqueName="[Entrada].[Quantidade volumétrica NF COMERCIAL]" caption="Quantidade volumétrica NF COMERCIAL" attribute="1" defaultMemberUniqueName="[Entrada].[Quantidade volumétrica NF COMERCIAL].[All]" allUniqueName="[Entrada].[Quantidade volumétrica NF COMERCIAL].[All]" dimensionUniqueName="[Entrada]" displayFolder="" count="0" memberValueDatatype="20" unbalanced="0"/>
    <cacheHierarchy uniqueName="[Entrada].[Unidade fracionada]" caption="Unidade fracionada" attribute="1" defaultMemberUniqueName="[Entrada].[Unidade fracionada].[All]" allUniqueName="[Entrada].[Unidade fracionada].[All]" dimensionUniqueName="[Entrada]" displayFolder="" count="0" memberValueDatatype="130" unbalanced="0"/>
    <cacheHierarchy uniqueName="[Entrada].[Quantidade fracionada]" caption="Quantidade fracionada" attribute="1" defaultMemberUniqueName="[Entrada].[Quantidade fracionada].[All]" allUniqueName="[Entrada].[Quantidade fracionada].[All]" dimensionUniqueName="[Entrada]" displayFolder="" count="0" memberValueDatatype="20" unbalanced="0"/>
    <cacheHierarchy uniqueName="[Entrada].[Valor unitário  COMERCIAL]" caption="Valor unitário  COMERCIAL" attribute="1" defaultMemberUniqueName="[Entrada].[Valor unitário  COMERCIAL].[All]" allUniqueName="[Entrada].[Valor unitário  COMERCIAL].[All]" dimensionUniqueName="[Entrada]" displayFolder="" count="0" memberValueDatatype="5" unbalanced="0"/>
    <cacheHierarchy uniqueName="[Entrada].[Valor total COMERCIAL]" caption="Valor total COMERCIAL" attribute="1" defaultMemberUniqueName="[Entrada].[Valor total COMERCIAL].[All]" allUniqueName="[Entrada].[Valor total COMERCIAL].[All]" dimensionUniqueName="[Entrada]" displayFolder="" count="0" memberValueDatatype="5" unbalanced="0"/>
    <cacheHierarchy uniqueName="[Saída].[Recibo]" caption="Recibo" attribute="1" defaultMemberUniqueName="[Saída].[Recibo].[All]" allUniqueName="[Saída].[Recibo].[All]" dimensionUniqueName="[Saída]" displayFolder="" count="0" memberValueDatatype="130" unbalanced="0"/>
    <cacheHierarchy uniqueName="[Saída].[Origem]" caption="Origem" attribute="1" defaultMemberUniqueName="[Saída].[Origem].[All]" allUniqueName="[Saída].[Origem].[All]" dimensionUniqueName="[Saída]" displayFolder="" count="0" memberValueDatatype="130" unbalanced="0"/>
    <cacheHierarchy uniqueName="[Saída].[Transporte]" caption="Transporte" attribute="1" defaultMemberUniqueName="[Saída].[Transporte].[All]" allUniqueName="[Saída].[Transporte].[All]" dimensionUniqueName="[Saída]" displayFolder="" count="0" memberValueDatatype="130" unbalanced="0"/>
    <cacheHierarchy uniqueName="[Saída].[Local da Retirada]" caption="Local da Retirada" attribute="1" defaultMemberUniqueName="[Saída].[Local da Retirada].[All]" allUniqueName="[Saída].[Local da Retirada].[All]" dimensionUniqueName="[Saída]" displayFolder="" count="0" memberValueDatatype="130" unbalanced="0"/>
    <cacheHierarchy uniqueName="[Saída].[Destinatário]" caption="Destinatário" attribute="1" defaultMemberUniqueName="[Saída].[Destinatário].[All]" allUniqueName="[Saída].[Destinatário].[All]" dimensionUniqueName="[Saída]" displayFolder="" count="0" memberValueDatatype="130" unbalanced="0"/>
    <cacheHierarchy uniqueName="[Saída].[Endereço2]" caption="Endereço2" attribute="1" defaultMemberUniqueName="[Saída].[Endereço2].[All]" allUniqueName="[Saída].[Endereço2].[All]" dimensionUniqueName="[Saída]" displayFolder="" count="0" memberValueDatatype="130" unbalanced="0"/>
    <cacheHierarchy uniqueName="[Saída].[Bairro2]" caption="Bairro2" attribute="1" defaultMemberUniqueName="[Saída].[Bairro2].[All]" allUniqueName="[Saída].[Bairro2].[All]" dimensionUniqueName="[Saída]" displayFolder="" count="0" memberValueDatatype="130" unbalanced="0"/>
    <cacheHierarchy uniqueName="[Saída].[Cidade2]" caption="Cidade2" attribute="1" defaultMemberUniqueName="[Saída].[Cidade2].[All]" allUniqueName="[Saída].[Cidade2].[All]" dimensionUniqueName="[Saída]" displayFolder="" count="0" memberValueDatatype="130" unbalanced="0"/>
    <cacheHierarchy uniqueName="[Saída].[CEP2]" caption="CEP2" attribute="1" defaultMemberUniqueName="[Saída].[CEP2].[All]" allUniqueName="[Saída].[CEP2].[All]" dimensionUniqueName="[Saída]" displayFolder="" count="0" memberValueDatatype="130" unbalanced="0"/>
    <cacheHierarchy uniqueName="[Saída].[Responsável recebimento]" caption="Responsável recebimento" attribute="1" defaultMemberUniqueName="[Saída].[Responsável recebimento].[All]" allUniqueName="[Saída].[Responsável recebimento].[All]" dimensionUniqueName="[Saída]" displayFolder="" count="0" memberValueDatatype="130" unbalanced="0"/>
    <cacheHierarchy uniqueName="[Saída].[CPF/ID]" caption="CPF/ID" attribute="1" defaultMemberUniqueName="[Saída].[CPF/ID].[All]" allUniqueName="[Saída].[CPF/ID].[All]" dimensionUniqueName="[Saída]" displayFolder="" count="0" memberValueDatatype="130" unbalanced="0"/>
    <cacheHierarchy uniqueName="[Saída].[Função/Cargo]" caption="Função/Cargo" attribute="1" defaultMemberUniqueName="[Saída].[Função/Cargo].[All]" allUniqueName="[Saída].[Função/Cargo].[All]" dimensionUniqueName="[Saída]" displayFolder="" count="0" memberValueDatatype="130" unbalanced="0"/>
    <cacheHierarchy uniqueName="[Saída].[Orgão]" caption="Orgão" attribute="1" defaultMemberUniqueName="[Saída].[Orgão].[All]" allUniqueName="[Saída].[Orgão].[All]" dimensionUniqueName="[Saída]" displayFolder="" count="0" memberValueDatatype="130" unbalanced="0"/>
    <cacheHierarchy uniqueName="[Saída].[Data da entrega]" caption="Data da entrega" attribute="1" time="1" defaultMemberUniqueName="[Saída].[Data da entrega].[All]" allUniqueName="[Saída].[Data da entrega].[All]" dimensionUniqueName="[Saída]" displayFolder="" count="0" memberValueDatatype="7" unbalanced="0"/>
    <cacheHierarchy uniqueName="[Saída].[Cod.]" caption="Cod." attribute="1" defaultMemberUniqueName="[Saída].[Cod.].[All]" allUniqueName="[Saída].[Cod.].[All]" dimensionUniqueName="[Saída]" displayFolder="" count="0" memberValueDatatype="20" unbalanced="0"/>
    <cacheHierarchy uniqueName="[Saída].[Descrição do produto]" caption="Descrição do produto" attribute="1" defaultMemberUniqueName="[Saída].[Descrição do produto].[All]" allUniqueName="[Saída].[Descrição do produto].[All]" dimensionUniqueName="[Saída]" displayFolder="" count="0" memberValueDatatype="130" unbalanced="0"/>
    <cacheHierarchy uniqueName="[Saída].[Quantidade volumétrica  Entregue]" caption="Quantidade volumétrica  Entregue" attribute="1" defaultMemberUniqueName="[Saída].[Quantidade volumétrica  Entregue].[All]" allUniqueName="[Saída].[Quantidade volumétrica  Entregue].[All]" dimensionUniqueName="[Saída]" displayFolder="" count="0" memberValueDatatype="5" unbalanced="0"/>
    <cacheHierarchy uniqueName="[Saída].[Unidade volumétrico Entregue]" caption="Unidade volumétrico Entregue" attribute="1" defaultMemberUniqueName="[Saída].[Unidade volumétrico Entregue].[All]" allUniqueName="[Saída].[Unidade volumétrico Entregue].[All]" dimensionUniqueName="[Saída]" displayFolder="" count="0" memberValueDatatype="130" unbalanced="0"/>
    <cacheHierarchy uniqueName="[Saída].[Contendo]" caption="Contendo" attribute="1" defaultMemberUniqueName="[Saída].[Contendo].[All]" allUniqueName="[Saída].[Contendo].[All]" dimensionUniqueName="[Saída]" displayFolder="" count="0" memberValueDatatype="20" unbalanced="0"/>
    <cacheHierarchy uniqueName="[Saída].[Unidade]" caption="Unidade" attribute="1" defaultMemberUniqueName="[Saída].[Unidade].[All]" allUniqueName="[Saída].[Unidade].[All]" dimensionUniqueName="[Saída]" displayFolder="" count="0" memberValueDatatype="130" unbalanced="0"/>
    <cacheHierarchy uniqueName="[Saída].[Quantidade fracionada]" caption="Quantidade fracionada" attribute="1" defaultMemberUniqueName="[Saída].[Quantidade fracionada].[All]" allUniqueName="[Saída].[Quantidade fracionada].[All]" dimensionUniqueName="[Saída]" displayFolder="" count="0" memberValueDatatype="20" unbalanced="0"/>
    <cacheHierarchy uniqueName="[Saída].[Unidade fracionada]" caption="Unidade fracionada" attribute="1" defaultMemberUniqueName="[Saída].[Unidade fracionada].[All]" allUniqueName="[Saída].[Unidade fracionada].[All]" dimensionUniqueName="[Saída]" displayFolder="" count="0" memberValueDatatype="130" unbalanced="0"/>
    <cacheHierarchy uniqueName="[Saída].[Unidade Comercial]" caption="Unidade Comercial" attribute="1" defaultMemberUniqueName="[Saída].[Unidade Comercial].[All]" allUniqueName="[Saída].[Unidade Comercial].[All]" dimensionUniqueName="[Saída]" displayFolder="" count="0" memberValueDatatype="130" unbalanced="0"/>
    <cacheHierarchy uniqueName="[Saída].[Quantidade Comercial]" caption="Quantidade Comercial" attribute="1" defaultMemberUniqueName="[Saída].[Quantidade Comercial].[All]" allUniqueName="[Saída].[Quantidade Comercial].[All]" dimensionUniqueName="[Saída]" displayFolder="" count="0" memberValueDatatype="20" unbalanced="0"/>
    <cacheHierarchy uniqueName="[Saída].[Valor Unitário Comercial]" caption="Valor Unitário Comercial" attribute="1" defaultMemberUniqueName="[Saída].[Valor Unitário Comercial].[All]" allUniqueName="[Saída].[Valor Unitário Comercial].[All]" dimensionUniqueName="[Saída]" displayFolder="" count="0" memberValueDatatype="5" unbalanced="0"/>
    <cacheHierarchy uniqueName="[Saída].[Valor total]" caption="Valor total" attribute="1" defaultMemberUniqueName="[Saída].[Valor total].[All]" allUniqueName="[Saída].[Valor total].[All]" dimensionUniqueName="[Saída]" displayFolder="" count="0" memberValueDatatype="5" unbalanced="0"/>
    <cacheHierarchy uniqueName="[Tabela4].[Cod.]" caption="Cod." attribute="1" defaultMemberUniqueName="[Tabela4].[Cod.].[All]" allUniqueName="[Tabela4].[Cod.].[All]" dimensionUniqueName="[Tabela4]" displayFolder="" count="0" memberValueDatatype="20" unbalanced="0"/>
    <cacheHierarchy uniqueName="[Tabela4].[Descrição]" caption="Descrição" attribute="1" defaultMemberUniqueName="[Tabela4].[Descrição].[All]" allUniqueName="[Tabela4].[Descrição].[All]" dimensionUniqueName="[Tabela4]" displayFolder="" count="0" memberValueDatatype="130" unbalanced="0"/>
    <cacheHierarchy uniqueName="[Tabela4].[Descrição genérica]" caption="Descrição genérica" attribute="1" defaultMemberUniqueName="[Tabela4].[Descrição genérica].[All]" allUniqueName="[Tabela4].[Descrição genérica].[All]" dimensionUniqueName="[Tabela4]" displayFolder="" count="0" memberValueDatatype="130" unbalanced="0"/>
    <cacheHierarchy uniqueName="[Tabela4].[Unidade]" caption="Unidade" attribute="1" defaultMemberUniqueName="[Tabela4].[Unidade].[All]" allUniqueName="[Tabela4].[Unidade].[All]" dimensionUniqueName="[Tabela4]" displayFolder="" count="0" memberValueDatatype="130" unbalanced="0"/>
    <cacheHierarchy uniqueName="[Tabela4].[Entrada]" caption="Entrada" attribute="1" defaultMemberUniqueName="[Tabela4].[Entrada].[All]" allUniqueName="[Tabela4].[Entrada].[All]" dimensionUniqueName="[Tabela4]" displayFolder="" count="0" memberValueDatatype="20" unbalanced="0"/>
    <cacheHierarchy uniqueName="[Tabela4].[Unidade2]" caption="Unidade2" attribute="1" defaultMemberUniqueName="[Tabela4].[Unidade2].[All]" allUniqueName="[Tabela4].[Unidade2].[All]" dimensionUniqueName="[Tabela4]" displayFolder="" count="0" memberValueDatatype="130" unbalanced="0"/>
    <cacheHierarchy uniqueName="[Tabela4].[Saída]" caption="Saída" attribute="1" defaultMemberUniqueName="[Tabela4].[Saída].[All]" allUniqueName="[Tabela4].[Saída].[All]" dimensionUniqueName="[Tabela4]" displayFolder="" count="0" memberValueDatatype="20" unbalanced="0"/>
    <cacheHierarchy uniqueName="[Tabela4].[Estoque]" caption="Estoque" attribute="1" defaultMemberUniqueName="[Tabela4].[Estoque].[All]" allUniqueName="[Tabela4].[Estoque].[All]" dimensionUniqueName="[Tabela4]" displayFolder="" count="0" memberValueDatatype="20" unbalanced="0"/>
    <cacheHierarchy uniqueName="[Measures].[__XL_Count Tabela4]" caption="__XL_Count Tabela4" measure="1" displayFolder="" measureGroup="Tabela4" count="0" hidden="1"/>
    <cacheHierarchy uniqueName="[Measures].[__XL_Count Entrada]" caption="__XL_Count Entrada" measure="1" displayFolder="" measureGroup="Entrada" count="0" hidden="1"/>
    <cacheHierarchy uniqueName="[Measures].[__XL_Count Saída]" caption="__XL_Count Saída" measure="1" displayFolder="" measureGroup="Saída" count="0" hidden="1"/>
    <cacheHierarchy uniqueName="[Measures].[__No measures defined]" caption="__No measures defined" measure="1" displayFolder="" count="0" hidden="1"/>
    <cacheHierarchy uniqueName="[Measures].[Contagem de Destinatário]" caption="Contagem de Destinatário" measure="1" displayFolder="" measureGroup="Saíd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agem Distinta de Destinatário]" caption="Contagem Distinta de Destinatário" measure="1" displayFolder="" measureGroup="Saíd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agem de Cidade2]" caption="Contagem de Cidade2" measure="1" displayFolder="" measureGroup="Saíd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istinta de Cidade2]" caption="Contagem Distinta de Cidade2" measure="1" displayFolder="" measureGroup="Saíd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Entrada" uniqueName="[Entrada]" caption="Entrada"/>
    <dimension measure="1" name="Measures" uniqueName="[Measures]" caption="Measures"/>
    <dimension name="Saída" uniqueName="[Saída]" caption="Saída"/>
    <dimension name="Tabela4" uniqueName="[Tabela4]" caption="Tabela4"/>
  </dimensions>
  <measureGroups count="3">
    <measureGroup name="Entrada" caption="Entrada"/>
    <measureGroup name="Saída" caption="Saída"/>
    <measureGroup name="Tabela4" caption="Tabela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LOG1" refreshedDate="43963.672984259261" backgroundQuery="1" createdVersion="6" refreshedVersion="6" minRefreshableVersion="3" recordCount="0" supportSubquery="1" supportAdvancedDrill="1">
  <cacheSource type="external" connectionId="1"/>
  <cacheFields count="1">
    <cacheField name="[Measures].[Contagem Distinta de Destinatário]" caption="Contagem Distinta de Destinatário" numFmtId="0" hierarchy="62" level="32767"/>
  </cacheFields>
  <cacheHierarchies count="65">
    <cacheHierarchy uniqueName="[Entrada].[Classificação]" caption="Classificação" attribute="1" defaultMemberUniqueName="[Entrada].[Classificação].[All]" allUniqueName="[Entrada].[Classificação].[All]" dimensionUniqueName="[Entrada]" displayFolder="" count="0" memberValueDatatype="130" unbalanced="0"/>
    <cacheHierarchy uniqueName="[Entrada].[Nr Nota Fiscal]" caption="Nr Nota Fiscal" attribute="1" defaultMemberUniqueName="[Entrada].[Nr Nota Fiscal].[All]" allUniqueName="[Entrada].[Nr Nota Fiscal].[All]" dimensionUniqueName="[Entrada]" displayFolder="" count="0" memberValueDatatype="130" unbalanced="0"/>
    <cacheHierarchy uniqueName="[Entrada].[Emissão]" caption="Emissão" attribute="1" time="1" defaultMemberUniqueName="[Entrada].[Emissão].[All]" allUniqueName="[Entrada].[Emissão].[All]" dimensionUniqueName="[Entrada]" displayFolder="" count="0" memberValueDatatype="7" unbalanced="0"/>
    <cacheHierarchy uniqueName="[Entrada].[Doador]" caption="Doador" attribute="1" defaultMemberUniqueName="[Entrada].[Doador].[All]" allUniqueName="[Entrada].[Doador].[All]" dimensionUniqueName="[Entrada]" displayFolder="" count="0" memberValueDatatype="130" unbalanced="0"/>
    <cacheHierarchy uniqueName="[Entrada].[CNPJ]" caption="CNPJ" attribute="1" defaultMemberUniqueName="[Entrada].[CNPJ].[All]" allUniqueName="[Entrada].[CNPJ].[All]" dimensionUniqueName="[Entrada]" displayFolder="" count="0" memberValueDatatype="130" unbalanced="0"/>
    <cacheHierarchy uniqueName="[Entrada].[Fornecedor]" caption="Fornecedor" attribute="1" defaultMemberUniqueName="[Entrada].[Fornecedor].[All]" allUniqueName="[Entrada].[Fornecedor].[All]" dimensionUniqueName="[Entrada]" displayFolder="" count="0" memberValueDatatype="130" unbalanced="0"/>
    <cacheHierarchy uniqueName="[Entrada].[CNPJ2]" caption="CNPJ2" attribute="1" defaultMemberUniqueName="[Entrada].[CNPJ2].[All]" allUniqueName="[Entrada].[CNPJ2].[All]" dimensionUniqueName="[Entrada]" displayFolder="" count="0" memberValueDatatype="130" unbalanced="0"/>
    <cacheHierarchy uniqueName="[Entrada].[Destinatário]" caption="Destinatário" attribute="1" defaultMemberUniqueName="[Entrada].[Destinatário].[All]" allUniqueName="[Entrada].[Destinatário].[All]" dimensionUniqueName="[Entrada]" displayFolder="" count="0" memberValueDatatype="130" unbalanced="0"/>
    <cacheHierarchy uniqueName="[Entrada].[CNPJ3]" caption="CNPJ3" attribute="1" defaultMemberUniqueName="[Entrada].[CNPJ3].[All]" allUniqueName="[Entrada].[CNPJ3].[All]" dimensionUniqueName="[Entrada]" displayFolder="" count="0" memberValueDatatype="130" unbalanced="0"/>
    <cacheHierarchy uniqueName="[Entrada].[Local de entrega]" caption="Local de entrega" attribute="1" defaultMemberUniqueName="[Entrada].[Local de entrega].[All]" allUniqueName="[Entrada].[Local de entrega].[All]" dimensionUniqueName="[Entrada]" displayFolder="" count="0" memberValueDatatype="130" unbalanced="0"/>
    <cacheHierarchy uniqueName="[Entrada].[Data da entrega]" caption="Data da entrega" attribute="1" time="1" defaultMemberUniqueName="[Entrada].[Data da entrega].[All]" allUniqueName="[Entrada].[Data da entrega].[All]" dimensionUniqueName="[Entrada]" displayFolder="" count="0" memberValueDatatype="7" unbalanced="0"/>
    <cacheHierarchy uniqueName="[Entrada].[Classificação2]" caption="Classificação2" attribute="1" defaultMemberUniqueName="[Entrada].[Classificação2].[All]" allUniqueName="[Entrada].[Classificação2].[All]" dimensionUniqueName="[Entrada]" displayFolder="" count="0" memberValueDatatype="130" unbalanced="0"/>
    <cacheHierarchy uniqueName="[Entrada].[Cod.]" caption="Cod." attribute="1" defaultMemberUniqueName="[Entrada].[Cod.].[All]" allUniqueName="[Entrada].[Cod.].[All]" dimensionUniqueName="[Entrada]" displayFolder="" count="0" memberValueDatatype="20" unbalanced="0"/>
    <cacheHierarchy uniqueName="[Entrada].[Descrição do produto conforme nota fiscal]" caption="Descrição do produto conforme nota fiscal" attribute="1" defaultMemberUniqueName="[Entrada].[Descrição do produto conforme nota fiscal].[All]" allUniqueName="[Entrada].[Descrição do produto conforme nota fiscal].[All]" dimensionUniqueName="[Entrada]" displayFolder="" count="0" memberValueDatatype="130" unbalanced="0"/>
    <cacheHierarchy uniqueName="[Entrada].[Descrição do produto]" caption="Descrição do produto" attribute="1" defaultMemberUniqueName="[Entrada].[Descrição do produto].[All]" allUniqueName="[Entrada].[Descrição do produto].[All]" dimensionUniqueName="[Entrada]" displayFolder="" count="0" memberValueDatatype="130" unbalanced="0"/>
    <cacheHierarchy uniqueName="[Entrada].[Unidade recebida transportadora]" caption="Unidade recebida transportadora" attribute="1" defaultMemberUniqueName="[Entrada].[Unidade recebida transportadora].[All]" allUniqueName="[Entrada].[Unidade recebida transportadora].[All]" dimensionUniqueName="[Entrada]" displayFolder="" count="0" memberValueDatatype="130" unbalanced="0"/>
    <cacheHierarchy uniqueName="[Entrada].[Quantidade recebida transportadora]" caption="Quantidade recebida transportadora" attribute="1" defaultMemberUniqueName="[Entrada].[Quantidade recebida transportadora].[All]" allUniqueName="[Entrada].[Quantidade recebida transportadora].[All]" dimensionUniqueName="[Entrada]" displayFolder="" count="0" memberValueDatatype="5" unbalanced="0"/>
    <cacheHierarchy uniqueName="[Entrada].[Unidade volumétrica NF COMERCIAL]" caption="Unidade volumétrica NF COMERCIAL" attribute="1" defaultMemberUniqueName="[Entrada].[Unidade volumétrica NF COMERCIAL].[All]" allUniqueName="[Entrada].[Unidade volumétrica NF COMERCIAL].[All]" dimensionUniqueName="[Entrada]" displayFolder="" count="0" memberValueDatatype="130" unbalanced="0"/>
    <cacheHierarchy uniqueName="[Entrada].[Quantidade volumétrica NF COMERCIAL]" caption="Quantidade volumétrica NF COMERCIAL" attribute="1" defaultMemberUniqueName="[Entrada].[Quantidade volumétrica NF COMERCIAL].[All]" allUniqueName="[Entrada].[Quantidade volumétrica NF COMERCIAL].[All]" dimensionUniqueName="[Entrada]" displayFolder="" count="0" memberValueDatatype="20" unbalanced="0"/>
    <cacheHierarchy uniqueName="[Entrada].[Unidade fracionada]" caption="Unidade fracionada" attribute="1" defaultMemberUniqueName="[Entrada].[Unidade fracionada].[All]" allUniqueName="[Entrada].[Unidade fracionada].[All]" dimensionUniqueName="[Entrada]" displayFolder="" count="0" memberValueDatatype="130" unbalanced="0"/>
    <cacheHierarchy uniqueName="[Entrada].[Quantidade fracionada]" caption="Quantidade fracionada" attribute="1" defaultMemberUniqueName="[Entrada].[Quantidade fracionada].[All]" allUniqueName="[Entrada].[Quantidade fracionada].[All]" dimensionUniqueName="[Entrada]" displayFolder="" count="0" memberValueDatatype="20" unbalanced="0"/>
    <cacheHierarchy uniqueName="[Entrada].[Valor unitário  COMERCIAL]" caption="Valor unitário  COMERCIAL" attribute="1" defaultMemberUniqueName="[Entrada].[Valor unitário  COMERCIAL].[All]" allUniqueName="[Entrada].[Valor unitário  COMERCIAL].[All]" dimensionUniqueName="[Entrada]" displayFolder="" count="0" memberValueDatatype="5" unbalanced="0"/>
    <cacheHierarchy uniqueName="[Entrada].[Valor total COMERCIAL]" caption="Valor total COMERCIAL" attribute="1" defaultMemberUniqueName="[Entrada].[Valor total COMERCIAL].[All]" allUniqueName="[Entrada].[Valor total COMERCIAL].[All]" dimensionUniqueName="[Entrada]" displayFolder="" count="0" memberValueDatatype="5" unbalanced="0"/>
    <cacheHierarchy uniqueName="[Saída].[Recibo]" caption="Recibo" attribute="1" defaultMemberUniqueName="[Saída].[Recibo].[All]" allUniqueName="[Saída].[Recibo].[All]" dimensionUniqueName="[Saída]" displayFolder="" count="0" memberValueDatatype="130" unbalanced="0"/>
    <cacheHierarchy uniqueName="[Saída].[Origem]" caption="Origem" attribute="1" defaultMemberUniqueName="[Saída].[Origem].[All]" allUniqueName="[Saída].[Origem].[All]" dimensionUniqueName="[Saída]" displayFolder="" count="0" memberValueDatatype="130" unbalanced="0"/>
    <cacheHierarchy uniqueName="[Saída].[Transporte]" caption="Transporte" attribute="1" defaultMemberUniqueName="[Saída].[Transporte].[All]" allUniqueName="[Saída].[Transporte].[All]" dimensionUniqueName="[Saída]" displayFolder="" count="0" memberValueDatatype="130" unbalanced="0"/>
    <cacheHierarchy uniqueName="[Saída].[Local da Retirada]" caption="Local da Retirada" attribute="1" defaultMemberUniqueName="[Saída].[Local da Retirada].[All]" allUniqueName="[Saída].[Local da Retirada].[All]" dimensionUniqueName="[Saída]" displayFolder="" count="0" memberValueDatatype="130" unbalanced="0"/>
    <cacheHierarchy uniqueName="[Saída].[Destinatário]" caption="Destinatário" attribute="1" defaultMemberUniqueName="[Saída].[Destinatário].[All]" allUniqueName="[Saída].[Destinatário].[All]" dimensionUniqueName="[Saída]" displayFolder="" count="0" memberValueDatatype="130" unbalanced="0"/>
    <cacheHierarchy uniqueName="[Saída].[Endereço2]" caption="Endereço2" attribute="1" defaultMemberUniqueName="[Saída].[Endereço2].[All]" allUniqueName="[Saída].[Endereço2].[All]" dimensionUniqueName="[Saída]" displayFolder="" count="0" memberValueDatatype="130" unbalanced="0"/>
    <cacheHierarchy uniqueName="[Saída].[Bairro2]" caption="Bairro2" attribute="1" defaultMemberUniqueName="[Saída].[Bairro2].[All]" allUniqueName="[Saída].[Bairro2].[All]" dimensionUniqueName="[Saída]" displayFolder="" count="0" memberValueDatatype="130" unbalanced="0"/>
    <cacheHierarchy uniqueName="[Saída].[Cidade2]" caption="Cidade2" attribute="1" defaultMemberUniqueName="[Saída].[Cidade2].[All]" allUniqueName="[Saída].[Cidade2].[All]" dimensionUniqueName="[Saída]" displayFolder="" count="0" memberValueDatatype="130" unbalanced="0"/>
    <cacheHierarchy uniqueName="[Saída].[CEP2]" caption="CEP2" attribute="1" defaultMemberUniqueName="[Saída].[CEP2].[All]" allUniqueName="[Saída].[CEP2].[All]" dimensionUniqueName="[Saída]" displayFolder="" count="0" memberValueDatatype="130" unbalanced="0"/>
    <cacheHierarchy uniqueName="[Saída].[Responsável recebimento]" caption="Responsável recebimento" attribute="1" defaultMemberUniqueName="[Saída].[Responsável recebimento].[All]" allUniqueName="[Saída].[Responsável recebimento].[All]" dimensionUniqueName="[Saída]" displayFolder="" count="0" memberValueDatatype="130" unbalanced="0"/>
    <cacheHierarchy uniqueName="[Saída].[CPF/ID]" caption="CPF/ID" attribute="1" defaultMemberUniqueName="[Saída].[CPF/ID].[All]" allUniqueName="[Saída].[CPF/ID].[All]" dimensionUniqueName="[Saída]" displayFolder="" count="0" memberValueDatatype="130" unbalanced="0"/>
    <cacheHierarchy uniqueName="[Saída].[Função/Cargo]" caption="Função/Cargo" attribute="1" defaultMemberUniqueName="[Saída].[Função/Cargo].[All]" allUniqueName="[Saída].[Função/Cargo].[All]" dimensionUniqueName="[Saída]" displayFolder="" count="0" memberValueDatatype="130" unbalanced="0"/>
    <cacheHierarchy uniqueName="[Saída].[Orgão]" caption="Orgão" attribute="1" defaultMemberUniqueName="[Saída].[Orgão].[All]" allUniqueName="[Saída].[Orgão].[All]" dimensionUniqueName="[Saída]" displayFolder="" count="0" memberValueDatatype="130" unbalanced="0"/>
    <cacheHierarchy uniqueName="[Saída].[Data da entrega]" caption="Data da entrega" attribute="1" time="1" defaultMemberUniqueName="[Saída].[Data da entrega].[All]" allUniqueName="[Saída].[Data da entrega].[All]" dimensionUniqueName="[Saída]" displayFolder="" count="0" memberValueDatatype="7" unbalanced="0"/>
    <cacheHierarchy uniqueName="[Saída].[Cod.]" caption="Cod." attribute="1" defaultMemberUniqueName="[Saída].[Cod.].[All]" allUniqueName="[Saída].[Cod.].[All]" dimensionUniqueName="[Saída]" displayFolder="" count="0" memberValueDatatype="20" unbalanced="0"/>
    <cacheHierarchy uniqueName="[Saída].[Descrição do produto]" caption="Descrição do produto" attribute="1" defaultMemberUniqueName="[Saída].[Descrição do produto].[All]" allUniqueName="[Saída].[Descrição do produto].[All]" dimensionUniqueName="[Saída]" displayFolder="" count="0" memberValueDatatype="130" unbalanced="0"/>
    <cacheHierarchy uniqueName="[Saída].[Quantidade volumétrica  Entregue]" caption="Quantidade volumétrica  Entregue" attribute="1" defaultMemberUniqueName="[Saída].[Quantidade volumétrica  Entregue].[All]" allUniqueName="[Saída].[Quantidade volumétrica  Entregue].[All]" dimensionUniqueName="[Saída]" displayFolder="" count="0" memberValueDatatype="5" unbalanced="0"/>
    <cacheHierarchy uniqueName="[Saída].[Unidade volumétrico Entregue]" caption="Unidade volumétrico Entregue" attribute="1" defaultMemberUniqueName="[Saída].[Unidade volumétrico Entregue].[All]" allUniqueName="[Saída].[Unidade volumétrico Entregue].[All]" dimensionUniqueName="[Saída]" displayFolder="" count="0" memberValueDatatype="130" unbalanced="0"/>
    <cacheHierarchy uniqueName="[Saída].[Contendo]" caption="Contendo" attribute="1" defaultMemberUniqueName="[Saída].[Contendo].[All]" allUniqueName="[Saída].[Contendo].[All]" dimensionUniqueName="[Saída]" displayFolder="" count="0" memberValueDatatype="20" unbalanced="0"/>
    <cacheHierarchy uniqueName="[Saída].[Unidade]" caption="Unidade" attribute="1" defaultMemberUniqueName="[Saída].[Unidade].[All]" allUniqueName="[Saída].[Unidade].[All]" dimensionUniqueName="[Saída]" displayFolder="" count="0" memberValueDatatype="130" unbalanced="0"/>
    <cacheHierarchy uniqueName="[Saída].[Quantidade fracionada]" caption="Quantidade fracionada" attribute="1" defaultMemberUniqueName="[Saída].[Quantidade fracionada].[All]" allUniqueName="[Saída].[Quantidade fracionada].[All]" dimensionUniqueName="[Saída]" displayFolder="" count="0" memberValueDatatype="20" unbalanced="0"/>
    <cacheHierarchy uniqueName="[Saída].[Unidade fracionada]" caption="Unidade fracionada" attribute="1" defaultMemberUniqueName="[Saída].[Unidade fracionada].[All]" allUniqueName="[Saída].[Unidade fracionada].[All]" dimensionUniqueName="[Saída]" displayFolder="" count="0" memberValueDatatype="130" unbalanced="0"/>
    <cacheHierarchy uniqueName="[Saída].[Unidade Comercial]" caption="Unidade Comercial" attribute="1" defaultMemberUniqueName="[Saída].[Unidade Comercial].[All]" allUniqueName="[Saída].[Unidade Comercial].[All]" dimensionUniqueName="[Saída]" displayFolder="" count="0" memberValueDatatype="130" unbalanced="0"/>
    <cacheHierarchy uniqueName="[Saída].[Quantidade Comercial]" caption="Quantidade Comercial" attribute="1" defaultMemberUniqueName="[Saída].[Quantidade Comercial].[All]" allUniqueName="[Saída].[Quantidade Comercial].[All]" dimensionUniqueName="[Saída]" displayFolder="" count="0" memberValueDatatype="20" unbalanced="0"/>
    <cacheHierarchy uniqueName="[Saída].[Valor Unitário Comercial]" caption="Valor Unitário Comercial" attribute="1" defaultMemberUniqueName="[Saída].[Valor Unitário Comercial].[All]" allUniqueName="[Saída].[Valor Unitário Comercial].[All]" dimensionUniqueName="[Saída]" displayFolder="" count="0" memberValueDatatype="5" unbalanced="0"/>
    <cacheHierarchy uniqueName="[Saída].[Valor total]" caption="Valor total" attribute="1" defaultMemberUniqueName="[Saída].[Valor total].[All]" allUniqueName="[Saída].[Valor total].[All]" dimensionUniqueName="[Saída]" displayFolder="" count="0" memberValueDatatype="5" unbalanced="0"/>
    <cacheHierarchy uniqueName="[Tabela4].[Cod.]" caption="Cod." attribute="1" defaultMemberUniqueName="[Tabela4].[Cod.].[All]" allUniqueName="[Tabela4].[Cod.].[All]" dimensionUniqueName="[Tabela4]" displayFolder="" count="0" memberValueDatatype="20" unbalanced="0"/>
    <cacheHierarchy uniqueName="[Tabela4].[Descrição]" caption="Descrição" attribute="1" defaultMemberUniqueName="[Tabela4].[Descrição].[All]" allUniqueName="[Tabela4].[Descrição].[All]" dimensionUniqueName="[Tabela4]" displayFolder="" count="0" memberValueDatatype="130" unbalanced="0"/>
    <cacheHierarchy uniqueName="[Tabela4].[Descrição genérica]" caption="Descrição genérica" attribute="1" defaultMemberUniqueName="[Tabela4].[Descrição genérica].[All]" allUniqueName="[Tabela4].[Descrição genérica].[All]" dimensionUniqueName="[Tabela4]" displayFolder="" count="0" memberValueDatatype="130" unbalanced="0"/>
    <cacheHierarchy uniqueName="[Tabela4].[Unidade]" caption="Unidade" attribute="1" defaultMemberUniqueName="[Tabela4].[Unidade].[All]" allUniqueName="[Tabela4].[Unidade].[All]" dimensionUniqueName="[Tabela4]" displayFolder="" count="0" memberValueDatatype="130" unbalanced="0"/>
    <cacheHierarchy uniqueName="[Tabela4].[Entrada]" caption="Entrada" attribute="1" defaultMemberUniqueName="[Tabela4].[Entrada].[All]" allUniqueName="[Tabela4].[Entrada].[All]" dimensionUniqueName="[Tabela4]" displayFolder="" count="0" memberValueDatatype="20" unbalanced="0"/>
    <cacheHierarchy uniqueName="[Tabela4].[Unidade2]" caption="Unidade2" attribute="1" defaultMemberUniqueName="[Tabela4].[Unidade2].[All]" allUniqueName="[Tabela4].[Unidade2].[All]" dimensionUniqueName="[Tabela4]" displayFolder="" count="0" memberValueDatatype="130" unbalanced="0"/>
    <cacheHierarchy uniqueName="[Tabela4].[Saída]" caption="Saída" attribute="1" defaultMemberUniqueName="[Tabela4].[Saída].[All]" allUniqueName="[Tabela4].[Saída].[All]" dimensionUniqueName="[Tabela4]" displayFolder="" count="0" memberValueDatatype="20" unbalanced="0"/>
    <cacheHierarchy uniqueName="[Tabela4].[Estoque]" caption="Estoque" attribute="1" defaultMemberUniqueName="[Tabela4].[Estoque].[All]" allUniqueName="[Tabela4].[Estoque].[All]" dimensionUniqueName="[Tabela4]" displayFolder="" count="0" memberValueDatatype="20" unbalanced="0"/>
    <cacheHierarchy uniqueName="[Measures].[__XL_Count Tabela4]" caption="__XL_Count Tabela4" measure="1" displayFolder="" measureGroup="Tabela4" count="0" hidden="1"/>
    <cacheHierarchy uniqueName="[Measures].[__XL_Count Entrada]" caption="__XL_Count Entrada" measure="1" displayFolder="" measureGroup="Entrada" count="0" hidden="1"/>
    <cacheHierarchy uniqueName="[Measures].[__XL_Count Saída]" caption="__XL_Count Saída" measure="1" displayFolder="" measureGroup="Saída" count="0" hidden="1"/>
    <cacheHierarchy uniqueName="[Measures].[__No measures defined]" caption="__No measures defined" measure="1" displayFolder="" count="0" hidden="1"/>
    <cacheHierarchy uniqueName="[Measures].[Contagem de Destinatário]" caption="Contagem de Destinatário" measure="1" displayFolder="" measureGroup="Saíd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agem Distinta de Destinatário]" caption="Contagem Distinta de Destinatário" measure="1" displayFolder="" measureGroup="Saíd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ntagem de Cidade2]" caption="Contagem de Cidade2" measure="1" displayFolder="" measureGroup="Saíd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istinta de Cidade2]" caption="Contagem Distinta de Cidade2" measure="1" displayFolder="" measureGroup="Saíd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4">
    <dimension name="Entrada" uniqueName="[Entrada]" caption="Entrada"/>
    <dimension measure="1" name="Measures" uniqueName="[Measures]" caption="Measures"/>
    <dimension name="Saída" uniqueName="[Saída]" caption="Saída"/>
    <dimension name="Tabela4" uniqueName="[Tabela4]" caption="Tabela4"/>
  </dimensions>
  <measureGroups count="3">
    <measureGroup name="Entrada" caption="Entrada"/>
    <measureGroup name="Saída" caption="Saída"/>
    <measureGroup name="Tabela4" caption="Tabela4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LOG1" refreshedDate="43963.672984837962" createdVersion="6" refreshedVersion="6" minRefreshableVersion="3" recordCount="105">
  <cacheSource type="worksheet">
    <worksheetSource name="Entrada"/>
  </cacheSource>
  <cacheFields count="24">
    <cacheField name="Classificação" numFmtId="0">
      <sharedItems count="10">
        <s v="DOAÇÕES DE MATERIAIS"/>
        <s v="AQUISIÇÕES PELO SERVAS"/>
        <s v="DOAÇÕES PENDENTES DE ENTREGA"/>
        <s v="DOAÇÕES FINANCEIRAS"/>
        <s v="Doação financeira" u="1"/>
        <s v="Doação materiais" u="1"/>
        <s v="Doações não entregues" u="1"/>
        <s v="DOAÇÕES DECLINADAS" u="1"/>
        <s v="AQUISIÇÕES PELA SEPLAG" u="1"/>
        <s v="ORÇAMENTOS SEM RECURSOS PARA AQUISIÇÃO" u="1"/>
      </sharedItems>
    </cacheField>
    <cacheField name="Nr Nota Fiscal" numFmtId="0">
      <sharedItems containsBlank="1" containsMixedTypes="1" containsNumber="1" containsInteger="1" minValue="70" maxValue="9052013"/>
    </cacheField>
    <cacheField name="Emissão" numFmtId="164">
      <sharedItems containsNonDate="0" containsDate="1" containsString="0" containsBlank="1" minDate="2020-03-27T00:00:00" maxDate="2020-05-10T00:00:00"/>
    </cacheField>
    <cacheField name="Doador" numFmtId="0">
      <sharedItems containsBlank="1" count="36">
        <s v="Agropeu-Agro Indistrial de Pompeu S/A"/>
        <s v="Fca Fiat Chrysler Automóveis Brasil Ltda."/>
        <s v="CNH Industrial Brasil Ltda."/>
        <s v="Ingleza Industria de Produtos de Limpeza e Cosméticos Ltda."/>
        <s v="Universidade Federal de Juiz de Fora"/>
        <s v="Arcelor Mittral"/>
        <s v="DOCOL Metais Sanitários Ltda."/>
        <s v="SENAI - Serviço Nacional de Aprendizagem Industrial"/>
        <s v="Serviço Social Autonomo SERVAS - SSA SERVAS"/>
        <s v="VLI Multimodal SA"/>
        <s v="AMBEV"/>
        <s v="Danone"/>
        <s v="Itambé"/>
        <s v="Usina Monte Alegre Ltda"/>
        <s v="Whirpoll Corporation no Brasil"/>
        <s v="Jiangsu Foreign Affairs Office"/>
        <s v="Petrobrás"/>
        <s v="Grande Oriente Maçonaria"/>
        <s v="Doações pessoas físicas"/>
        <s v="Mota Ind. Com. Import. Exp. Ltda."/>
        <s v="Teknisa Software Ltda"/>
        <s v="Alpargata SA"/>
        <s v="99 Tecnologia Ltda."/>
        <s v="SAM-Sul Americana de Metais"/>
        <s v="Provincia Jiangsu"/>
        <s v="Haute Brazil Confeccoes Eirelli"/>
        <s v="Grande Loja Maçonaria de Minas Gerais"/>
        <s v="Fundação Itaú para Educação e Cultura"/>
        <m u="1"/>
        <s v="Honbridge Holdings Limited" u="1"/>
        <s v="Secretaria de Estado de Planejamento e Gestão - SEPLAG" u="1"/>
        <s v="FEBRABAN" u="1"/>
        <s v="Sem captação de doador" u="1"/>
        <s v="IFMG" u="1"/>
        <s v="Banco Mercantil" u="1"/>
        <s v="VLI Multimodal AS" u="1"/>
      </sharedItems>
    </cacheField>
    <cacheField name="CNPJ" numFmtId="166">
      <sharedItems containsBlank="1" containsMixedTypes="1" containsNumber="1" containsInteger="1" minValue="17416355000169" maxValue="61079117014580"/>
    </cacheField>
    <cacheField name="Fornecedor" numFmtId="0">
      <sharedItems containsBlank="1"/>
    </cacheField>
    <cacheField name="CNPJ2" numFmtId="166">
      <sharedItems containsBlank="1" containsMixedTypes="1" containsNumber="1" containsInteger="1" minValue="70509003126" maxValue="61079117014580"/>
    </cacheField>
    <cacheField name="Destinatário " numFmtId="0">
      <sharedItems containsBlank="1"/>
    </cacheField>
    <cacheField name="CNPJ " numFmtId="0">
      <sharedItems containsBlank="1" containsMixedTypes="1" containsNumber="1" containsInteger="1" minValue="18715565000110" maxValue="59573030000130"/>
    </cacheField>
    <cacheField name="Local de entrega" numFmtId="0">
      <sharedItems/>
    </cacheField>
    <cacheField name="Data da entrega" numFmtId="164">
      <sharedItems containsNonDate="0" containsDate="1" containsString="0" containsBlank="1" minDate="2020-03-27T00:00:00" maxDate="2020-07-28T00:00:00"/>
    </cacheField>
    <cacheField name="Classificação2" numFmtId="164">
      <sharedItems containsBlank="1" count="8">
        <s v="Higiene"/>
        <s v="EPI"/>
        <s v="Materiais Hospitalares"/>
        <s v="Alimentação"/>
        <m/>
        <s v="Serviços"/>
        <s v="Vouchers de corridas " u="1"/>
        <s v="Materais Hospitalares" u="1"/>
      </sharedItems>
    </cacheField>
    <cacheField name="Cod." numFmtId="0">
      <sharedItems containsString="0" containsBlank="1" containsNumber="1" containsInteger="1" minValue="1" maxValue="63"/>
    </cacheField>
    <cacheField name="Descrição do produto conforme nota fiscal" numFmtId="0">
      <sharedItems/>
    </cacheField>
    <cacheField name="Descrição do produto" numFmtId="0">
      <sharedItems containsBlank="1"/>
    </cacheField>
    <cacheField name="Unidade recebida transportadora" numFmtId="0">
      <sharedItems containsBlank="1"/>
    </cacheField>
    <cacheField name="Quantidade recebida transportadora" numFmtId="165">
      <sharedItems containsString="0" containsBlank="1" containsNumber="1" minValue="2" maxValue="70000"/>
    </cacheField>
    <cacheField name="Unidade volumétrica NF COMERCIAL" numFmtId="0">
      <sharedItems/>
    </cacheField>
    <cacheField name="Quantidade volumétrica NF COMERCIAL " numFmtId="165">
      <sharedItems containsString="0" containsBlank="1" containsNumber="1" containsInteger="1" minValue="2" maxValue="70000"/>
    </cacheField>
    <cacheField name="Unidade fracionada" numFmtId="0">
      <sharedItems containsBlank="1"/>
    </cacheField>
    <cacheField name="Quantidade fracionada" numFmtId="0">
      <sharedItems containsString="0" containsBlank="1" containsNumber="1" containsInteger="1" minValue="2" maxValue="93900"/>
    </cacheField>
    <cacheField name="Valor unitário _x000a_COMERCIAL" numFmtId="167">
      <sharedItems containsString="0" containsBlank="1" containsNumber="1" minValue="0" maxValue="1948.96"/>
    </cacheField>
    <cacheField name="Valor total_x000a_COMERCIAL" numFmtId="44">
      <sharedItems containsString="0" containsBlank="1" containsNumber="1" minValue="-258000" maxValue="900000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704935840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LOG1" refreshedDate="43963.672987962964" createdVersion="6" refreshedVersion="6" minRefreshableVersion="3" recordCount="97">
  <cacheSource type="worksheet">
    <worksheetSource name="Tabela4"/>
  </cacheSource>
  <cacheFields count="8">
    <cacheField name="Cod. " numFmtId="0">
      <sharedItems containsSemiMixedTypes="0" containsString="0" containsNumber="1" containsInteger="1" minValue="1" maxValue="99"/>
    </cacheField>
    <cacheField name="Descrição" numFmtId="0">
      <sharedItems containsMixedTypes="1" containsNumber="1" containsInteger="1" minValue="0" maxValue="0" count="61">
        <s v="Alcool Gel AMBEV PET 190G CX c/21"/>
        <s v="Álcool glicerinado 70% - Galão 1L"/>
        <s v="Álcool glicerinado 70% - Galão 5L"/>
        <s v="Cesta Básica"/>
        <s v="Desinfetante Hospitalar Alc Clorado Ultra Guard DCG70 2x5Kg"/>
        <s v="Leite UHT integral 1l c/12"/>
        <s v="Luva desc nitril az t G c/300un EDGE "/>
        <s v="Luva desc nitril az t M c/300un EDGE "/>
        <s v="Luva Seg 250Mm Latex Nitrilico Tam M"/>
        <s v="Luva Seg 250Mm Latex Nitrilico Tam P"/>
        <s v="Macacão C/Capuz em Tyvek Tam=XXL / XXG"/>
        <s v="Macacão C/Capuz em Tyvek Tam=XXXL / XXXG"/>
        <s v="Macacão C/Capuz Tyvek Grande / Du Pont"/>
        <s v="Macacão C/Capuz Tyvek Médio / Du Pont"/>
        <s v="Mascara de Proteção Facial - FACE SHIELD"/>
        <s v="Mascaras Cirúrgicas "/>
        <s v="Respiradores descartáveis dobrável PFF-2 AZ S/Valvula UAL200700"/>
        <s v="Sachê de gel"/>
        <s v="Termômetro"/>
        <s v="Nutrison (Pack 1000ml)"/>
        <s v="Nutrison Energy (Pack 1000ml)"/>
        <s v="Nutrison Energy MF (Pack 1000ml)"/>
        <s v="Nutri Enteral 1.5 Bau TP 200ml"/>
        <s v="Nutri Enteral 1.5 Choc TP 200ml"/>
        <s v="Purificador Consul Ref Branco 127V"/>
        <s v="Tea 4U Chá mate limão yuzu e mel 1l"/>
        <s v="Milnutri Cereal Multicereais Sugar Free"/>
        <s v="Milnutri cereal arroz banan maça sugar free"/>
        <s v="Bateria de lítio (OLD 2M86732)"/>
        <s v="fortfit morango 600G"/>
        <s v="Danoninho UHT amendoa e banana 200ml"/>
        <s v="Danoninho UHT amebdoa e cacau 200ml"/>
        <s v="Chá preto, hibisco e berries lata 310ml"/>
        <s v="Chá capim-limão e cítricos lata 310ml"/>
        <s v="Cama hospitalar com cabeceira articulável"/>
        <s v="Camisola aberta atrás em tecido supertex"/>
        <s v="Chuveiro bonnaducha Chrome"/>
        <s v="Cobertor solteiro 150x220"/>
        <s v="Frezer Horizontal 2 Doors 534L 127V BR CL-A"/>
        <s v="Fronha para travaesseiro impermeavel c/ capa napa"/>
        <s v="Lençol percal misto maca 120x220"/>
        <s v="Lençol percal misto tamanho cama 160x250"/>
        <s v="Monitores Multiparamétricos Hospitalar"/>
        <s v="Pijama tecido 100% algodão blusa e bermuda"/>
        <s v="Refrigerador Domest 1 Portas 300L 127V BR CL-A"/>
        <s v="Refrigerador Domest 2 Portas 441L 127V BR CL-A"/>
        <s v="Saco de hamper traçado cru"/>
        <s v="Toalha de banhho royal 100% alg 080x150"/>
        <s v="Torneira de Mesa para Lavatório Pressmatic Compact-Chrome "/>
        <s v="Travesseiro impermeável c/ capa napa"/>
        <s v="Álcool 70%"/>
        <s v="Alcool Etílico 70%"/>
        <s v="Mascara Tipo Cirurgica TNT &gt;95% BFE"/>
        <s v="Leite Lvida Bonalat 1L-TP Integral"/>
        <s v="Mascaras TNT descartáveis "/>
        <s v="Mascaras de Tecido"/>
        <s v="Mascaras Bico de Pato TNT"/>
        <s v="Máscara de Proteção"/>
        <s v="Álcool em Gel 5L"/>
        <s v="Vouchers de corridas "/>
        <n v="0"/>
      </sharedItems>
    </cacheField>
    <cacheField name="Descrição genérica" numFmtId="0">
      <sharedItems containsMixedTypes="1" containsNumber="1" containsInteger="1" minValue="0" maxValue="0"/>
    </cacheField>
    <cacheField name="Unidade" numFmtId="0">
      <sharedItems containsMixedTypes="1" containsNumber="1" containsInteger="1" minValue="0" maxValue="0" count="3">
        <s v="Unidade"/>
        <s v="Litro"/>
        <n v="0"/>
      </sharedItems>
    </cacheField>
    <cacheField name="Entrada " numFmtId="3">
      <sharedItems containsSemiMixedTypes="0" containsString="0" containsNumber="1" containsInteger="1" minValue="0" maxValue="120000"/>
    </cacheField>
    <cacheField name="Unidade2" numFmtId="3">
      <sharedItems containsMixedTypes="1" containsNumber="1" containsInteger="1" minValue="0" maxValue="0"/>
    </cacheField>
    <cacheField name="Saída " numFmtId="3">
      <sharedItems containsSemiMixedTypes="0" containsString="0" containsNumber="1" containsInteger="1" minValue="0" maxValue="80000"/>
    </cacheField>
    <cacheField name="Estoque" numFmtId="165">
      <sharedItems containsSemiMixedTypes="0" containsString="0" containsNumber="1" containsInteger="1" minValue="-19844" maxValue="300000" count="63">
        <n v="0"/>
        <n v="24"/>
        <n v="3810"/>
        <n v="30900"/>
        <n v="1290"/>
        <n v="46400"/>
        <n v="-19844"/>
        <n v="19844"/>
        <n v="32000"/>
        <n v="300"/>
        <n v="158"/>
        <n v="145"/>
        <n v="40000"/>
        <n v="9725"/>
        <n v="109" u="1"/>
        <n v="-1" u="1"/>
        <n v="9000" u="1"/>
        <n v="57000" u="1"/>
        <n v="31800" u="1"/>
        <n v="1986" u="1"/>
        <n v="-1200" u="1"/>
        <n v="10000" u="1"/>
        <n v="3215" u="1"/>
        <n v="-780" u="1"/>
        <n v="93300" u="1"/>
        <n v="-50" u="1"/>
        <n v="42900" u="1"/>
        <n v="60000" u="1"/>
        <n v="93000" u="1"/>
        <n v="7600" u="1"/>
        <n v="2754" u="1"/>
        <n v="3390" u="1"/>
        <n v="990" u="1"/>
        <n v="21" u="1"/>
        <n v="50000" u="1"/>
        <n v="-100" u="1"/>
        <n v="51900" u="1"/>
        <n v="3460" u="1"/>
        <n v="56400" u="1"/>
        <n v="36" u="1"/>
        <n v="15" u="1"/>
        <n v="1289" u="1"/>
        <n v="232" u="1"/>
        <n v="17" u="1"/>
        <n v="300000" u="1"/>
        <n v="6850" u="1"/>
        <n v="313" u="1"/>
        <n v="3015" u="1"/>
        <n v="4800" u="1"/>
        <n v="90000" u="1"/>
        <n v="36400" u="1"/>
        <n v="311" u="1"/>
        <n v="59200" u="1"/>
        <n v="80000" u="1"/>
        <n v="689" u="1"/>
        <n v="4838" u="1"/>
        <n v="-3" u="1"/>
        <n v="4500" u="1"/>
        <n v="200" u="1"/>
        <n v="1190" u="1"/>
        <n v="2240" u="1"/>
        <n v="3410" u="1"/>
        <n v="1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n v="52547"/>
    <d v="2020-03-27T00:00:00"/>
    <x v="0"/>
    <s v="16.617.789/0001-34"/>
    <s v="Agropeu-Agro Indistrial de Pompeu S/A"/>
    <s v="16.617.789/0001-34"/>
    <s v="Serviço Social Autonomo SERVAS - SSA SERVAS"/>
    <s v="17.385.840/0001-12"/>
    <s v="CBMMG"/>
    <d v="2020-03-27T00:00:00"/>
    <x v="0"/>
    <n v="54"/>
    <s v="Álcool 70%"/>
    <s v="Álcool 70%"/>
    <s v="Bombonas"/>
    <n v="100"/>
    <s v="Litro"/>
    <n v="5000"/>
    <s v="Litro"/>
    <n v="5000"/>
    <n v="0.1"/>
    <n v="500"/>
  </r>
  <r>
    <x v="0"/>
    <n v="747852"/>
    <d v="2020-03-27T00:00:00"/>
    <x v="1"/>
    <s v="16.701.716/0001-56"/>
    <s v="Fca Fiat Chrysler Automóveis Brasil Ltda."/>
    <s v="16.701.716/0001-57"/>
    <s v="Serviço Social Autonomo SERVAS - SSA SERVAS"/>
    <s v="17.385.840/0001-12"/>
    <s v="CEDEC"/>
    <d v="2020-03-27T00:00:00"/>
    <x v="1"/>
    <n v="9"/>
    <s v="Luva Seg 250Mm Latex Nitrilico Tam M"/>
    <s v="Luva de segurança M"/>
    <s v="Unidade"/>
    <n v="1000"/>
    <s v="Unidade"/>
    <n v="1000"/>
    <s v="Unidade"/>
    <n v="1000"/>
    <n v="0.22"/>
    <n v="220"/>
  </r>
  <r>
    <x v="0"/>
    <n v="747852"/>
    <d v="2020-03-27T00:00:00"/>
    <x v="1"/>
    <s v="16.701.716/0001-56"/>
    <s v="Fca Fiat Chrysler Automóveis Brasil Ltda."/>
    <s v="16.701.716/0001-57"/>
    <s v="Serviço Social Autonomo SERVAS - SSA SERVAS"/>
    <s v="17.385.840/0001-12"/>
    <s v="CEDEC"/>
    <d v="2020-03-27T00:00:00"/>
    <x v="1"/>
    <n v="10"/>
    <s v="Luva Seg 250Mm Latex Nitrilico Tam P"/>
    <s v="Luva de segurança P"/>
    <s v="Unidade"/>
    <n v="1500"/>
    <s v="Unidade"/>
    <n v="1500"/>
    <s v="Unidade"/>
    <n v="1500"/>
    <n v="0.21"/>
    <n v="315"/>
  </r>
  <r>
    <x v="0"/>
    <n v="747852"/>
    <d v="2020-03-27T00:00:00"/>
    <x v="1"/>
    <s v="16.701.716/0001-56"/>
    <s v="Fca Fiat Chrysler Automóveis Brasil Ltda."/>
    <s v="16.701.716/0001-57"/>
    <s v="Serviço Social Autonomo SERVAS - SSA SERVAS"/>
    <s v="17.385.840/0001-12"/>
    <s v="CEDEC"/>
    <d v="2020-03-27T00:00:00"/>
    <x v="1"/>
    <n v="11"/>
    <s v="Macacão C/Capuz em Tyvek Tam=XXL / XXG"/>
    <s v="Macacão com capuz XXG"/>
    <s v="Unidade"/>
    <n v="40"/>
    <s v="Unidade"/>
    <n v="40"/>
    <s v="Unidade"/>
    <n v="40"/>
    <n v="28.67"/>
    <n v="1146.8000000000002"/>
  </r>
  <r>
    <x v="0"/>
    <n v="747852"/>
    <d v="2020-03-27T00:00:00"/>
    <x v="1"/>
    <s v="16.701.716/0001-56"/>
    <s v="Fca Fiat Chrysler Automóveis Brasil Ltda."/>
    <s v="16.701.716/0001-57"/>
    <s v="Serviço Social Autonomo SERVAS - SSA SERVAS"/>
    <s v="17.385.840/0001-12"/>
    <s v="CEDEC"/>
    <d v="2020-03-27T00:00:00"/>
    <x v="1"/>
    <n v="12"/>
    <s v="Macacão C/Capuz em Tyvek Tam=XXXL / XXXG"/>
    <s v="Macacão com capuz XXX/G"/>
    <s v="Unidade"/>
    <n v="60"/>
    <s v="Unidade"/>
    <n v="60"/>
    <s v="Unidade"/>
    <n v="60"/>
    <n v="28.67"/>
    <n v="1720.2"/>
  </r>
  <r>
    <x v="0"/>
    <n v="747852"/>
    <d v="2020-03-27T00:00:00"/>
    <x v="1"/>
    <s v="16.701.716/0001-56"/>
    <s v="Fca Fiat Chrysler Automóveis Brasil Ltda."/>
    <s v="16.701.716/0001-57"/>
    <s v="Serviço Social Autonomo SERVAS - SSA SERVAS"/>
    <s v="17.385.840/0001-12"/>
    <s v="CEDEC"/>
    <d v="2020-03-27T00:00:00"/>
    <x v="1"/>
    <n v="13"/>
    <s v="Macacão C/Capuz Tyvek Grande / Du Pont"/>
    <s v="Macacão com capuz G"/>
    <s v="Pacote"/>
    <n v="150"/>
    <s v="Unidade"/>
    <n v="150"/>
    <s v="Unidade"/>
    <n v="150"/>
    <n v="28.67"/>
    <n v="4300.5"/>
  </r>
  <r>
    <x v="0"/>
    <n v="747852"/>
    <d v="2020-03-27T00:00:00"/>
    <x v="1"/>
    <s v="16.701.716/0001-57"/>
    <s v="Fca Fiat Chrysler Automóveis Brasil Ltda."/>
    <s v="16.701.716/0001-57"/>
    <s v="Serviço Social Autonomo SERVAS - SSA SERVAS"/>
    <s v="17.385.840/0001-12"/>
    <s v="CEDEC"/>
    <d v="2020-03-27T00:00:00"/>
    <x v="1"/>
    <n v="14"/>
    <s v="Macacão C/Capuz Tyvek Médio / Du Pont"/>
    <s v="Macacão com capuz M"/>
    <s v="Pacote"/>
    <n v="250"/>
    <s v="Unidade"/>
    <n v="250"/>
    <s v="Unidade"/>
    <n v="250"/>
    <n v="28.67"/>
    <n v="7167.5"/>
  </r>
  <r>
    <x v="0"/>
    <s v="S/N"/>
    <d v="2020-04-02T00:00:00"/>
    <x v="2"/>
    <s v="01.844.555/0001-82"/>
    <s v="CNH Industrial Brasil Ltda."/>
    <s v="01.844.555/0001-82"/>
    <s v="Serviço Social Autonomo SERVAS - SSA SERVAS"/>
    <s v="17.385.840/0001-12"/>
    <s v="CEDEC"/>
    <d v="2020-04-02T00:00:00"/>
    <x v="1"/>
    <n v="16"/>
    <s v="Mascaras Cirúrgicas "/>
    <s v="Mascaras Cirúrgicas "/>
    <s v="Pacote"/>
    <n v="80"/>
    <s v="Pacote"/>
    <n v="80"/>
    <s v="Unidade"/>
    <n v="4000"/>
    <n v="0"/>
    <n v="0"/>
  </r>
  <r>
    <x v="0"/>
    <n v="292510"/>
    <d v="2020-04-01T00:00:00"/>
    <x v="3"/>
    <s v="17.245.028/0003-53"/>
    <s v="Ingleza Industria de Produtos de Limpeza e Cosméticos Ltda."/>
    <s v="17.245.028/0003-53"/>
    <s v="Serviço Social Autonomo SERVAS - SSA SERVAS"/>
    <s v="17.385.840/0001-12"/>
    <s v="CEDEC"/>
    <d v="2020-04-03T00:00:00"/>
    <x v="0"/>
    <n v="5"/>
    <s v="Desinfetante Hospitalar Alc Clorado Ultra Guard DCG70 2x5Kg"/>
    <s v="Desinfetante Hospitalar "/>
    <s v="Caixa"/>
    <n v="500"/>
    <s v="Litro"/>
    <n v="1000"/>
    <s v="Litro"/>
    <n v="1000"/>
    <n v="15.37"/>
    <n v="15370"/>
  </r>
  <r>
    <x v="0"/>
    <s v="S/N"/>
    <d v="2020-04-07T00:00:00"/>
    <x v="4"/>
    <s v="21.195.755/0001-69"/>
    <s v="Universidade Federal de Juiz de Fora"/>
    <s v="21.195.755/0001-69"/>
    <s v="Serviço Social Autonomo SERVAS - SSA SERVAS"/>
    <s v="17.385.840/0001-12"/>
    <s v="CEDEC"/>
    <d v="2020-04-06T00:00:00"/>
    <x v="1"/>
    <n v="15"/>
    <s v="Mascara de Proteção Facial - FACE SHIELD"/>
    <s v="Mascara de Proteção Facial - FACE SHIELD"/>
    <s v="Unidade"/>
    <n v="1000"/>
    <s v="Unidade"/>
    <n v="1000"/>
    <s v="Unidade"/>
    <n v="1000"/>
    <n v="0"/>
    <n v="0"/>
  </r>
  <r>
    <x v="0"/>
    <s v="S/N"/>
    <d v="2020-04-07T00:00:00"/>
    <x v="5"/>
    <s v="17.469.701/0001-77"/>
    <s v="Arcelor Mittral"/>
    <s v="17.469.701/0001-77"/>
    <s v="Coordenadoria Estadual de Defesa Civil - Defesa Civil MG"/>
    <n v="18715565000110"/>
    <s v="CEDEC"/>
    <d v="2020-04-07T00:00:00"/>
    <x v="1"/>
    <n v="18"/>
    <s v="Sachê de gel"/>
    <s v="Sachê de gel"/>
    <s v="Unidade"/>
    <n v="200"/>
    <s v="Unidade"/>
    <n v="200"/>
    <s v="Unidade"/>
    <n v="200"/>
    <n v="0"/>
    <n v="0"/>
  </r>
  <r>
    <x v="0"/>
    <s v="S/N"/>
    <d v="2020-04-07T00:00:00"/>
    <x v="5"/>
    <s v="17.469.701/0001-77"/>
    <s v="Arcelor Mittral"/>
    <s v="17.469.701/0001-77"/>
    <s v="Coordenadoria Estadual de Defesa Civil - Defesa Civil MG"/>
    <n v="18715565000110"/>
    <s v="CEDEC"/>
    <d v="2020-04-07T00:00:00"/>
    <x v="1"/>
    <n v="19"/>
    <s v="Termômetro"/>
    <s v="Termômetros"/>
    <s v="Unidade"/>
    <n v="100"/>
    <s v="Unidade"/>
    <n v="100"/>
    <s v="Unidade"/>
    <n v="100"/>
    <n v="0"/>
    <n v="0"/>
  </r>
  <r>
    <x v="0"/>
    <n v="1132468"/>
    <d v="2020-04-02T00:00:00"/>
    <x v="6"/>
    <s v="75.339.051/001-41"/>
    <s v="DOCOL Metais Sanitários Ltda."/>
    <s v="75.339.051/001-41"/>
    <s v="Serviço Social Autonomo SERVAS - SSA SERVAS"/>
    <s v="17.385.840/0001-12"/>
    <s v="Hospital de Campanha"/>
    <d v="2020-04-07T00:00:00"/>
    <x v="2"/>
    <n v="40"/>
    <s v="Chuveiro bonnaducha Chrome"/>
    <s v="Chuveiro bonnaducha Chrome"/>
    <s v="Pacote"/>
    <n v="91"/>
    <s v="Pacote"/>
    <n v="91"/>
    <s v="Unidade"/>
    <n v="91"/>
    <n v="102.9"/>
    <n v="9363.9"/>
  </r>
  <r>
    <x v="0"/>
    <n v="1132468"/>
    <d v="2020-04-02T00:00:00"/>
    <x v="6"/>
    <s v="75.339.051/001-41"/>
    <s v="DOCOL Metais Sanitários Ltda."/>
    <s v="75.339.051/001-41"/>
    <s v="Serviço Social Autonomo SERVAS - SSA SERVAS"/>
    <s v="17.385.840/0001-12"/>
    <s v="Hospital de Campanha"/>
    <d v="2020-04-07T00:00:00"/>
    <x v="2"/>
    <n v="52"/>
    <s v="Torneira de Mesa para Lavatório Pressmatic Compact-Chrome "/>
    <s v="Torneira de mesa para lavatório pressmático compact chrome"/>
    <s v="Pacote"/>
    <n v="297"/>
    <s v="Pacote"/>
    <n v="297"/>
    <s v="Unidade"/>
    <n v="297"/>
    <n v="119.9"/>
    <n v="35610.300000000003"/>
  </r>
  <r>
    <x v="0"/>
    <n v="1383"/>
    <d v="2020-04-08T00:00:00"/>
    <x v="7"/>
    <s v="03.773.700/0083-53"/>
    <s v="SENAI - Serviço Nacional de Aprendizagem Industrial"/>
    <s v="03.773.700/0083-53"/>
    <s v="Serviço Social Autonomo SERVAS - SSA SERVAS"/>
    <s v="17.385.840/0001-12"/>
    <s v="CEDEC"/>
    <d v="2020-04-08T00:00:00"/>
    <x v="0"/>
    <n v="3"/>
    <s v="Álcool glicerinado 70% - Galão 5L"/>
    <s v="Álcool 70%"/>
    <s v="Galão 5L"/>
    <n v="266"/>
    <s v="Litro"/>
    <n v="1330"/>
    <s v="Litro"/>
    <n v="1330"/>
    <n v="2.83"/>
    <n v="3763.9"/>
  </r>
  <r>
    <x v="1"/>
    <n v="47061"/>
    <d v="2020-04-08T00:00:00"/>
    <x v="8"/>
    <s v="17.385.840/0001-12"/>
    <s v="SINALMIG - Sinais e Sist e Progr Visual Ltda."/>
    <n v="2022046000162"/>
    <s v="HOSPITAL CAMPANHA"/>
    <m/>
    <s v="Hospital de Campanha"/>
    <d v="2020-04-09T00:00:00"/>
    <x v="2"/>
    <n v="37"/>
    <s v="Cama hospitalar com cabeceira articulável"/>
    <s v="Cama hospitalar com cabeceira articulável"/>
    <s v="Unidade"/>
    <n v="35"/>
    <s v="Unidade"/>
    <n v="35"/>
    <s v="Unidade"/>
    <n v="35"/>
    <n v="1139.0476000000001"/>
    <n v="-42278.6"/>
  </r>
  <r>
    <x v="1"/>
    <n v="47087"/>
    <d v="2020-04-09T00:00:00"/>
    <x v="8"/>
    <s v="17.385.840/0001-12"/>
    <s v="SINALMIG - Sinais e Sist e Progr Visual Ltda."/>
    <n v="2022046000162"/>
    <s v="HOSPITAL CAMPANHA"/>
    <m/>
    <s v="Hospital de Campanha"/>
    <d v="2020-04-09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0"/>
    <n v="689426"/>
    <d v="2020-04-07T00:00:00"/>
    <x v="9"/>
    <s v="42.276.907/0002-09"/>
    <s v="SP Equipamentos de Prot Trab e Mro Ltda."/>
    <n v="59609123001220"/>
    <s v="Coordenadoria Estadual de Defesa Civil - Defesa Civil MG"/>
    <n v="18715565000110"/>
    <s v="CEDEC"/>
    <d v="2020-04-09T00:00:00"/>
    <x v="1"/>
    <n v="17"/>
    <s v="Respiradores descartáveis dobrável PFF-2 AZ S/Valvula UAL200700"/>
    <s v="Respiradores descartáveis"/>
    <s v="Caixa"/>
    <n v="200"/>
    <s v="Unidade"/>
    <n v="40000"/>
    <s v="Unidade"/>
    <n v="40000"/>
    <n v="9.9"/>
    <n v="396000"/>
  </r>
  <r>
    <x v="0"/>
    <n v="1383"/>
    <d v="2020-04-09T00:00:00"/>
    <x v="7"/>
    <s v="03.773.700/0083-54"/>
    <s v="SENAI - Serviço Nacional de Aprendizagem Industrial"/>
    <s v="03.773.700/0083-53"/>
    <s v="Serviço Social Autonomo SERVAS - SSA SERVAS"/>
    <s v="17.385.840/0001-12"/>
    <s v="CEDEC"/>
    <d v="2020-04-09T00:00:00"/>
    <x v="0"/>
    <n v="2"/>
    <s v="Álcool glicerinado 70% - Galão 1L"/>
    <s v="Álcool 70%"/>
    <s v="Galão 1L"/>
    <n v="24"/>
    <s v="Litro"/>
    <n v="24"/>
    <s v="Litro"/>
    <n v="24"/>
    <n v="2.83"/>
    <n v="67.92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39"/>
    <s v="Camisola aberta atrás em tecido supertex"/>
    <s v="Camisola aberta atrás em tecido supertex"/>
    <s v="Unidade"/>
    <n v="229"/>
    <s v="Unidade"/>
    <n v="229"/>
    <s v="Unidade"/>
    <n v="229"/>
    <n v="29"/>
    <n v="-6641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41"/>
    <s v="Cobertor solteiro 150x220"/>
    <s v="Cobertor solteiro 150x220"/>
    <s v="Unidade"/>
    <n v="421"/>
    <s v="Unidade"/>
    <n v="421"/>
    <s v="Unidade"/>
    <n v="421"/>
    <n v="54"/>
    <n v="-22734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43"/>
    <s v="Fronha para travaesseiro impermeavel c/ capa napa"/>
    <s v="Fronha para travaesseiro impermeavel c/ capa napa"/>
    <s v="Unidade"/>
    <n v="421"/>
    <s v="Unidade"/>
    <n v="421"/>
    <s v="Unidade"/>
    <n v="421"/>
    <n v="6.95"/>
    <n v="-2925.95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44"/>
    <s v="Lençol percal misto maca 120x220"/>
    <s v="Lençol percal misto maca 120x220"/>
    <s v="Unidade"/>
    <n v="383"/>
    <s v="Unidade"/>
    <n v="383"/>
    <s v="Unidade"/>
    <n v="383"/>
    <n v="20.7"/>
    <n v="-7928.1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45"/>
    <s v="Lençol percal misto tamanho cama 160x250"/>
    <s v="Lençol percal misto tamanho cama 160x250"/>
    <s v="Unidade"/>
    <n v="918"/>
    <s v="Unidade"/>
    <n v="918"/>
    <s v="Unidade"/>
    <n v="918"/>
    <n v="27"/>
    <n v="-24786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47"/>
    <s v="Pijama tecido 100% algodão blusa e bermuda"/>
    <s v="Pijama tecido 100% algodão blusa e bermuda"/>
    <s v="Unidade"/>
    <n v="229"/>
    <s v="Unidade"/>
    <n v="229"/>
    <s v="Unidade"/>
    <n v="229"/>
    <n v="36"/>
    <n v="-8244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50"/>
    <s v="Saco de hamper traçado cru"/>
    <s v="Saco de hamper traçado cru"/>
    <s v="Unidade"/>
    <n v="326"/>
    <s v="Unidade"/>
    <n v="326"/>
    <s v="Unidade"/>
    <n v="326"/>
    <n v="29"/>
    <n v="-9454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51"/>
    <s v="Toalha de banhho royal 100% alg 080x150"/>
    <s v="Toalha de banhho royal 100% alg 080x150"/>
    <s v="Unidade"/>
    <n v="459"/>
    <s v="Unidade"/>
    <n v="459"/>
    <s v="Unidade"/>
    <n v="459"/>
    <n v="21"/>
    <n v="-9639"/>
  </r>
  <r>
    <x v="1"/>
    <n v="1168"/>
    <d v="2020-04-09T00:00:00"/>
    <x v="8"/>
    <s v="17.385.840/0001-12"/>
    <s v="Acacia Comércio de Tecidos Hospitalares Ltda."/>
    <n v="25073995000141"/>
    <s v="HOSPITAL CAMPANHA"/>
    <m/>
    <s v="Hospital de Campanha"/>
    <d v="2020-04-09T00:00:00"/>
    <x v="2"/>
    <n v="53"/>
    <s v="Travesseiro impermeável c/ capa napa"/>
    <s v="Travesseiro impermeável c/ capa napa"/>
    <s v="Unidade"/>
    <n v="459"/>
    <s v="Unidade"/>
    <n v="459"/>
    <s v="Unidade"/>
    <n v="459"/>
    <n v="29"/>
    <n v="-13311"/>
  </r>
  <r>
    <x v="0"/>
    <n v="88960"/>
    <d v="2020-04-08T00:00:00"/>
    <x v="9"/>
    <s v="42.276.907/0002-10"/>
    <s v="Plimax Importação e Exportações EIRELI"/>
    <n v="24654133000220"/>
    <s v="Coordenadoria Estadual de Defesa Civil - Defesa Civil MG"/>
    <n v="18715565000110"/>
    <s v="CEDEC"/>
    <d v="2020-04-10T00:00:00"/>
    <x v="1"/>
    <n v="4"/>
    <s v="Cesta Básica"/>
    <s v="Cesta Básica"/>
    <s v="Unidade"/>
    <n v="5000"/>
    <s v="Unidade"/>
    <n v="5000"/>
    <s v="Unidade"/>
    <n v="5000"/>
    <n v="36.369999999999997"/>
    <n v="181850"/>
  </r>
  <r>
    <x v="0"/>
    <n v="633778"/>
    <d v="2020-04-09T00:00:00"/>
    <x v="10"/>
    <s v="07.526.557/0005-33"/>
    <s v="AMBEV"/>
    <s v="07.526.557/0005-33"/>
    <s v="Coordenadoria Estadual de Defesa Civil - Defesa Civil MG"/>
    <n v="18715565000110"/>
    <s v="CEDEC"/>
    <d v="2020-04-10T00:00:00"/>
    <x v="0"/>
    <n v="1"/>
    <s v="Alcool Gel AMBEV PET 190G CX c/21"/>
    <s v="Álcool Gel"/>
    <s v="Caixa"/>
    <n v="1350"/>
    <s v="Caixa"/>
    <n v="1350"/>
    <s v="Unidade"/>
    <n v="28350"/>
    <n v="9.0755999999999997"/>
    <n v="12252.05"/>
  </r>
  <r>
    <x v="1"/>
    <n v="17423"/>
    <d v="2020-04-08T00:00:00"/>
    <x v="8"/>
    <s v="17.385.840/0001-12"/>
    <s v="Sisnac Produtos para Saúde Ltda."/>
    <n v="10444624000151"/>
    <s v="HOSPITAL CAMPANHA"/>
    <m/>
    <s v="Hospital de Campanha"/>
    <d v="2020-04-10T00:00:00"/>
    <x v="2"/>
    <n v="46"/>
    <s v="Monitores Multiparamétricos Hospitalar"/>
    <s v="Monitores Multiparamétricos Hospitalar"/>
    <s v="Unidade"/>
    <n v="3"/>
    <s v="Unidade"/>
    <n v="3"/>
    <s v="Unidade"/>
    <n v="3"/>
    <m/>
    <n v="-57000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4"/>
    <s v="Danoninho UHT amebdoa e cacau 200ml"/>
    <s v="Danoninho UHT amebdoa e cacau 200ml"/>
    <s v="Unidade"/>
    <n v="486"/>
    <s v="Unidade"/>
    <n v="486"/>
    <s v="Unidade"/>
    <n v="486"/>
    <n v="1.6646000000000001"/>
    <n v="809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4"/>
    <s v="Danoninho UHT amebdoa e cacau 200ml"/>
    <s v="Danoninho UHT amebdoa e cacau 200ml"/>
    <s v="Unidade"/>
    <n v="1890"/>
    <s v="Unidade"/>
    <n v="1890"/>
    <s v="Unidade"/>
    <n v="1890"/>
    <n v="1.6646000000000001"/>
    <n v="3146.09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4"/>
    <s v="Danoninho UHT amebdoa e cacau 200ml"/>
    <s v="Danoninho UHT amebdoa e cacau 200ml"/>
    <s v="Unidade"/>
    <n v="4293"/>
    <s v="Unidade"/>
    <n v="4293"/>
    <s v="Unidade"/>
    <n v="4293"/>
    <n v="1.6646000000000001"/>
    <n v="7146.13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4"/>
    <s v="Danoninho UHT amebdoa e cacau 200ml"/>
    <s v="Danoninho UHT amebdoa e cacau 200ml"/>
    <s v="Unidade"/>
    <n v="63585"/>
    <s v="Unidade"/>
    <n v="63585"/>
    <s v="Unidade"/>
    <n v="63585"/>
    <n v="1.6646000000000001"/>
    <n v="105843.59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4"/>
    <s v="Danoninho UHT amebdoa e cacau 200ml"/>
    <s v="Danoninho UHT amebdoa e cacau 200ml"/>
    <s v="Unidade"/>
    <n v="270"/>
    <s v="Unidade"/>
    <n v="270"/>
    <s v="Unidade"/>
    <n v="270"/>
    <n v="1.6646000000000001"/>
    <n v="449.44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3"/>
    <s v="Danoninho UHT amendoa e banana 200ml"/>
    <s v="Danoninho UHT amendoa e banana 200ml"/>
    <s v="Unidade"/>
    <n v="4455"/>
    <s v="Unidade"/>
    <n v="4455"/>
    <s v="Unidade"/>
    <n v="4455"/>
    <n v="1.6646000000000001"/>
    <n v="7415.79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3"/>
    <s v="Danoninho UHT amendoa e banana 200ml"/>
    <s v="Danoninho UHT amendoa e banana 200ml"/>
    <s v="Unidade"/>
    <n v="2295"/>
    <s v="Unidade"/>
    <n v="2295"/>
    <s v="Unidade"/>
    <n v="2295"/>
    <n v="1.6646000000000001"/>
    <n v="3820.26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3"/>
    <s v="Danoninho UHT amendoa e banana 200ml"/>
    <s v="Danoninho UHT amendoa e banana 200ml"/>
    <s v="Unidade"/>
    <n v="17523"/>
    <s v="Unidade"/>
    <n v="17523"/>
    <s v="Unidade"/>
    <n v="17523"/>
    <n v="1.6646000000000001"/>
    <n v="29168.79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3"/>
    <s v="Danoninho UHT amendoa e banana 200ml"/>
    <s v="Danoninho UHT amendoa e banana 200ml"/>
    <s v="Unidade"/>
    <n v="5940"/>
    <s v="Unidade"/>
    <n v="5940"/>
    <s v="Unidade"/>
    <n v="5940"/>
    <n v="1.6646000000000001"/>
    <n v="9887.7199999999993"/>
  </r>
  <r>
    <x v="0"/>
    <n v="26298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3"/>
    <s v="Danoninho UHT amendoa e banana 200ml"/>
    <s v="Danoninho UHT amendoa e banana 200ml"/>
    <s v="Unidade"/>
    <n v="9180"/>
    <s v="Unidade"/>
    <n v="9180"/>
    <s v="Unidade"/>
    <n v="9180"/>
    <n v="1.6646000000000001"/>
    <n v="15281.03"/>
  </r>
  <r>
    <x v="0"/>
    <n v="99686"/>
    <d v="2020-04-08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9"/>
    <s v="Milnutri Cereal Multicereais Sugar Free"/>
    <s v="Milnutri Cereal Multicereais Sugar Free"/>
    <s v="Unidade"/>
    <n v="156"/>
    <s v="Unidade"/>
    <n v="156"/>
    <s v="Unidade"/>
    <n v="156"/>
    <n v="0.91998999999999997"/>
    <n v="143.52000000000001"/>
  </r>
  <r>
    <x v="0"/>
    <n v="57783"/>
    <d v="2020-04-09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6"/>
    <s v="Chá capim-limão e cítricos lata 310ml"/>
    <s v="Chá capim-limão e cítricos lata 310ml"/>
    <s v="Unidade"/>
    <n v="780"/>
    <s v="Unidade"/>
    <n v="780"/>
    <s v="Unidade"/>
    <n v="780"/>
    <n v="2.3687200000000002"/>
    <n v="1847.6"/>
  </r>
  <r>
    <x v="0"/>
    <n v="57783"/>
    <d v="2020-04-09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5"/>
    <s v="Chá preto, hibisco e berries lata 310ml"/>
    <s v="Chá preto, hibisco e berries lata 310ml"/>
    <s v="Unidade"/>
    <n v="1200"/>
    <s v="Unidade"/>
    <n v="1200"/>
    <s v="Unidade"/>
    <n v="1200"/>
    <n v="2.3687299999999998"/>
    <n v="2842.47"/>
  </r>
  <r>
    <x v="0"/>
    <n v="57782"/>
    <d v="2020-04-09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7"/>
    <s v="Tea 4U Chá mate limão yuzu e mel 1l"/>
    <s v="Tea 4U Chá mate limão yuzu e mel 1l"/>
    <s v="Unidade"/>
    <n v="20400"/>
    <s v="Unidade"/>
    <n v="20400"/>
    <s v="Unidade"/>
    <n v="20400"/>
    <n v="3.5659299999999998"/>
    <n v="72744.98"/>
  </r>
  <r>
    <x v="0"/>
    <n v="57783"/>
    <d v="2020-04-09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6"/>
    <s v="Tea 4U Chá mate limão yuzu e mel 1l"/>
    <s v="Tea 4U Chá mate limão yuzu e mel 1l"/>
    <s v="Unidade"/>
    <n v="20400"/>
    <s v="Unidade"/>
    <n v="20400"/>
    <s v="Unidade"/>
    <n v="20400"/>
    <n v="3.5659299999999998"/>
    <n v="72744.98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2"/>
    <s v="fortfit morango 600G"/>
    <s v="fortfit morango 600G"/>
    <s v="Unidade"/>
    <n v="4673"/>
    <s v="Unidade"/>
    <n v="4673"/>
    <s v="Unidade"/>
    <n v="4673"/>
    <n v="33.120379999999997"/>
    <n v="154771.53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9"/>
    <s v="Milnutri ceral multicereais sugar free"/>
    <s v="Milnutri ceral multicereais sugar free"/>
    <s v="Unidade"/>
    <n v="5540"/>
    <s v="Unidade"/>
    <n v="5540"/>
    <s v="Unidade"/>
    <n v="5540"/>
    <n v="0.91998999999999997"/>
    <n v="5096.7299999999996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0"/>
    <s v="Milnutri cereal arroz banan maça sugar free"/>
    <s v="Milnutri cereal arroz banan maça sugar free"/>
    <s v="Unidade"/>
    <n v="14100"/>
    <s v="Unidade"/>
    <n v="14100"/>
    <s v="Unidade"/>
    <n v="14100"/>
    <n v="1.14001"/>
    <n v="16074.07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30"/>
    <s v="Milnutri cereal arroz banan maça sugar free"/>
    <s v="Milnutri cereal arroz banan maça sugar free"/>
    <s v="Unidade"/>
    <n v="6106"/>
    <s v="Unidade"/>
    <n v="6106"/>
    <s v="Unidade"/>
    <n v="6106"/>
    <n v="1.1399999999999999"/>
    <n v="6960.87"/>
  </r>
  <r>
    <x v="0"/>
    <n v="99685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9"/>
    <s v="Milnutri Cereal Multicereais Sugar Free"/>
    <s v="Milnutri Cereal Multicereais Sugar Free"/>
    <s v="Unidade"/>
    <n v="21684"/>
    <s v="Unidade"/>
    <n v="21684"/>
    <s v="Unidade"/>
    <n v="21684"/>
    <n v="0.91998999999999997"/>
    <n v="19949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9"/>
    <s v="Milnutri Cereal Multicereais Sugar Free"/>
    <s v="Milnutri Cereal Multicereais Sugar Free"/>
    <s v="Unidade"/>
    <n v="4140"/>
    <s v="Unidade"/>
    <n v="4140"/>
    <s v="Unidade"/>
    <n v="4140"/>
    <n v="0.91998999999999997"/>
    <n v="3808.75"/>
  </r>
  <r>
    <x v="0"/>
    <n v="99686"/>
    <d v="2020-04-13T00:00:00"/>
    <x v="11"/>
    <s v="23.643.315/0094-51"/>
    <s v="Danone"/>
    <s v="23.643.315/0094-51"/>
    <s v="Serviço Social Autonomo SERVAS - SSA SERVAS"/>
    <s v="17.385.840/0001-12"/>
    <s v="FHEMIG"/>
    <d v="2020-04-11T00:00:00"/>
    <x v="3"/>
    <n v="29"/>
    <s v="Milnutri Cereal Multicereais Sugar Free"/>
    <s v="Milnutri Cereal Multicereais Sugar Free"/>
    <s v="Unidade"/>
    <n v="5784"/>
    <s v="Unidade"/>
    <n v="5784"/>
    <s v="Unidade"/>
    <n v="5784"/>
    <n v="0.91998999999999997"/>
    <n v="5321.21"/>
  </r>
  <r>
    <x v="0"/>
    <n v="2299898"/>
    <d v="2020-04-13T00:00:00"/>
    <x v="12"/>
    <s v="16.849.231/0004-57"/>
    <s v="Itambé"/>
    <s v="16.849.231/0004-57"/>
    <s v="Serviço Social Autonomo SERVAS - SSA SERVAS"/>
    <s v="17.385.840/0001-12"/>
    <s v="CEDEC"/>
    <d v="2020-04-14T00:00:00"/>
    <x v="3"/>
    <n v="6"/>
    <s v="Leite UHT integral 1l c/12"/>
    <s v="Leite integral"/>
    <s v="Caixa"/>
    <n v="833.33"/>
    <s v="Unidade"/>
    <n v="10000"/>
    <s v="Litro"/>
    <n v="10000"/>
    <n v="2.2191000000000001"/>
    <n v="22191"/>
  </r>
  <r>
    <x v="1"/>
    <n v="47164"/>
    <d v="2020-04-15T00:00:00"/>
    <x v="8"/>
    <s v="17.385.840/0001-12"/>
    <s v="SINALMIG - Sinais e Sist e Progr Visual Ltda."/>
    <n v="2022046000162"/>
    <s v="HOSPITAL CAMPANHA"/>
    <m/>
    <s v="Hospital de Campanha"/>
    <d v="2020-04-15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0"/>
    <n v="174587"/>
    <d v="2020-04-15T00:00:00"/>
    <x v="13"/>
    <s v="22.587.687/0001-46"/>
    <s v="Usina Monte Alegre Ltda"/>
    <s v="22.587.687/0001-46"/>
    <s v="Serviço Social Autonomo SERVAS - SSA SERVAS"/>
    <s v="17.385.840/0001-12"/>
    <s v="CBMMG"/>
    <d v="2020-04-15T00:00:00"/>
    <x v="0"/>
    <n v="55"/>
    <s v="Alcool Etílico 70%"/>
    <s v="Álcool 70%"/>
    <s v="Litro"/>
    <n v="1500"/>
    <s v="Litro"/>
    <n v="1500"/>
    <s v="Litro"/>
    <n v="1500"/>
    <n v="2"/>
    <n v="3000"/>
  </r>
  <r>
    <x v="1"/>
    <n v="47200"/>
    <d v="2020-04-16T00:00:00"/>
    <x v="8"/>
    <s v="17.385.840/0001-12"/>
    <s v="SINALMIG - Sinais e Sist e Progr Visual Ltda."/>
    <n v="2022046000162"/>
    <s v="HOSPITAL CAMPANHA"/>
    <m/>
    <s v="Hospital de Campanha"/>
    <d v="2020-04-16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0"/>
    <n v="89595"/>
    <d v="2020-04-16T00:00:00"/>
    <x v="9"/>
    <s v="42.276.907/0002-10"/>
    <s v="Plimax Importação e Exportações EIRELI"/>
    <n v="24654133000220"/>
    <s v="Coordenadoria Estadual de Defesa Civil - Defesa Civil MG"/>
    <n v="18715565000110"/>
    <s v="CEDEC"/>
    <d v="2020-04-16T00:00:00"/>
    <x v="1"/>
    <n v="4"/>
    <s v="Cesta Básica"/>
    <s v="Cesta Básica"/>
    <s v="Unidade"/>
    <n v="1250"/>
    <s v="Unidade"/>
    <n v="1250"/>
    <s v="Unidade"/>
    <n v="1250"/>
    <n v="36.369999999999997"/>
    <n v="45462.5"/>
  </r>
  <r>
    <x v="0"/>
    <n v="89596"/>
    <d v="2020-04-16T00:00:00"/>
    <x v="9"/>
    <s v="42.276.907/0002-10"/>
    <s v="Plimax Importação e Exportações EIRELI"/>
    <n v="24654133000220"/>
    <s v="Coordenadoria Estadual de Defesa Civil - Defesa Civil MG"/>
    <n v="18715565000110"/>
    <s v="CEDEC"/>
    <d v="2020-04-16T00:00:00"/>
    <x v="1"/>
    <n v="4"/>
    <s v="Cesta Básica"/>
    <s v="Cesta Básica"/>
    <s v="Unidade"/>
    <n v="1250"/>
    <s v="Unidade"/>
    <n v="1250"/>
    <s v="Unidade"/>
    <n v="1250"/>
    <n v="36.369999999999997"/>
    <n v="45462.5"/>
  </r>
  <r>
    <x v="0"/>
    <n v="89597"/>
    <d v="2020-04-16T00:00:00"/>
    <x v="9"/>
    <s v="42.276.907/0002-10"/>
    <s v="Plimax Importação e Exportações EIRELI"/>
    <n v="24654133000220"/>
    <s v="Coordenadoria Estadual de Defesa Civil - Defesa Civil MG"/>
    <n v="18715565000110"/>
    <s v="CEDEC"/>
    <d v="2020-04-16T00:00:00"/>
    <x v="1"/>
    <n v="4"/>
    <s v="Cesta Básica"/>
    <s v="Cesta Básica"/>
    <s v="Unidade"/>
    <n v="1250"/>
    <s v="Unidade"/>
    <n v="1250"/>
    <s v="Unidade"/>
    <n v="1250"/>
    <n v="36.369999999999997"/>
    <n v="45462.5"/>
  </r>
  <r>
    <x v="0"/>
    <n v="89598"/>
    <d v="2020-04-16T00:00:00"/>
    <x v="9"/>
    <s v="42.276.907/0002-10"/>
    <s v="Plimax Importação e Exportações EIRELI"/>
    <n v="24654133000220"/>
    <s v="Coordenadoria Estadual de Defesa Civil - Defesa Civil MG"/>
    <n v="18715565000110"/>
    <s v="CEDEC"/>
    <d v="2020-04-16T00:00:00"/>
    <x v="1"/>
    <n v="4"/>
    <s v="Cesta Básica"/>
    <s v="Cesta Básica"/>
    <s v="Unidade"/>
    <n v="1250"/>
    <s v="Unidade"/>
    <n v="1250"/>
    <s v="Unidade"/>
    <n v="1250"/>
    <n v="36.369999999999997"/>
    <n v="45462.5"/>
  </r>
  <r>
    <x v="1"/>
    <n v="47105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10"/>
    <s v="Unidade"/>
    <n v="10"/>
    <s v="Unidade"/>
    <n v="10"/>
    <n v="1139.0476000000001"/>
    <n v="-12079.61"/>
  </r>
  <r>
    <x v="1"/>
    <n v="47115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1"/>
    <n v="47127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1"/>
    <n v="47141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1"/>
    <n v="47223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50"/>
    <s v="Unidade"/>
    <n v="50"/>
    <s v="Unidade"/>
    <n v="50"/>
    <n v="1139.0476000000001"/>
    <n v="-60398"/>
  </r>
  <r>
    <x v="1"/>
    <n v="47239"/>
    <d v="2020-04-17T00:00:00"/>
    <x v="8"/>
    <s v="17.385.840/0001-12"/>
    <s v="SINALMIG - Sinais e Sist e Progr Visual Ltda."/>
    <n v="2022046000162"/>
    <s v="HOSPITAL CAMPANHA"/>
    <m/>
    <s v="Hospital de Campanha"/>
    <d v="2020-04-17T00:00:00"/>
    <x v="2"/>
    <n v="37"/>
    <s v="Cama hospitalar com cabeceira articulável"/>
    <s v="Cama hospitalar com cabeceira articulável"/>
    <s v="Unidade"/>
    <n v="23"/>
    <s v="Unidade"/>
    <n v="23"/>
    <s v="Unidade"/>
    <n v="23"/>
    <n v="1139.0476000000001"/>
    <n v="-27783.79"/>
  </r>
  <r>
    <x v="0"/>
    <n v="17243"/>
    <d v="2020-04-13T00:00:00"/>
    <x v="9"/>
    <s v="42.276.907/0002-09"/>
    <s v="Dimensional Centelha Soluções Ltda."/>
    <n v="6913480001563"/>
    <s v="Coordenadoria Estadual de Defesa Civil - Defesa Civil MG"/>
    <n v="18715565000110"/>
    <s v="CEDEC"/>
    <d v="2020-04-17T00:00:00"/>
    <x v="1"/>
    <n v="7"/>
    <s v="Luva desc nitril az t G c/300un EDGE "/>
    <s v="Luva de latex"/>
    <s v="Caixa"/>
    <n v="313"/>
    <s v="Caixa"/>
    <n v="313"/>
    <s v="Unidade"/>
    <n v="93900"/>
    <n v="81"/>
    <n v="25353"/>
  </r>
  <r>
    <x v="0"/>
    <n v="17243"/>
    <d v="2020-04-13T00:00:00"/>
    <x v="9"/>
    <s v="42.276.907/0002-09"/>
    <s v="Dimensional Centelha Soluções Ltda."/>
    <n v="6913480001563"/>
    <s v="Coordenadoria Estadual de Defesa Civil - Defesa Civil MG"/>
    <n v="18715565000110"/>
    <s v="CEDEC"/>
    <d v="2020-04-17T00:00:00"/>
    <x v="1"/>
    <n v="8"/>
    <s v="Luva desc nitril az t M c/300un EDGE "/>
    <s v="Luva de latex"/>
    <s v="Caixa"/>
    <n v="21"/>
    <s v="Caixa"/>
    <n v="21"/>
    <s v="Unidade"/>
    <n v="6300"/>
    <n v="81"/>
    <n v="1701"/>
  </r>
  <r>
    <x v="0"/>
    <n v="1387"/>
    <d v="2020-04-17T00:00:00"/>
    <x v="7"/>
    <s v="03.773.700/0083-54"/>
    <s v="SENAI - Serviço Nacional de Aprendizagem Industrial"/>
    <s v="03.773.700/0083-54"/>
    <s v="Serviço Social Autonomo SERVAS - SSA SERVAS"/>
    <s v="17.385.840/0001-12"/>
    <s v="CEDEC"/>
    <d v="2020-04-23T00:00:00"/>
    <x v="0"/>
    <n v="3"/>
    <s v="Álcool glicerinado 70% - Galão 5L"/>
    <s v="Álcool 70%"/>
    <s v="Galão 5L"/>
    <n v="140"/>
    <s v="Litro"/>
    <n v="700"/>
    <s v="Litro"/>
    <n v="700"/>
    <n v="2.83"/>
    <n v="1981"/>
  </r>
  <r>
    <x v="0"/>
    <n v="691231"/>
    <d v="2020-04-17T00:00:00"/>
    <x v="9"/>
    <s v="42.276.907/0002-09"/>
    <s v="SP Equipamentos de Prot Trab e Mro Ltda."/>
    <n v="59609123001220"/>
    <s v="Coordenadoria Estadual de Defesa Civil - Defesa Civil MG"/>
    <n v="18715565000110"/>
    <s v="CEDEC"/>
    <d v="2020-04-23T00:00:00"/>
    <x v="1"/>
    <n v="17"/>
    <s v="Respiradores descartáveis dobrável PFF-2 AZ S/Valvula UAL200700"/>
    <s v="Respiradores descartáveis"/>
    <s v="Caixa"/>
    <n v="150"/>
    <s v="Unidade"/>
    <n v="30000"/>
    <s v="Unidade"/>
    <n v="30000"/>
    <n v="9.9"/>
    <n v="297000"/>
  </r>
  <r>
    <x v="0"/>
    <n v="3191311"/>
    <d v="2020-04-15T00:00:00"/>
    <x v="14"/>
    <n v="59105999003959"/>
    <s v="Whirpoll Corporation no Brasil"/>
    <n v="59105999003959"/>
    <s v="Serviço Social Autonomo SERVAS - SSA SERVAS"/>
    <s v="17.385.840/0001-12"/>
    <s v="Hospital de Campanha"/>
    <d v="2020-04-24T00:00:00"/>
    <x v="2"/>
    <n v="42"/>
    <s v="Frezer Horizontal 2 Doors 534L 127V BR CL-A"/>
    <s v="Frezer Horizontal 2 Doors 534L "/>
    <s v="Unidade"/>
    <n v="3"/>
    <s v="Unidade"/>
    <n v="3"/>
    <s v="Unidade"/>
    <n v="3"/>
    <n v="796.35"/>
    <n v="2389.0500000000002"/>
  </r>
  <r>
    <x v="0"/>
    <n v="3191311"/>
    <d v="2020-04-15T00:00:00"/>
    <x v="14"/>
    <n v="59105999003959"/>
    <s v="Whirpoll Corporation no Brasil"/>
    <n v="59105999003959"/>
    <s v="Serviço Social Autonomo SERVAS - SSA SERVAS"/>
    <s v="17.385.840/0001-12"/>
    <s v="Hospital de Campanha"/>
    <d v="2020-04-24T00:00:00"/>
    <x v="2"/>
    <n v="48"/>
    <s v="Refrigerador Domest 1 Portas 300L 127V BR CL-A"/>
    <s v="Refrigerador Domest 1 Portas 300L "/>
    <s v="Unidade"/>
    <n v="36"/>
    <s v="Unidade"/>
    <n v="36"/>
    <s v="Unidade"/>
    <n v="36"/>
    <n v="622.67999999999995"/>
    <n v="22416.48"/>
  </r>
  <r>
    <x v="0"/>
    <n v="3191311"/>
    <d v="2020-04-15T00:00:00"/>
    <x v="14"/>
    <n v="59105999003959"/>
    <s v="Whirpoll Corporation no Brasil"/>
    <n v="59105999003959"/>
    <s v="Serviço Social Autonomo SERVAS - SSA SERVAS"/>
    <s v="17.385.840/0001-12"/>
    <s v="Hospital de Campanha"/>
    <d v="2020-04-24T00:00:00"/>
    <x v="2"/>
    <n v="49"/>
    <s v="Refrigerador Domest 2 Portas 441L 127V BR CL-A"/>
    <s v="Refrigerador Domest 2 Portas 441L "/>
    <s v="Unidade"/>
    <n v="2"/>
    <s v="Unidade"/>
    <n v="2"/>
    <s v="Unidade"/>
    <n v="2"/>
    <n v="1003.06"/>
    <n v="2006.12"/>
  </r>
  <r>
    <x v="0"/>
    <n v="3191068"/>
    <d v="2020-04-14T00:00:00"/>
    <x v="14"/>
    <n v="59105999003959"/>
    <s v="Whirpoll Corporation no Brasil"/>
    <n v="59105999003959"/>
    <s v="SERVAS"/>
    <m/>
    <s v="Hospital de Campanha"/>
    <d v="2020-04-27T00:00:00"/>
    <x v="2"/>
    <n v="25"/>
    <s v="Purificador Consul Ref Branco 127V"/>
    <s v="Purificadores de água"/>
    <s v="Unidade"/>
    <n v="36"/>
    <s v="Unidade"/>
    <n v="36"/>
    <s v="Unidade"/>
    <n v="36"/>
    <n v="396.4"/>
    <n v="14270.4"/>
  </r>
  <r>
    <x v="1"/>
    <n v="63188"/>
    <d v="2020-04-24T00:00:00"/>
    <x v="8"/>
    <s v="17.385.840/0001-12"/>
    <s v="Drager Industria e Comércio Ltda."/>
    <n v="2535707000128"/>
    <s v="Serviço Social Autonomo SERVAS - SSA SERVAS"/>
    <s v="17.385.840/0001-12"/>
    <s v="FHEMIG"/>
    <d v="2020-04-27T00:00:00"/>
    <x v="2"/>
    <n v="31"/>
    <s v="Bateria de lítio (OLD 2M86732)"/>
    <s v="Bateria de lítio (OLD 2M86732)"/>
    <s v="Unidade"/>
    <n v="7"/>
    <s v="Unidade"/>
    <n v="7"/>
    <s v="Unidade"/>
    <n v="7"/>
    <n v="1948.96"/>
    <n v="-15689.13"/>
  </r>
  <r>
    <x v="0"/>
    <n v="100934"/>
    <d v="2020-04-28T00:00:00"/>
    <x v="11"/>
    <n v="23643315014455"/>
    <s v="Danone"/>
    <m/>
    <s v="Serviço Social Autonomo SERVAS - SSA SERVAS"/>
    <s v="17.385.840/0001-12"/>
    <s v="FHEMIG"/>
    <d v="2020-04-29T00:00:00"/>
    <x v="3"/>
    <n v="23"/>
    <s v="Nutri Enteral 1.5 Bau TP 200ml"/>
    <s v="Nutri Enteral 1.5 Bau TP 200ml"/>
    <s v="Unidade"/>
    <n v="2754"/>
    <s v="Unidade"/>
    <n v="2754"/>
    <s v="Unidade"/>
    <n v="2754"/>
    <n v="7.7"/>
    <n v="21205.8"/>
  </r>
  <r>
    <x v="0"/>
    <n v="100934"/>
    <d v="2020-04-28T00:00:00"/>
    <x v="11"/>
    <n v="23643315014455"/>
    <s v="Danone"/>
    <m/>
    <s v="Serviço Social Autonomo SERVAS - SSA SERVAS"/>
    <s v="17.385.840/0001-12"/>
    <s v="FHEMIG"/>
    <d v="2020-04-29T00:00:00"/>
    <x v="3"/>
    <n v="24"/>
    <s v="Nutri Enteral 1.5 Choc TP 200ml"/>
    <s v="Nutri Enteral 1.5 Choc TP 200ml"/>
    <s v="Unidade"/>
    <n v="2754"/>
    <s v="Unidade"/>
    <n v="2754"/>
    <s v="Unidade"/>
    <n v="2754"/>
    <n v="8"/>
    <n v="22032"/>
  </r>
  <r>
    <x v="0"/>
    <n v="100934"/>
    <d v="2020-04-28T00:00:00"/>
    <x v="11"/>
    <n v="23643315014455"/>
    <s v="Danone"/>
    <m/>
    <s v="Serviço Social Autonomo SERVAS - SSA SERVAS"/>
    <s v="17.385.840/0001-12"/>
    <s v="FHEMIG"/>
    <d v="2020-04-29T00:00:00"/>
    <x v="3"/>
    <n v="20"/>
    <s v="Nutrison (Pack 1000ml)"/>
    <s v="Nutrison (Pack 1000ml)"/>
    <s v="Unidade"/>
    <n v="1200"/>
    <s v="Unidade"/>
    <n v="1200"/>
    <s v="Unidade"/>
    <n v="1200"/>
    <n v="36.619880000000002"/>
    <n v="43943.856"/>
  </r>
  <r>
    <x v="0"/>
    <n v="100934"/>
    <d v="2020-04-28T00:00:00"/>
    <x v="11"/>
    <n v="23643315014455"/>
    <s v="Danone"/>
    <m/>
    <s v="Serviço Social Autonomo SERVAS - SSA SERVAS"/>
    <s v="17.385.840/0001-12"/>
    <s v="FHEMIG"/>
    <d v="2020-04-29T00:00:00"/>
    <x v="3"/>
    <n v="21"/>
    <s v="Nutrison Energy (Pack 1000ml)"/>
    <s v="Nutrison Energy (Pack 1000ml)"/>
    <s v="Unidade"/>
    <n v="1986"/>
    <s v="Unidade"/>
    <n v="1986"/>
    <s v="Unidade"/>
    <n v="1986"/>
    <n v="43.139740000000003"/>
    <n v="85675.53"/>
  </r>
  <r>
    <x v="0"/>
    <n v="100934"/>
    <d v="2020-04-28T00:00:00"/>
    <x v="11"/>
    <n v="23643315014455"/>
    <s v="Danone"/>
    <m/>
    <s v="Serviço Social Autonomo SERVAS - SSA SERVAS"/>
    <s v="17.385.840/0001-12"/>
    <s v="FHEMIG"/>
    <d v="2020-04-29T00:00:00"/>
    <x v="3"/>
    <n v="22"/>
    <s v="Nutrison Energy MF (Pack 1000ml)"/>
    <s v="Nutrison Energy MF (Pack 1000ml)"/>
    <s v="Unidade"/>
    <n v="232"/>
    <s v="Unidade"/>
    <n v="232"/>
    <s v="Unidade"/>
    <n v="232"/>
    <n v="44.020090000000003"/>
    <n v="10212.660880000001"/>
  </r>
  <r>
    <x v="0"/>
    <n v="1401"/>
    <d v="2020-04-29T00:00:00"/>
    <x v="7"/>
    <s v="03.773.700/0083-54"/>
    <s v="SENAI - Serviço Nacional de Aprendizagem Industrial"/>
    <s v="03.773.700/0083-53"/>
    <s v="Serviço Social Autonomo SERVAS - SSA SERVAS"/>
    <s v="17.385.840/0001-12"/>
    <s v="CEDEC"/>
    <d v="2020-04-30T00:00:00"/>
    <x v="0"/>
    <n v="3"/>
    <s v="Álcool glicerinado 70% - Galão 5L"/>
    <s v="Álcool 70%"/>
    <s v="Galão 5L"/>
    <n v="288"/>
    <s v="Litro"/>
    <n v="1440"/>
    <s v="Litro"/>
    <n v="1440"/>
    <n v="2.83"/>
    <n v="4075.2000000000003"/>
  </r>
  <r>
    <x v="0"/>
    <n v="1415"/>
    <d v="2020-05-07T00:00:00"/>
    <x v="7"/>
    <s v="03.773.700/0083-54"/>
    <s v="SENAI - Serviço Nacional de Aprendizagem Industrial"/>
    <s v="03.773.700/0083-53"/>
    <s v="Serviço Social Autonomo SERVAS - SSA SERVAS"/>
    <s v="17.385.840/0001-12"/>
    <s v="CEDEC"/>
    <d v="2020-04-30T00:00:00"/>
    <x v="0"/>
    <n v="3"/>
    <s v="Álcool glicerinado 70% - Galão 5L"/>
    <s v="Álcool 70%"/>
    <s v="Galão 5L"/>
    <n v="300"/>
    <s v="Litro"/>
    <n v="1500"/>
    <s v="Litro"/>
    <n v="1500"/>
    <n v="2.83"/>
    <n v="4245"/>
  </r>
  <r>
    <x v="2"/>
    <m/>
    <m/>
    <x v="8"/>
    <s v="17.385.840/0001-12"/>
    <m/>
    <m/>
    <s v="HOSPITAL CAMPANHA"/>
    <m/>
    <s v="Hospital de Campanha"/>
    <d v="2020-05-18T00:00:00"/>
    <x v="4"/>
    <m/>
    <s v="Camas Hospitalares para UTI"/>
    <s v="Camas Hospitalares para UTI"/>
    <s v="Unidade"/>
    <n v="28"/>
    <s v="Unidade"/>
    <n v="28"/>
    <s v="Unidade"/>
    <n v="28"/>
    <m/>
    <n v="-220024"/>
  </r>
  <r>
    <x v="2"/>
    <m/>
    <m/>
    <x v="14"/>
    <m/>
    <m/>
    <m/>
    <m/>
    <m/>
    <s v="Hospital de Campanha"/>
    <m/>
    <x v="4"/>
    <m/>
    <s v="Forno microondas"/>
    <s v="Forno microondas"/>
    <s v="Unidade"/>
    <n v="3"/>
    <s v="Unidade"/>
    <n v="3"/>
    <s v="Unidade"/>
    <n v="3"/>
    <m/>
    <m/>
  </r>
  <r>
    <x v="2"/>
    <m/>
    <m/>
    <x v="15"/>
    <m/>
    <m/>
    <m/>
    <s v="SERVAS"/>
    <m/>
    <s v="CEDEC"/>
    <m/>
    <x v="4"/>
    <m/>
    <s v="Mascaras Cirúrgicas "/>
    <s v="Mascaras Cirúrgicas "/>
    <s v="Caixa"/>
    <n v="20"/>
    <s v="Unidade"/>
    <n v="50000"/>
    <s v="Unidade"/>
    <n v="50000"/>
    <m/>
    <m/>
  </r>
  <r>
    <x v="2"/>
    <m/>
    <m/>
    <x v="8"/>
    <s v="17.385.840/0001-12"/>
    <m/>
    <m/>
    <s v="FHEMIG"/>
    <m/>
    <s v="FHEMIG"/>
    <d v="2020-04-23T00:00:00"/>
    <x v="4"/>
    <m/>
    <s v="Monitores Multiparamétricos Hospitalar"/>
    <s v="Monitores Multiparamétricos Hospitalar"/>
    <s v="Unidade"/>
    <n v="14"/>
    <s v="Unidade"/>
    <n v="14"/>
    <s v="Unidade"/>
    <n v="14"/>
    <m/>
    <n v="-258000"/>
  </r>
  <r>
    <x v="3"/>
    <m/>
    <m/>
    <x v="16"/>
    <m/>
    <m/>
    <m/>
    <s v="SERVAS"/>
    <m/>
    <s v="SERVAS"/>
    <d v="2020-03-27T00:00:00"/>
    <x v="2"/>
    <m/>
    <s v="Doação Financeira ao SERVAS"/>
    <m/>
    <m/>
    <m/>
    <s v="Depósito Bancário"/>
    <m/>
    <m/>
    <m/>
    <m/>
    <n v="900000"/>
  </r>
  <r>
    <x v="3"/>
    <m/>
    <m/>
    <x v="17"/>
    <m/>
    <m/>
    <m/>
    <s v="SERVAS"/>
    <m/>
    <s v="SERVAS"/>
    <d v="2020-04-01T00:00:00"/>
    <x v="2"/>
    <m/>
    <s v="Doação Financeira ao SERVAS"/>
    <m/>
    <m/>
    <m/>
    <s v="Depósito Bancário"/>
    <m/>
    <m/>
    <m/>
    <m/>
    <n v="250000"/>
  </r>
  <r>
    <x v="3"/>
    <m/>
    <m/>
    <x v="18"/>
    <m/>
    <m/>
    <m/>
    <s v="SERVAS"/>
    <m/>
    <s v="SERVAS"/>
    <d v="2020-04-07T00:00:00"/>
    <x v="2"/>
    <m/>
    <s v="Doação Financeira ao SERVAS"/>
    <m/>
    <m/>
    <m/>
    <s v="Depósito Bancário"/>
    <m/>
    <m/>
    <m/>
    <m/>
    <n v="30500"/>
  </r>
  <r>
    <x v="3"/>
    <m/>
    <m/>
    <x v="19"/>
    <m/>
    <m/>
    <m/>
    <s v="SERVAS"/>
    <m/>
    <s v="SERVAS"/>
    <d v="2020-04-08T00:00:00"/>
    <x v="2"/>
    <m/>
    <s v="Doação Financeira ao SERVAS"/>
    <m/>
    <m/>
    <m/>
    <s v="Depósito Bancário"/>
    <m/>
    <m/>
    <m/>
    <m/>
    <n v="200"/>
  </r>
  <r>
    <x v="3"/>
    <m/>
    <m/>
    <x v="20"/>
    <m/>
    <m/>
    <m/>
    <s v="SERVAS"/>
    <m/>
    <s v="SERVAS"/>
    <m/>
    <x v="2"/>
    <m/>
    <s v="Doação Financeira ao SERVAS"/>
    <m/>
    <m/>
    <m/>
    <s v="Depósito Bancário"/>
    <m/>
    <m/>
    <m/>
    <m/>
    <n v="2000"/>
  </r>
  <r>
    <x v="0"/>
    <s v="S/N"/>
    <m/>
    <x v="18"/>
    <m/>
    <s v="Doações pessoas físicas"/>
    <m/>
    <s v="Coordenadoria Estadual de Defesa Civil - Defesa Civil MG"/>
    <n v="18715565000110"/>
    <s v="CEDEC"/>
    <d v="2020-05-04T00:00:00"/>
    <x v="1"/>
    <n v="15"/>
    <s v="Mascara de Proteção Facial - FACE SHIELD"/>
    <s v="Mascara de Proteção Facial - FACE SHIELD"/>
    <s v="Unidade"/>
    <n v="600"/>
    <s v="Unidade"/>
    <n v="600"/>
    <s v="Unidade"/>
    <n v="600"/>
    <n v="0"/>
    <n v="0"/>
  </r>
  <r>
    <x v="0"/>
    <n v="198038"/>
    <d v="2020-04-29T00:00:00"/>
    <x v="21"/>
    <n v="61079117014580"/>
    <s v="Alpargata SA"/>
    <n v="61079117014580"/>
    <s v="Serviço Social Autonomo SERVAS - SSA SERVAS"/>
    <s v="17.385.840/0001-12"/>
    <s v="CEDEC"/>
    <d v="2020-05-04T00:00:00"/>
    <x v="1"/>
    <n v="56"/>
    <s v="Mascara Tipo Cirurgica TNT &gt;95% BFE"/>
    <s v="Mascara Cirurgica TNT"/>
    <s v="Caixa"/>
    <n v="24"/>
    <s v="Unidade"/>
    <n v="48960"/>
    <s v="Unidade"/>
    <n v="48960"/>
    <n v="3.0853600000000001"/>
    <n v="151059.51"/>
  </r>
  <r>
    <x v="0"/>
    <n v="198100"/>
    <d v="2020-04-29T00:00:00"/>
    <x v="21"/>
    <n v="61079117014580"/>
    <s v="Alpargata SA"/>
    <n v="61079117014580"/>
    <s v="Serviço Social Autonomo SERVAS - SSA SERVAS"/>
    <s v="17.385.840/0001-12"/>
    <s v="CEDEC"/>
    <d v="2020-05-04T00:00:00"/>
    <x v="1"/>
    <n v="56"/>
    <s v="Mascara Tipo Cirurgica TNT &gt;95% BFE"/>
    <s v="Mascara Cirurgica TNT"/>
    <s v="Caixa"/>
    <n v="16"/>
    <s v="Unidade"/>
    <n v="31040"/>
    <s v="Unidade"/>
    <n v="31040"/>
    <n v="3.0853600000000001"/>
    <n v="95769.76"/>
  </r>
  <r>
    <x v="0"/>
    <s v="S/N"/>
    <m/>
    <x v="18"/>
    <m/>
    <s v="Doações pessoas físicas"/>
    <m/>
    <s v="Coordenadoria Estadual de Defesa Civil - Defesa Civil MG"/>
    <n v="18715565000110"/>
    <s v="CEDEC"/>
    <d v="2020-05-05T00:00:00"/>
    <x v="1"/>
    <n v="15"/>
    <s v="Mascara de Proteção Facial - FACE SHIELD"/>
    <s v="Mascara de Proteção Facial - FACE SHIELD"/>
    <s v="Unidade"/>
    <n v="100"/>
    <s v="Unidade"/>
    <n v="100"/>
    <s v="Unidade"/>
    <n v="100"/>
    <n v="0"/>
    <n v="0"/>
  </r>
  <r>
    <x v="0"/>
    <s v="Termo de Doação"/>
    <d v="2020-04-09T00:00:00"/>
    <x v="22"/>
    <n v="18033552000161"/>
    <s v="99 Tecnologia Ltda."/>
    <n v="18033552000161"/>
    <s v="Coordenadoria Estadual de Defesa Civil - Defesa Civil MG"/>
    <n v="18715565000110"/>
    <s v="CEDEC"/>
    <d v="2020-04-09T00:00:00"/>
    <x v="5"/>
    <n v="63"/>
    <s v="Vouchers de corridas "/>
    <s v="Vouchers de corridas "/>
    <s v="Unidade"/>
    <n v="300"/>
    <s v="Vouchers"/>
    <n v="300"/>
    <s v="Unidade"/>
    <n v="300"/>
    <n v="300"/>
    <n v="300000"/>
  </r>
  <r>
    <x v="0"/>
    <s v="S/N"/>
    <d v="2020-05-05T00:00:00"/>
    <x v="23"/>
    <s v="11.828.900/0001-48"/>
    <s v="SAM-Sul Americana de Metais"/>
    <s v="11.828.900/0001-48"/>
    <s v="Serviço Social Autonomo SERVAS - SSA SERVAS"/>
    <s v="17.385.840/0001-12"/>
    <s v="CEDEC"/>
    <d v="2020-05-07T00:00:00"/>
    <x v="1"/>
    <n v="61"/>
    <s v="Máscara de Proteção"/>
    <s v="Máscara de Proteção"/>
    <s v="Unidade"/>
    <n v="70000"/>
    <s v="Unidade"/>
    <n v="70000"/>
    <s v="Unidade"/>
    <n v="70000"/>
    <n v="2.9862197142857143"/>
    <n v="209035.38"/>
  </r>
  <r>
    <x v="0"/>
    <s v="S/N"/>
    <d v="2020-05-05T00:00:00"/>
    <x v="24"/>
    <m/>
    <s v="Provincia Jiangsu"/>
    <m/>
    <s v="Serviço Social Autonomo SERVAS - SSA SERVAS"/>
    <s v="17.385.840/0001-12"/>
    <s v="CEDEC"/>
    <d v="2020-05-07T00:00:00"/>
    <x v="1"/>
    <n v="61"/>
    <s v="Máscara de Proteção"/>
    <s v="Máscara de Proteção"/>
    <s v="Unidade"/>
    <n v="50000"/>
    <s v="Unidade"/>
    <n v="50000"/>
    <s v="Unidade"/>
    <n v="50000"/>
    <n v="4.3963691999999996"/>
    <n v="219818.46"/>
  </r>
  <r>
    <x v="0"/>
    <n v="70"/>
    <d v="2020-05-04T00:00:00"/>
    <x v="25"/>
    <n v="31473806000120"/>
    <s v="Haute Brazil Confeccoes Eirelli"/>
    <n v="31473806000120"/>
    <s v="Serviço Social Autonomo SERVAS - SSA SERVAS"/>
    <s v="17.385.840/0001-12"/>
    <s v="CEDEC"/>
    <d v="2020-05-08T00:00:00"/>
    <x v="1"/>
    <n v="58"/>
    <s v="Mascaras TNT descartáveis "/>
    <s v="Mascaras TNT descartáveis "/>
    <s v="Unidade"/>
    <n v="390"/>
    <s v="Unidade"/>
    <n v="390"/>
    <s v="Unidade"/>
    <n v="300"/>
    <n v="1.5"/>
    <n v="585"/>
  </r>
  <r>
    <x v="0"/>
    <n v="70"/>
    <d v="2020-05-04T00:00:00"/>
    <x v="25"/>
    <n v="31473806000120"/>
    <s v="Haute Brazil Confeccoes Eirelli"/>
    <n v="31473806000120"/>
    <s v="Serviço Social Autonomo SERVAS - SSA SERVAS"/>
    <s v="17.385.840/0001-12"/>
    <s v="CEDEC"/>
    <d v="2020-05-08T00:00:00"/>
    <x v="1"/>
    <n v="59"/>
    <s v="Mascaras de Tecido"/>
    <s v="Mascaras de Tecido"/>
    <s v="Unidade"/>
    <n v="158"/>
    <s v="Unidade"/>
    <n v="158"/>
    <s v="Unidade"/>
    <n v="158"/>
    <n v="4.95"/>
    <n v="782.1"/>
  </r>
  <r>
    <x v="0"/>
    <n v="70"/>
    <d v="2020-05-04T00:00:00"/>
    <x v="25"/>
    <n v="31473806000120"/>
    <s v="Haute Brazil Confeccoes Eirelli"/>
    <n v="31473806000120"/>
    <s v="Serviço Social Autonomo SERVAS - SSA SERVAS"/>
    <s v="17.385.840/0001-12"/>
    <s v="CEDEC"/>
    <d v="2020-05-08T00:00:00"/>
    <x v="1"/>
    <n v="60"/>
    <s v="Mascaras Bico de Pato TNT"/>
    <s v="Mascaras Bico de Pato TNT"/>
    <s v="Unidade"/>
    <n v="145"/>
    <s v="Unidade"/>
    <n v="145"/>
    <s v="Unidade"/>
    <n v="145"/>
    <n v="1.5"/>
    <n v="217.5"/>
  </r>
  <r>
    <x v="0"/>
    <n v="691808"/>
    <d v="2020-04-22T00:00:00"/>
    <x v="9"/>
    <n v="42276907000209"/>
    <s v="SP Equipamentos de Prot Trab e Mro Ltda."/>
    <n v="59609123001220"/>
    <s v="Coordenadoria Estadual de Defesa Civil - Defesa Civil MG"/>
    <n v="18715565000110"/>
    <s v="CEDEC"/>
    <d v="2020-07-27T00:00:00"/>
    <x v="1"/>
    <n v="17"/>
    <s v="Respiradores descartáveis dobrável PFF-2 AZ S/Valvula UAL200700"/>
    <s v="Respiradores descartáveis"/>
    <s v="Caixa"/>
    <n v="150"/>
    <s v="Unidade"/>
    <n v="30000"/>
    <s v="Unidade"/>
    <n v="30000"/>
    <n v="9.9"/>
    <n v="297000"/>
  </r>
  <r>
    <x v="0"/>
    <n v="29026"/>
    <d v="2020-05-09T00:00:00"/>
    <x v="26"/>
    <n v="17416355000169"/>
    <s v="Apoio Mineiro"/>
    <n v="70509003126"/>
    <s v="Serviço Social Autonomo SERVAS - SSA SERVAS"/>
    <s v="17.385.840/0001-12"/>
    <s v="CEDEC"/>
    <d v="2020-05-11T00:00:00"/>
    <x v="3"/>
    <n v="57"/>
    <s v="Leite Lvida Bonalat 1L-TP Integral"/>
    <s v="Leite integral"/>
    <s v="Caixa"/>
    <n v="400"/>
    <s v="Caixa"/>
    <n v="400"/>
    <s v="Litro"/>
    <n v="4800"/>
    <n v="31.08"/>
    <n v="12432"/>
  </r>
  <r>
    <x v="0"/>
    <n v="9052013"/>
    <d v="2020-05-09T00:00:00"/>
    <x v="27"/>
    <n v="59573030000130"/>
    <s v="Fundação Itaú para Educação e Cultura"/>
    <n v="59573030000130"/>
    <s v="Secretaria de Saúde do Estado de Minas Gerais"/>
    <n v="59573030000130"/>
    <s v="CEDEC"/>
    <d v="2020-05-11T00:00:00"/>
    <x v="0"/>
    <n v="62"/>
    <s v="Álcool em Gel 5L"/>
    <s v="Álcool Gel"/>
    <s v="Galão 5L"/>
    <n v="486"/>
    <s v="Galão 5L"/>
    <n v="486"/>
    <s v="Litro"/>
    <n v="9725"/>
    <n v="16"/>
    <n v="155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n v="1"/>
    <x v="0"/>
    <s v="Álcool Gel"/>
    <x v="0"/>
    <n v="28350"/>
    <s v="Unidade"/>
    <n v="28350"/>
    <x v="0"/>
  </r>
  <r>
    <n v="2"/>
    <x v="1"/>
    <s v="Álcool 70%"/>
    <x v="1"/>
    <n v="24"/>
    <n v="0"/>
    <n v="0"/>
    <x v="1"/>
  </r>
  <r>
    <n v="3"/>
    <x v="2"/>
    <s v="Álcool 70%"/>
    <x v="1"/>
    <n v="4970"/>
    <s v="Litro"/>
    <n v="1160"/>
    <x v="2"/>
  </r>
  <r>
    <n v="4"/>
    <x v="3"/>
    <s v="Cesta Básica"/>
    <x v="0"/>
    <n v="10000"/>
    <s v="Unidade"/>
    <n v="10000"/>
    <x v="0"/>
  </r>
  <r>
    <n v="5"/>
    <x v="4"/>
    <s v="Desinfetante Hospitalar "/>
    <x v="1"/>
    <n v="1000"/>
    <s v="Litro"/>
    <n v="1000"/>
    <x v="0"/>
  </r>
  <r>
    <n v="6"/>
    <x v="5"/>
    <s v="Leite integral"/>
    <x v="1"/>
    <n v="10000"/>
    <s v="Litro"/>
    <n v="10000"/>
    <x v="0"/>
  </r>
  <r>
    <n v="7"/>
    <x v="6"/>
    <s v="Luva de latex"/>
    <x v="0"/>
    <n v="93900"/>
    <n v="0"/>
    <n v="63000"/>
    <x v="3"/>
  </r>
  <r>
    <n v="8"/>
    <x v="7"/>
    <s v="Luva de latex"/>
    <x v="0"/>
    <n v="6300"/>
    <s v="Unidade"/>
    <n v="6300"/>
    <x v="0"/>
  </r>
  <r>
    <n v="9"/>
    <x v="8"/>
    <s v="Luva de segurança M"/>
    <x v="0"/>
    <n v="1000"/>
    <s v="Unidade"/>
    <n v="1000"/>
    <x v="0"/>
  </r>
  <r>
    <n v="10"/>
    <x v="9"/>
    <s v="Luva de segurança P"/>
    <x v="0"/>
    <n v="1500"/>
    <s v="Unidade"/>
    <n v="1500"/>
    <x v="0"/>
  </r>
  <r>
    <n v="11"/>
    <x v="10"/>
    <s v="Macacão com capuz XXG"/>
    <x v="0"/>
    <n v="40"/>
    <s v="Unidade"/>
    <n v="40"/>
    <x v="0"/>
  </r>
  <r>
    <n v="12"/>
    <x v="11"/>
    <s v="Macacão com capuz XXX/G"/>
    <x v="0"/>
    <n v="60"/>
    <s v="Unidade"/>
    <n v="60"/>
    <x v="0"/>
  </r>
  <r>
    <n v="13"/>
    <x v="12"/>
    <s v="Macacão com capuz G"/>
    <x v="0"/>
    <n v="150"/>
    <s v="Unidade"/>
    <n v="150"/>
    <x v="0"/>
  </r>
  <r>
    <n v="14"/>
    <x v="13"/>
    <s v="Macacão com capuz M"/>
    <x v="0"/>
    <n v="250"/>
    <s v="Unidade"/>
    <n v="250"/>
    <x v="0"/>
  </r>
  <r>
    <n v="15"/>
    <x v="14"/>
    <s v="Mascara de Proteção Facial - FACE SHIELD"/>
    <x v="0"/>
    <n v="1700"/>
    <s v="Unidade"/>
    <n v="410"/>
    <x v="4"/>
  </r>
  <r>
    <n v="16"/>
    <x v="15"/>
    <s v="Mascaras Cirúrgicas "/>
    <x v="0"/>
    <n v="4000"/>
    <s v="Unidade"/>
    <n v="4000"/>
    <x v="0"/>
  </r>
  <r>
    <n v="17"/>
    <x v="16"/>
    <s v="Respiradores descartáveis"/>
    <x v="0"/>
    <n v="100000"/>
    <s v="Unidade"/>
    <n v="53600"/>
    <x v="5"/>
  </r>
  <r>
    <n v="18"/>
    <x v="17"/>
    <s v="Sachê de gel"/>
    <x v="0"/>
    <n v="200"/>
    <s v="Unidade"/>
    <n v="200"/>
    <x v="0"/>
  </r>
  <r>
    <n v="19"/>
    <x v="18"/>
    <s v="Termômetros"/>
    <x v="0"/>
    <n v="100"/>
    <s v="Unidade"/>
    <n v="100"/>
    <x v="0"/>
  </r>
  <r>
    <n v="20"/>
    <x v="19"/>
    <s v="Nutrison (Pack 1000ml)"/>
    <x v="0"/>
    <n v="1200"/>
    <s v="Unidade"/>
    <n v="1200"/>
    <x v="0"/>
  </r>
  <r>
    <n v="21"/>
    <x v="20"/>
    <s v="Nutrison Energy (Pack 1000ml)"/>
    <x v="0"/>
    <n v="1986"/>
    <s v="Unidade"/>
    <n v="1986"/>
    <x v="0"/>
  </r>
  <r>
    <n v="22"/>
    <x v="21"/>
    <s v="Nutrison Energy MF (Pack 1000ml)"/>
    <x v="0"/>
    <n v="232"/>
    <s v="Unidade"/>
    <n v="232"/>
    <x v="0"/>
  </r>
  <r>
    <n v="23"/>
    <x v="22"/>
    <s v="Nutri Enteral 1.5 Bau TP 200ml"/>
    <x v="0"/>
    <n v="2754"/>
    <s v="Unidade"/>
    <n v="2754"/>
    <x v="0"/>
  </r>
  <r>
    <n v="24"/>
    <x v="23"/>
    <s v="Nutri Enteral 1.5 Choc TP 200ml"/>
    <x v="0"/>
    <n v="2754"/>
    <s v="Unidade"/>
    <n v="2754"/>
    <x v="0"/>
  </r>
  <r>
    <n v="25"/>
    <x v="24"/>
    <s v="Purificadores de água"/>
    <x v="0"/>
    <n v="36"/>
    <s v="Unidade"/>
    <n v="36"/>
    <x v="0"/>
  </r>
  <r>
    <n v="26"/>
    <x v="25"/>
    <s v="Tea 4U Chá mate limão yuzu e mel 1l"/>
    <x v="0"/>
    <n v="20400"/>
    <s v="Unidade"/>
    <n v="40244"/>
    <x v="6"/>
  </r>
  <r>
    <n v="27"/>
    <x v="25"/>
    <s v="Tea 4U Chá mate limão yuzu e mel 1l"/>
    <x v="0"/>
    <n v="20400"/>
    <s v="Unidade"/>
    <n v="556"/>
    <x v="7"/>
  </r>
  <r>
    <n v="29"/>
    <x v="26"/>
    <s v="Milnutri Cereal Multicereais Sugar Free"/>
    <x v="0"/>
    <n v="37304"/>
    <s v="Unidade"/>
    <n v="37304"/>
    <x v="0"/>
  </r>
  <r>
    <n v="30"/>
    <x v="27"/>
    <s v="Milnutri cereal arroz banan maça sugar free"/>
    <x v="0"/>
    <n v="20206"/>
    <s v="Unidade"/>
    <n v="20206"/>
    <x v="0"/>
  </r>
  <r>
    <n v="31"/>
    <x v="28"/>
    <s v="Bateria de lítio (OLD 2M86732)"/>
    <x v="0"/>
    <n v="7"/>
    <s v="Unidade"/>
    <n v="7"/>
    <x v="0"/>
  </r>
  <r>
    <n v="32"/>
    <x v="29"/>
    <s v="fortfit morango 600G"/>
    <x v="0"/>
    <n v="4673"/>
    <s v="Unidade"/>
    <n v="4673"/>
    <x v="0"/>
  </r>
  <r>
    <n v="33"/>
    <x v="30"/>
    <s v="Danoninho UHT amendoa e banana 200ml"/>
    <x v="0"/>
    <n v="39393"/>
    <s v="Unidade"/>
    <n v="39393"/>
    <x v="0"/>
  </r>
  <r>
    <n v="34"/>
    <x v="31"/>
    <s v="Danoninho UHT amebdoa e cacau 200ml"/>
    <x v="0"/>
    <n v="70524"/>
    <s v="Unidade"/>
    <n v="70524"/>
    <x v="0"/>
  </r>
  <r>
    <n v="35"/>
    <x v="32"/>
    <s v="Chá preto, hibisco e berries lata 310ml"/>
    <x v="0"/>
    <n v="1200"/>
    <s v="Unidade"/>
    <n v="1200"/>
    <x v="0"/>
  </r>
  <r>
    <n v="36"/>
    <x v="33"/>
    <s v="Chá capim-limão e cítricos lata 310ml"/>
    <x v="0"/>
    <n v="780"/>
    <s v="Unidade"/>
    <n v="780"/>
    <x v="0"/>
  </r>
  <r>
    <n v="37"/>
    <x v="34"/>
    <s v="Cama hospitalar com cabeceira articulável"/>
    <x v="0"/>
    <n v="418"/>
    <s v="Unidade"/>
    <n v="418"/>
    <x v="0"/>
  </r>
  <r>
    <n v="39"/>
    <x v="35"/>
    <s v="Camisola aberta atrás em tecido supertex"/>
    <x v="0"/>
    <n v="229"/>
    <s v="Unidade"/>
    <n v="229"/>
    <x v="0"/>
  </r>
  <r>
    <n v="40"/>
    <x v="36"/>
    <s v="Chuveiro bonnaducha Chrome"/>
    <x v="0"/>
    <n v="91"/>
    <s v="Pacote"/>
    <n v="91"/>
    <x v="0"/>
  </r>
  <r>
    <n v="41"/>
    <x v="37"/>
    <s v="Cobertor solteiro 150x220"/>
    <x v="0"/>
    <n v="421"/>
    <s v="Unidade"/>
    <n v="421"/>
    <x v="0"/>
  </r>
  <r>
    <n v="42"/>
    <x v="38"/>
    <s v="Frezer Horizontal 2 Doors 534L "/>
    <x v="0"/>
    <n v="3"/>
    <s v="Unidade"/>
    <n v="3"/>
    <x v="0"/>
  </r>
  <r>
    <n v="43"/>
    <x v="39"/>
    <s v="Fronha para travaesseiro impermeavel c/ capa napa"/>
    <x v="0"/>
    <n v="421"/>
    <s v="Unidade"/>
    <n v="421"/>
    <x v="0"/>
  </r>
  <r>
    <n v="44"/>
    <x v="40"/>
    <s v="Lençol percal misto maca 120x220"/>
    <x v="0"/>
    <n v="383"/>
    <s v="Unidade"/>
    <n v="383"/>
    <x v="0"/>
  </r>
  <r>
    <n v="45"/>
    <x v="41"/>
    <s v="Lençol percal misto tamanho cama 160x250"/>
    <x v="0"/>
    <n v="918"/>
    <s v="Unidade"/>
    <n v="918"/>
    <x v="0"/>
  </r>
  <r>
    <n v="46"/>
    <x v="42"/>
    <s v="Monitores Multiparamétricos Hospitalar"/>
    <x v="0"/>
    <n v="3"/>
    <s v="Unidade"/>
    <n v="3"/>
    <x v="0"/>
  </r>
  <r>
    <n v="47"/>
    <x v="43"/>
    <s v="Pijama tecido 100% algodão blusa e bermuda"/>
    <x v="0"/>
    <n v="229"/>
    <s v="Unidade"/>
    <n v="229"/>
    <x v="0"/>
  </r>
  <r>
    <n v="48"/>
    <x v="44"/>
    <s v="Refrigerador Domest 1 Portas 300L "/>
    <x v="0"/>
    <n v="36"/>
    <s v="Unidade"/>
    <n v="36"/>
    <x v="0"/>
  </r>
  <r>
    <n v="49"/>
    <x v="45"/>
    <s v="Refrigerador Domest 2 Portas 441L "/>
    <x v="0"/>
    <n v="2"/>
    <s v="Unidade"/>
    <n v="2"/>
    <x v="0"/>
  </r>
  <r>
    <n v="50"/>
    <x v="46"/>
    <s v="Saco de hamper traçado cru"/>
    <x v="0"/>
    <n v="326"/>
    <s v="Unidade"/>
    <n v="326"/>
    <x v="0"/>
  </r>
  <r>
    <n v="51"/>
    <x v="47"/>
    <s v="Toalha de banhho royal 100% alg 080x150"/>
    <x v="0"/>
    <n v="459"/>
    <s v="Unidade"/>
    <n v="459"/>
    <x v="0"/>
  </r>
  <r>
    <n v="52"/>
    <x v="48"/>
    <s v="Torneira de mesa para lavatório pressmático compact chrome"/>
    <x v="0"/>
    <n v="297"/>
    <s v="Pacote"/>
    <n v="297"/>
    <x v="0"/>
  </r>
  <r>
    <n v="53"/>
    <x v="49"/>
    <s v="Travesseiro impermeável c/ capa napa"/>
    <x v="0"/>
    <n v="459"/>
    <s v="Unidade"/>
    <n v="459"/>
    <x v="0"/>
  </r>
  <r>
    <n v="54"/>
    <x v="50"/>
    <s v="Álcool 70%"/>
    <x v="1"/>
    <n v="5000"/>
    <s v="Litro"/>
    <n v="5000"/>
    <x v="0"/>
  </r>
  <r>
    <n v="55"/>
    <x v="51"/>
    <s v="Álcool 70%"/>
    <x v="1"/>
    <n v="1500"/>
    <s v="Litro"/>
    <n v="1500"/>
    <x v="0"/>
  </r>
  <r>
    <n v="56"/>
    <x v="52"/>
    <s v="Mascara Cirurgica TNT"/>
    <x v="0"/>
    <n v="80000"/>
    <s v="Unidade"/>
    <n v="48000"/>
    <x v="8"/>
  </r>
  <r>
    <n v="57"/>
    <x v="53"/>
    <s v="Leite integral"/>
    <x v="1"/>
    <n v="4800"/>
    <s v="Unidade"/>
    <n v="4800"/>
    <x v="0"/>
  </r>
  <r>
    <n v="58"/>
    <x v="54"/>
    <s v="Mascaras TNT descartáveis "/>
    <x v="0"/>
    <n v="300"/>
    <n v="0"/>
    <n v="0"/>
    <x v="9"/>
  </r>
  <r>
    <n v="59"/>
    <x v="55"/>
    <s v="Mascaras de Tecido"/>
    <x v="0"/>
    <n v="158"/>
    <n v="0"/>
    <n v="0"/>
    <x v="10"/>
  </r>
  <r>
    <n v="60"/>
    <x v="56"/>
    <s v="Mascaras Bico de Pato TNT"/>
    <x v="0"/>
    <n v="145"/>
    <n v="0"/>
    <n v="0"/>
    <x v="11"/>
  </r>
  <r>
    <n v="61"/>
    <x v="57"/>
    <s v="Máscara de Proteção"/>
    <x v="0"/>
    <n v="120000"/>
    <s v="Unidade"/>
    <n v="80000"/>
    <x v="12"/>
  </r>
  <r>
    <n v="62"/>
    <x v="58"/>
    <s v="Álcool Gel"/>
    <x v="1"/>
    <n v="9725"/>
    <n v="0"/>
    <n v="0"/>
    <x v="13"/>
  </r>
  <r>
    <n v="63"/>
    <x v="59"/>
    <s v="Vouchers de corridas "/>
    <x v="0"/>
    <n v="300"/>
    <n v="0"/>
    <n v="0"/>
    <x v="9"/>
  </r>
  <r>
    <n v="64"/>
    <x v="60"/>
    <n v="0"/>
    <x v="2"/>
    <n v="0"/>
    <n v="0"/>
    <n v="0"/>
    <x v="0"/>
  </r>
  <r>
    <n v="65"/>
    <x v="60"/>
    <n v="0"/>
    <x v="2"/>
    <n v="0"/>
    <n v="0"/>
    <n v="0"/>
    <x v="0"/>
  </r>
  <r>
    <n v="66"/>
    <x v="60"/>
    <n v="0"/>
    <x v="2"/>
    <n v="0"/>
    <n v="0"/>
    <n v="0"/>
    <x v="0"/>
  </r>
  <r>
    <n v="67"/>
    <x v="60"/>
    <n v="0"/>
    <x v="2"/>
    <n v="0"/>
    <n v="0"/>
    <n v="0"/>
    <x v="0"/>
  </r>
  <r>
    <n v="68"/>
    <x v="60"/>
    <n v="0"/>
    <x v="2"/>
    <n v="0"/>
    <n v="0"/>
    <n v="0"/>
    <x v="0"/>
  </r>
  <r>
    <n v="69"/>
    <x v="60"/>
    <n v="0"/>
    <x v="2"/>
    <n v="0"/>
    <n v="0"/>
    <n v="0"/>
    <x v="0"/>
  </r>
  <r>
    <n v="70"/>
    <x v="60"/>
    <n v="0"/>
    <x v="2"/>
    <n v="0"/>
    <n v="0"/>
    <n v="0"/>
    <x v="0"/>
  </r>
  <r>
    <n v="71"/>
    <x v="60"/>
    <n v="0"/>
    <x v="2"/>
    <n v="0"/>
    <n v="0"/>
    <n v="0"/>
    <x v="0"/>
  </r>
  <r>
    <n v="72"/>
    <x v="60"/>
    <n v="0"/>
    <x v="2"/>
    <n v="0"/>
    <n v="0"/>
    <n v="0"/>
    <x v="0"/>
  </r>
  <r>
    <n v="73"/>
    <x v="60"/>
    <n v="0"/>
    <x v="2"/>
    <n v="0"/>
    <n v="0"/>
    <n v="0"/>
    <x v="0"/>
  </r>
  <r>
    <n v="74"/>
    <x v="60"/>
    <n v="0"/>
    <x v="2"/>
    <n v="0"/>
    <n v="0"/>
    <n v="0"/>
    <x v="0"/>
  </r>
  <r>
    <n v="75"/>
    <x v="60"/>
    <n v="0"/>
    <x v="2"/>
    <n v="0"/>
    <n v="0"/>
    <n v="0"/>
    <x v="0"/>
  </r>
  <r>
    <n v="76"/>
    <x v="60"/>
    <n v="0"/>
    <x v="2"/>
    <n v="0"/>
    <n v="0"/>
    <n v="0"/>
    <x v="0"/>
  </r>
  <r>
    <n v="77"/>
    <x v="60"/>
    <n v="0"/>
    <x v="2"/>
    <n v="0"/>
    <n v="0"/>
    <n v="0"/>
    <x v="0"/>
  </r>
  <r>
    <n v="78"/>
    <x v="60"/>
    <n v="0"/>
    <x v="2"/>
    <n v="0"/>
    <n v="0"/>
    <n v="0"/>
    <x v="0"/>
  </r>
  <r>
    <n v="79"/>
    <x v="60"/>
    <n v="0"/>
    <x v="2"/>
    <n v="0"/>
    <n v="0"/>
    <n v="0"/>
    <x v="0"/>
  </r>
  <r>
    <n v="80"/>
    <x v="60"/>
    <n v="0"/>
    <x v="2"/>
    <n v="0"/>
    <n v="0"/>
    <n v="0"/>
    <x v="0"/>
  </r>
  <r>
    <n v="81"/>
    <x v="60"/>
    <n v="0"/>
    <x v="2"/>
    <n v="0"/>
    <n v="0"/>
    <n v="0"/>
    <x v="0"/>
  </r>
  <r>
    <n v="82"/>
    <x v="60"/>
    <n v="0"/>
    <x v="2"/>
    <n v="0"/>
    <n v="0"/>
    <n v="0"/>
    <x v="0"/>
  </r>
  <r>
    <n v="83"/>
    <x v="60"/>
    <n v="0"/>
    <x v="2"/>
    <n v="0"/>
    <n v="0"/>
    <n v="0"/>
    <x v="0"/>
  </r>
  <r>
    <n v="84"/>
    <x v="60"/>
    <n v="0"/>
    <x v="2"/>
    <n v="0"/>
    <n v="0"/>
    <n v="0"/>
    <x v="0"/>
  </r>
  <r>
    <n v="85"/>
    <x v="60"/>
    <n v="0"/>
    <x v="2"/>
    <n v="0"/>
    <n v="0"/>
    <n v="0"/>
    <x v="0"/>
  </r>
  <r>
    <n v="86"/>
    <x v="60"/>
    <n v="0"/>
    <x v="2"/>
    <n v="0"/>
    <n v="0"/>
    <n v="0"/>
    <x v="0"/>
  </r>
  <r>
    <n v="87"/>
    <x v="60"/>
    <n v="0"/>
    <x v="2"/>
    <n v="0"/>
    <n v="0"/>
    <n v="0"/>
    <x v="0"/>
  </r>
  <r>
    <n v="88"/>
    <x v="60"/>
    <n v="0"/>
    <x v="2"/>
    <n v="0"/>
    <n v="0"/>
    <n v="0"/>
    <x v="0"/>
  </r>
  <r>
    <n v="89"/>
    <x v="60"/>
    <n v="0"/>
    <x v="2"/>
    <n v="0"/>
    <n v="0"/>
    <n v="0"/>
    <x v="0"/>
  </r>
  <r>
    <n v="90"/>
    <x v="60"/>
    <n v="0"/>
    <x v="2"/>
    <n v="0"/>
    <n v="0"/>
    <n v="0"/>
    <x v="0"/>
  </r>
  <r>
    <n v="91"/>
    <x v="60"/>
    <n v="0"/>
    <x v="2"/>
    <n v="0"/>
    <n v="0"/>
    <n v="0"/>
    <x v="0"/>
  </r>
  <r>
    <n v="92"/>
    <x v="60"/>
    <n v="0"/>
    <x v="2"/>
    <n v="0"/>
    <n v="0"/>
    <n v="0"/>
    <x v="0"/>
  </r>
  <r>
    <n v="93"/>
    <x v="60"/>
    <n v="0"/>
    <x v="2"/>
    <n v="0"/>
    <n v="0"/>
    <n v="0"/>
    <x v="0"/>
  </r>
  <r>
    <n v="94"/>
    <x v="60"/>
    <n v="0"/>
    <x v="2"/>
    <n v="0"/>
    <n v="0"/>
    <n v="0"/>
    <x v="0"/>
  </r>
  <r>
    <n v="95"/>
    <x v="60"/>
    <n v="0"/>
    <x v="2"/>
    <n v="0"/>
    <n v="0"/>
    <n v="0"/>
    <x v="0"/>
  </r>
  <r>
    <n v="96"/>
    <x v="60"/>
    <n v="0"/>
    <x v="2"/>
    <n v="0"/>
    <n v="0"/>
    <n v="0"/>
    <x v="0"/>
  </r>
  <r>
    <n v="97"/>
    <x v="60"/>
    <n v="0"/>
    <x v="2"/>
    <n v="0"/>
    <n v="0"/>
    <n v="0"/>
    <x v="0"/>
  </r>
  <r>
    <n v="98"/>
    <x v="60"/>
    <n v="0"/>
    <x v="2"/>
    <n v="0"/>
    <n v="0"/>
    <n v="0"/>
    <x v="0"/>
  </r>
  <r>
    <n v="99"/>
    <x v="60"/>
    <n v="0"/>
    <x v="2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B3:F64" firstHeaderRow="0" firstDataRow="1" firstDataCol="2" rowPageCount="1" colPageCount="1"/>
  <pivotFields count="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1">
        <item x="60"/>
        <item x="50"/>
        <item x="58"/>
        <item x="51"/>
        <item x="0"/>
        <item x="1"/>
        <item x="2"/>
        <item x="28"/>
        <item x="34"/>
        <item x="35"/>
        <item x="3"/>
        <item x="33"/>
        <item x="32"/>
        <item x="36"/>
        <item x="37"/>
        <item x="31"/>
        <item x="30"/>
        <item x="4"/>
        <item x="29"/>
        <item x="38"/>
        <item x="39"/>
        <item x="53"/>
        <item x="5"/>
        <item x="40"/>
        <item x="41"/>
        <item x="6"/>
        <item x="7"/>
        <item x="8"/>
        <item x="9"/>
        <item x="10"/>
        <item x="11"/>
        <item x="12"/>
        <item x="13"/>
        <item x="57"/>
        <item x="14"/>
        <item x="52"/>
        <item x="56"/>
        <item x="15"/>
        <item x="55"/>
        <item x="54"/>
        <item x="27"/>
        <item x="26"/>
        <item x="42"/>
        <item x="22"/>
        <item x="23"/>
        <item x="19"/>
        <item x="20"/>
        <item x="21"/>
        <item x="43"/>
        <item x="24"/>
        <item x="44"/>
        <item x="45"/>
        <item x="16"/>
        <item x="17"/>
        <item x="46"/>
        <item x="25"/>
        <item x="18"/>
        <item x="47"/>
        <item x="48"/>
        <item x="49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scrição do mateirial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4">
        <item h="1"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outline="0" multipleItemSelectionAllowed="1" showAll="0" defaultSubtotal="0">
      <items count="63">
        <item x="0"/>
        <item m="1" x="33"/>
        <item x="1"/>
        <item m="1" x="62"/>
        <item m="1" x="58"/>
        <item x="9"/>
        <item m="1" x="46"/>
        <item m="1" x="32"/>
        <item m="1" x="37"/>
        <item m="1" x="21"/>
        <item m="1" x="27"/>
        <item m="1" x="25"/>
        <item m="1" x="14"/>
        <item m="1" x="61"/>
        <item m="1" x="16"/>
        <item m="1" x="29"/>
        <item m="1" x="43"/>
        <item m="1" x="15"/>
        <item m="1" x="45"/>
        <item m="1" x="60"/>
        <item m="1" x="54"/>
        <item m="1" x="41"/>
        <item m="1" x="56"/>
        <item m="1" x="31"/>
        <item m="1" x="55"/>
        <item m="1" x="51"/>
        <item m="1" x="40"/>
        <item m="1" x="52"/>
        <item m="1" x="19"/>
        <item m="1" x="42"/>
        <item m="1" x="30"/>
        <item m="1" x="39"/>
        <item m="1" x="59"/>
        <item m="1" x="24"/>
        <item m="1" x="57"/>
        <item m="1" x="53"/>
        <item m="1" x="22"/>
        <item m="1" x="28"/>
        <item m="1" x="17"/>
        <item x="4"/>
        <item m="1" x="44"/>
        <item x="10"/>
        <item x="11"/>
        <item m="1" x="34"/>
        <item m="1" x="47"/>
        <item m="1" x="49"/>
        <item m="1" x="35"/>
        <item x="2"/>
        <item m="1" x="36"/>
        <item m="1" x="38"/>
        <item x="8"/>
        <item m="1" x="48"/>
        <item x="13"/>
        <item m="1" x="20"/>
        <item m="1" x="23"/>
        <item x="6"/>
        <item x="7"/>
        <item x="12"/>
        <item m="1" x="50"/>
        <item m="1" x="18"/>
        <item m="1" x="26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61">
    <i>
      <x v="1"/>
      <x v="1"/>
    </i>
    <i>
      <x v="2"/>
      <x v="1"/>
    </i>
    <i>
      <x v="3"/>
      <x v="1"/>
    </i>
    <i>
      <x v="4"/>
      <x v="2"/>
    </i>
    <i>
      <x v="5"/>
      <x v="1"/>
    </i>
    <i>
      <x v="6"/>
      <x v="1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2"/>
    </i>
    <i>
      <x v="16"/>
      <x v="2"/>
    </i>
    <i>
      <x v="17"/>
      <x v="1"/>
    </i>
    <i>
      <x v="18"/>
      <x v="2"/>
    </i>
    <i>
      <x v="19"/>
      <x v="2"/>
    </i>
    <i>
      <x v="20"/>
      <x v="2"/>
    </i>
    <i>
      <x v="21"/>
      <x v="1"/>
    </i>
    <i>
      <x v="22"/>
      <x v="1"/>
    </i>
    <i>
      <x v="23"/>
      <x v="2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 v="2"/>
    </i>
    <i>
      <x v="31"/>
      <x v="2"/>
    </i>
    <i>
      <x v="32"/>
      <x v="2"/>
    </i>
    <i>
      <x v="33"/>
      <x v="2"/>
    </i>
    <i>
      <x v="34"/>
      <x v="2"/>
    </i>
    <i>
      <x v="35"/>
      <x v="2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 v="2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2"/>
    </i>
    <i>
      <x v="49"/>
      <x v="2"/>
    </i>
    <i>
      <x v="50"/>
      <x v="2"/>
    </i>
    <i>
      <x v="51"/>
      <x v="2"/>
    </i>
    <i>
      <x v="52"/>
      <x v="2"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 v="2"/>
    </i>
    <i>
      <x v="59"/>
      <x v="2"/>
    </i>
    <i>
      <x v="60"/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Entrada" fld="4" baseField="3" baseItem="4" numFmtId="3"/>
    <dataField name="Saída" fld="6" baseField="3" baseItem="4" numFmtId="3"/>
    <dataField name="Disponível" fld="7" baseField="3" baseItem="4" numFmtId="3"/>
  </dataFields>
  <formats count="61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field="3" type="button" dataOnly="0" labelOnly="1" outline="0" axis="axisRow" fieldPosition="1"/>
    </format>
    <format dxfId="79">
      <pivotArea dataOnly="0" labelOnly="1" outline="0" fieldPosition="0">
        <references count="1">
          <reference field="1" count="50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7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</reference>
        </references>
      </pivotArea>
    </format>
    <format dxfId="78">
      <pivotArea dataOnly="0" labelOnly="1" outline="0" fieldPosition="0">
        <references count="1">
          <reference field="1" count="3">
            <x v="57"/>
            <x v="58"/>
            <x v="59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3"/>
          </reference>
          <reference field="3" count="1">
            <x v="1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4"/>
          </reference>
          <reference field="3" count="1">
            <x v="2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5"/>
          </reference>
          <reference field="3" count="1">
            <x v="1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6"/>
          </reference>
          <reference field="3" count="1">
            <x v="1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7"/>
          </reference>
          <reference field="3" count="1">
            <x v="2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8"/>
          </reference>
          <reference field="3" count="1">
            <x v="2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9"/>
          </reference>
          <reference field="3" count="1">
            <x v="2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10"/>
          </reference>
          <reference field="3" count="1">
            <x v="2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11"/>
          </reference>
          <reference field="3" count="1">
            <x v="2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12"/>
          </reference>
          <reference field="3" count="1">
            <x v="2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13"/>
          </reference>
          <reference field="3" count="1">
            <x v="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14"/>
          </reference>
          <reference field="3" count="1">
            <x v="2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5"/>
          </reference>
          <reference field="3" count="1">
            <x v="2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6"/>
          </reference>
          <reference field="3" count="1">
            <x v="2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7"/>
          </reference>
          <reference field="3" count="1">
            <x v="1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8"/>
          </reference>
          <reference field="3" count="1">
            <x v="2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9"/>
          </reference>
          <reference field="3" count="1">
            <x v="2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20"/>
          </reference>
          <reference field="3" count="1">
            <x v="2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22"/>
          </reference>
          <reference field="3" count="1">
            <x v="1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23"/>
          </reference>
          <reference field="3" count="1">
            <x v="2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24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25"/>
          </reference>
          <reference field="3" count="1">
            <x v="2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26"/>
          </reference>
          <reference field="3" count="1">
            <x v="2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27"/>
          </reference>
          <reference field="3" count="1">
            <x v="2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28"/>
          </reference>
          <reference field="3" count="1">
            <x v="2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29"/>
          </reference>
          <reference field="3" count="1">
            <x v="2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30"/>
          </reference>
          <reference field="3" count="1">
            <x v="2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31"/>
          </reference>
          <reference field="3" count="1">
            <x v="2"/>
          </reference>
        </references>
      </pivotArea>
    </format>
    <format dxfId="47">
      <pivotArea dataOnly="0" labelOnly="1" outline="0" fieldPosition="0">
        <references count="2">
          <reference field="1" count="1" selected="0">
            <x v="32"/>
          </reference>
          <reference field="3" count="1">
            <x v="2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34"/>
          </reference>
          <reference field="3" count="1">
            <x v="2"/>
          </reference>
        </references>
      </pivotArea>
    </format>
    <format dxfId="45">
      <pivotArea dataOnly="0" labelOnly="1" outline="0" fieldPosition="0">
        <references count="2">
          <reference field="1" count="1" selected="0">
            <x v="35"/>
          </reference>
          <reference field="3" count="1">
            <x v="2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37"/>
          </reference>
          <reference field="3" count="1">
            <x v="2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40"/>
          </reference>
          <reference field="3" count="1">
            <x v="2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41"/>
          </reference>
          <reference field="3" count="1">
            <x v="2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42"/>
          </reference>
          <reference field="3" count="1">
            <x v="2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43"/>
          </reference>
          <reference field="3" count="1">
            <x v="2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44"/>
          </reference>
          <reference field="3" count="1">
            <x v="2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45"/>
          </reference>
          <reference field="3" count="1">
            <x v="2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46"/>
          </reference>
          <reference field="3" count="1">
            <x v="2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47"/>
          </reference>
          <reference field="3" count="1">
            <x v="2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48"/>
          </reference>
          <reference field="3" count="1">
            <x v="2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49"/>
          </reference>
          <reference field="3" count="1">
            <x v="2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50"/>
          </reference>
          <reference field="3" count="1">
            <x v="2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51"/>
          </reference>
          <reference field="3" count="1">
            <x v="2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52"/>
          </reference>
          <reference field="3" count="1">
            <x v="2"/>
          </reference>
        </references>
      </pivotArea>
    </format>
    <format dxfId="30">
      <pivotArea dataOnly="0" labelOnly="1" outline="0" fieldPosition="0">
        <references count="2">
          <reference field="1" count="1" selected="0">
            <x v="53"/>
          </reference>
          <reference field="3" count="1">
            <x v="2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54"/>
          </reference>
          <reference field="3" count="1">
            <x v="2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55"/>
          </reference>
          <reference field="3" count="1">
            <x v="2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56"/>
          </reference>
          <reference field="3" count="1">
            <x v="2"/>
          </reference>
        </references>
      </pivotArea>
    </format>
    <format dxfId="26">
      <pivotArea dataOnly="0" labelOnly="1" outline="0" fieldPosition="0">
        <references count="2">
          <reference field="1" count="1" selected="0">
            <x v="57"/>
          </reference>
          <reference field="3" count="1">
            <x v="2"/>
          </reference>
        </references>
      </pivotArea>
    </format>
    <format dxfId="25">
      <pivotArea dataOnly="0" labelOnly="1" outline="0" fieldPosition="0">
        <references count="2">
          <reference field="1" count="1" selected="0">
            <x v="58"/>
          </reference>
          <reference field="3" count="1">
            <x v="2"/>
          </reference>
        </references>
      </pivotArea>
    </format>
    <format dxfId="24">
      <pivotArea dataOnly="0" labelOnly="1" outline="0" fieldPosition="0">
        <references count="2">
          <reference field="1" count="1" selected="0">
            <x v="59"/>
          </reference>
          <reference field="3" count="1">
            <x v="2"/>
          </reference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Estilo de Tabela Dinâmica 2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0.xml><?xml version="1.0" encoding="utf-8"?>
<pivotTableDefinition xmlns="http://schemas.openxmlformats.org/spreadsheetml/2006/main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5:A2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ntagem Distinta de Destinatário" fld="0" subtotal="count" baseField="0" baseItem="44205151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e Covid 19 .xlsx!Saída">
        <x15:activeTabTopLevelEntity name="[Saída]"/>
      </x15:pivotTableUISettings>
    </ext>
  </extLst>
</pivotTableDefinition>
</file>

<file path=xl/pivotTables/pivotTable11.xml><?xml version="1.0" encoding="utf-8"?>
<pivotTableDefinition xmlns="http://schemas.openxmlformats.org/spreadsheetml/2006/main" name="Tabela dinâmica1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21:F27" firstHeaderRow="1" firstDataRow="1" firstDataCol="1" rowPageCount="1" colPageCount="1"/>
  <pivotFields count="24">
    <pivotField axis="axisPage" multipleItemSelectionAllowed="1" showAll="0">
      <items count="11">
        <item m="1" x="8"/>
        <item x="1"/>
        <item m="1" x="4"/>
        <item m="1" x="5"/>
        <item x="0"/>
        <item m="1" x="7"/>
        <item h="1" x="3"/>
        <item m="1" x="6"/>
        <item h="1" x="2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1"/>
        <item x="0"/>
        <item m="1" x="7"/>
        <item x="2"/>
        <item x="4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1"/>
  </rowFields>
  <rowItems count="6">
    <i>
      <x v="1"/>
    </i>
    <i>
      <x/>
    </i>
    <i>
      <x v="2"/>
    </i>
    <i>
      <x v="4"/>
    </i>
    <i>
      <x v="7"/>
    </i>
    <i t="grand">
      <x/>
    </i>
  </rowItems>
  <colItems count="1">
    <i/>
  </colItems>
  <pageFields count="1">
    <pageField fld="0" hier="-1"/>
  </pageFields>
  <dataFields count="1">
    <dataField name="Soma de Quantidade fracionada" fld="20" baseField="11" baseItem="0" numFmtId="165"/>
  </dataFields>
  <formats count="3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E3:F6" firstHeaderRow="1" firstDataRow="1" firstDataCol="1"/>
  <pivotFields count="24">
    <pivotField axis="axisRow" multipleItemSelectionAllowed="1" showAll="0">
      <items count="11">
        <item m="1" x="8"/>
        <item h="1" x="1"/>
        <item m="1" x="4"/>
        <item m="1" x="5"/>
        <item x="0"/>
        <item h="1" m="1" x="7"/>
        <item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3">
    <i>
      <x v="4"/>
    </i>
    <i>
      <x v="6"/>
    </i>
    <i t="grand">
      <x/>
    </i>
  </rowItems>
  <colItems count="1">
    <i/>
  </colItems>
  <dataFields count="1">
    <dataField name="Soma de Valor total" fld="22" showDataAs="percentOfTotal" baseField="0" baseItem="4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A31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ntagem Distinta de Cidade2" fld="0" subtotal="count" baseField="0" baseItem="433405344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ole Covid 19 .xlsx!Saída">
        <x15:activeTabTopLevelEntity name="[Saída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1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12:F18" firstHeaderRow="1" firstDataRow="1" firstDataCol="1" rowPageCount="1" colPageCount="1"/>
  <pivotFields count="24">
    <pivotField axis="axisPage" multipleItemSelectionAllowed="1" showAll="0">
      <items count="11">
        <item m="1" x="8"/>
        <item h="1" x="1"/>
        <item m="1" x="4"/>
        <item m="1" x="5"/>
        <item x="0"/>
        <item h="1" m="1" x="7"/>
        <item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1"/>
        <item x="0"/>
        <item x="2"/>
        <item x="4"/>
        <item m="1" x="7"/>
        <item m="1"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1"/>
  </rowFields>
  <rowItems count="6">
    <i>
      <x v="1"/>
    </i>
    <i>
      <x v="3"/>
    </i>
    <i>
      <x/>
    </i>
    <i>
      <x v="7"/>
    </i>
    <i>
      <x v="2"/>
    </i>
    <i t="grand">
      <x/>
    </i>
  </rowItems>
  <colItems count="1">
    <i/>
  </colItems>
  <pageFields count="1">
    <pageField fld="0" hier="-1"/>
  </pageFields>
  <dataFields count="1">
    <dataField name="Soma de Valor total" fld="22" showDataAs="percentOfTotal" baseField="11" baseItem="0" numFmtId="10"/>
  </dataFields>
  <formats count="5">
    <format dxfId="6">
      <pivotArea collapsedLevelsAreSubtotals="1" fieldPosition="0">
        <references count="1">
          <reference field="11" count="1">
            <x v="1"/>
          </reference>
        </references>
      </pivotArea>
    </format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24">
    <pivotField axis="axisPage" multipleItemSelectionAllowed="1" showAll="0">
      <items count="11">
        <item m="1" x="8"/>
        <item h="1" x="1"/>
        <item m="1" x="4"/>
        <item m="1" x="5"/>
        <item h="1" x="0"/>
        <item h="1" m="1" x="7"/>
        <item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Items count="1">
    <i/>
  </rowItems>
  <colItems count="1">
    <i/>
  </colItems>
  <pageFields count="1">
    <pageField fld="0" hier="-1"/>
  </pageFields>
  <dataFields count="1">
    <dataField name="Soma de Valor total" fld="22" baseField="0" baseItem="40791268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A9" firstHeaderRow="1" firstDataRow="1" firstDataCol="0" rowPageCount="1" colPageCount="1"/>
  <pivotFields count="24">
    <pivotField axis="axisPage" multipleItemSelectionAllowed="1" showAll="0">
      <items count="11">
        <item m="1" x="8"/>
        <item h="1" x="1"/>
        <item m="1" x="4"/>
        <item m="1" x="5"/>
        <item x="0"/>
        <item h="1" m="1" x="7"/>
        <item h="1"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Items count="1">
    <i/>
  </rowItems>
  <colItems count="1">
    <i/>
  </colItems>
  <pageFields count="1">
    <pageField fld="0" hier="-1"/>
  </pageFields>
  <dataFields count="1">
    <dataField name="Soma de Valor total" fld="22" baseField="0" baseItem="442055016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0:A21" firstHeaderRow="1" firstDataRow="1" firstDataCol="0" rowPageCount="1" colPageCount="1"/>
  <pivotFields count="24">
    <pivotField axis="axisPage" multipleItemSelectionAllowed="1" showAll="0">
      <items count="11">
        <item m="1" x="8"/>
        <item x="1"/>
        <item m="1" x="4"/>
        <item m="1" x="5"/>
        <item x="0"/>
        <item h="1" m="1" x="7"/>
        <item h="1"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pageFields count="1">
    <pageField fld="0" hier="-1"/>
  </pageFields>
  <dataFields count="1">
    <dataField name="Soma de Quantidade fracionada" fld="20" baseField="0" baseItem="395405136" numFmtId="165"/>
  </dataFields>
  <formats count="3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A15" firstHeaderRow="1" firstDataRow="1" firstDataCol="0" rowPageCount="1" colPageCount="1"/>
  <pivotFields count="24">
    <pivotField axis="axisPage" multipleItemSelectionAllowed="1" showAll="0">
      <items count="11">
        <item m="1" x="8"/>
        <item h="1" x="1"/>
        <item m="1" x="4"/>
        <item m="1" x="5"/>
        <item x="0"/>
        <item h="1" m="1" x="7"/>
        <item x="3"/>
        <item m="1" x="6"/>
        <item h="1" x="2"/>
        <item h="1"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Items count="1">
    <i/>
  </rowItems>
  <colItems count="1">
    <i/>
  </colItems>
  <pageFields count="1">
    <pageField fld="0" hier="-1"/>
  </pageFields>
  <dataFields count="1">
    <dataField name="Soma de Valor total" fld="22" baseField="0" baseItem="442055016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rowHeaderCaption="Razão Social">
  <location ref="I36:K63" firstHeaderRow="0" firstDataRow="1" firstDataCol="1" rowPageCount="1" colPageCount="1"/>
  <pivotFields count="24">
    <pivotField axis="axisPage" multipleItemSelectionAllowed="1" showAll="0">
      <items count="11">
        <item m="1" x="8"/>
        <item h="1" x="1"/>
        <item m="1" x="4"/>
        <item m="1" x="5"/>
        <item x="0"/>
        <item m="1" x="7"/>
        <item x="3"/>
        <item m="1" x="6"/>
        <item h="1" x="2"/>
        <item m="1" x="9"/>
        <item t="default"/>
      </items>
    </pivotField>
    <pivotField showAll="0"/>
    <pivotField showAll="0"/>
    <pivotField axis="axisRow" showAll="0" sortType="ascending">
      <items count="37">
        <item x="22"/>
        <item x="0"/>
        <item x="21"/>
        <item x="10"/>
        <item x="5"/>
        <item m="1" x="34"/>
        <item x="2"/>
        <item x="11"/>
        <item x="18"/>
        <item x="6"/>
        <item x="1"/>
        <item m="1" x="31"/>
        <item x="27"/>
        <item x="26"/>
        <item x="17"/>
        <item x="25"/>
        <item m="1" x="29"/>
        <item m="1" x="33"/>
        <item x="3"/>
        <item x="12"/>
        <item x="15"/>
        <item x="19"/>
        <item x="16"/>
        <item x="24"/>
        <item x="23"/>
        <item m="1" x="30"/>
        <item m="1" x="32"/>
        <item x="7"/>
        <item x="8"/>
        <item x="20"/>
        <item x="4"/>
        <item x="13"/>
        <item m="1" x="35"/>
        <item x="9"/>
        <item x="14"/>
        <item m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ragToRow="0" dragToCol="0" dragToPage="0" showAll="0" defaultSubtotal="0"/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8"/>
    </i>
    <i>
      <x v="19"/>
    </i>
    <i>
      <x v="21"/>
    </i>
    <i>
      <x v="22"/>
    </i>
    <i>
      <x v="23"/>
    </i>
    <i>
      <x v="24"/>
    </i>
    <i>
      <x v="27"/>
    </i>
    <i>
      <x v="29"/>
    </i>
    <i>
      <x v="30"/>
    </i>
    <i>
      <x v="31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Qtd. Itens" fld="20" baseField="0" baseItem="0" numFmtId="165"/>
    <dataField name="Valor agregado" fld="22" baseField="3" baseItem="0" numFmtId="44"/>
  </dataFields>
  <formats count="10">
    <format dxfId="19">
      <pivotArea outline="0" collapsedLevelsAreSubtotals="1" fieldPosition="0"/>
    </format>
    <format dxfId="18">
      <pivotArea dataOnly="0" labelOnly="1" fieldPosition="0">
        <references count="1">
          <reference field="3" count="20">
            <x v="1"/>
            <x v="2"/>
            <x v="3"/>
            <x v="4"/>
            <x v="6"/>
            <x v="7"/>
            <x v="8"/>
            <x v="9"/>
            <x v="10"/>
            <x v="14"/>
            <x v="18"/>
            <x v="19"/>
            <x v="21"/>
            <x v="22"/>
            <x v="27"/>
            <x v="29"/>
            <x v="30"/>
            <x v="31"/>
            <x v="33"/>
            <x v="34"/>
          </reference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3" count="20">
            <x v="1"/>
            <x v="2"/>
            <x v="3"/>
            <x v="4"/>
            <x v="6"/>
            <x v="7"/>
            <x v="8"/>
            <x v="9"/>
            <x v="10"/>
            <x v="14"/>
            <x v="18"/>
            <x v="19"/>
            <x v="21"/>
            <x v="22"/>
            <x v="27"/>
            <x v="29"/>
            <x v="30"/>
            <x v="31"/>
            <x v="33"/>
            <x v="3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dataOnly="0" labelOnly="1" fieldPosition="0">
        <references count="1">
          <reference field="3" count="14">
            <x v="0"/>
            <x v="1"/>
            <x v="2"/>
            <x v="3"/>
            <x v="4"/>
            <x v="6"/>
            <x v="7"/>
            <x v="8"/>
            <x v="9"/>
            <x v="10"/>
            <x v="14"/>
            <x v="15"/>
            <x v="16"/>
            <x v="18"/>
          </reference>
        </references>
      </pivotArea>
    </format>
  </formats>
  <pivotTableStyleInfo name="Estilo de Tabela Dinâmica 2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assificação" sourceName="Classificação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lassificação" cache="SegmentaçãodeDados_Classificação" caption="Classificação" style="SlicerStyleOther1" rowHeight="180000"/>
</slicers>
</file>

<file path=xl/tables/table1.xml><?xml version="1.0" encoding="utf-8"?>
<table xmlns="http://schemas.openxmlformats.org/spreadsheetml/2006/main" id="1" name="Entrada" displayName="Entrada" ref="A1:W106" totalsRowShown="0" headerRowDxfId="155" dataDxfId="153" headerRowBorderDxfId="154" tableBorderDxfId="152" totalsRowBorderDxfId="151">
  <autoFilter ref="A1:W106">
    <filterColumn colId="0">
      <filters>
        <filter val="DOAÇÕES DE MATERIAIS"/>
      </filters>
    </filterColumn>
  </autoFilter>
  <tableColumns count="23">
    <tableColumn id="1" name="Classificação" dataDxfId="150"/>
    <tableColumn id="19" name="Nr Nota Fiscal" dataDxfId="149"/>
    <tableColumn id="2" name="Emissão" dataDxfId="148"/>
    <tableColumn id="3" name="Doador" dataDxfId="147"/>
    <tableColumn id="4" name="CNPJ" dataDxfId="146"/>
    <tableColumn id="22" name="Fornecedor" dataDxfId="145"/>
    <tableColumn id="23" name="CNPJ2" dataDxfId="144"/>
    <tableColumn id="5" name="Destinatário " dataDxfId="143"/>
    <tableColumn id="20" name="CNPJ " dataDxfId="142"/>
    <tableColumn id="7" name="Local de entrega" dataDxfId="141"/>
    <tableColumn id="8" name="Data da entrega" dataDxfId="140"/>
    <tableColumn id="6" name="Classificação2" dataDxfId="139"/>
    <tableColumn id="13" name="Cod." dataDxfId="138"/>
    <tableColumn id="10" name="Descrição do produto conforme nota fiscal" dataDxfId="137"/>
    <tableColumn id="28" name="Descrição do produto" dataDxfId="136"/>
    <tableColumn id="11" name="Unidade recebida transportadora" dataDxfId="135"/>
    <tableColumn id="12" name="Quantidade recebida transportadora" dataDxfId="134"/>
    <tableColumn id="29" name="Unidade volumétrica NF COMERCIAL" dataDxfId="133"/>
    <tableColumn id="32" name="Quantidade volumétrica NF COMERCIAL " dataDxfId="132"/>
    <tableColumn id="33" name="Unidade fracionada" dataDxfId="131"/>
    <tableColumn id="34" name="Quantidade fracionada" dataDxfId="130"/>
    <tableColumn id="15" name="Valor unitário _x000a_COMERCIAL" dataDxfId="129" dataCellStyle="Moeda"/>
    <tableColumn id="16" name="Valor total_x000a_COMERCIAL" dataDxfId="128" dataCellStyle="Moe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Saída" displayName="Saída" ref="A1:Z450" totalsRowShown="0" headerRowDxfId="102">
  <autoFilter ref="A1:Z450"/>
  <tableColumns count="26">
    <tableColumn id="1" name="Recibo" dataDxfId="101"/>
    <tableColumn id="3" name="Origem"/>
    <tableColumn id="4" name="Transporte "/>
    <tableColumn id="5" name="Local da Retirada" dataDxfId="100"/>
    <tableColumn id="10" name="Destinatário "/>
    <tableColumn id="11" name="Endereço2"/>
    <tableColumn id="12" name="Bairro2"/>
    <tableColumn id="13" name="Cidade2"/>
    <tableColumn id="14" name="CEP2"/>
    <tableColumn id="15" name="Responsável recebimento"/>
    <tableColumn id="16" name="CPF/ID"/>
    <tableColumn id="18" name="Função/Cargo"/>
    <tableColumn id="19" name="Orgão"/>
    <tableColumn id="20" name="Data da entrega"/>
    <tableColumn id="21" name="Cod."/>
    <tableColumn id="22" name="Descrição do produto"/>
    <tableColumn id="35" name="Quantidade volumétrica _x000a_Entregue" dataDxfId="99" dataCellStyle="Vírgula"/>
    <tableColumn id="23" name="Unidade volumétrico_x000a_Entregue" dataDxfId="98"/>
    <tableColumn id="25" name="Contendo" dataDxfId="97" dataCellStyle="Vírgula"/>
    <tableColumn id="26" name="Unidade"/>
    <tableColumn id="27" name="Quantidade fracionada" dataDxfId="96" dataCellStyle="Vírgula"/>
    <tableColumn id="28" name="Unidade fracionada" dataDxfId="95"/>
    <tableColumn id="30" name="Unidade Comercial"/>
    <tableColumn id="29" name="Quantidade Comercial" dataDxfId="94" dataCellStyle="Vírgula"/>
    <tableColumn id="31" name="Valor Unitário Comercial" dataDxfId="93" dataCellStyle="Moeda"/>
    <tableColumn id="32" name="Valor total" dataDxfId="92" dataCellStyle="Moeda">
      <calculatedColumnFormula>Saída[[#This Row],[Valor Unitário Comercial]]*Saída[[#This Row],[Quantidade Comercial]]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:H98" totalsRowShown="0" headerRowDxfId="91">
  <autoFilter ref="A1:H98"/>
  <tableColumns count="8">
    <tableColumn id="1" name="Cod. "/>
    <tableColumn id="2" name="Descrição" dataDxfId="90">
      <calculatedColumnFormula>IFERROR(VLOOKUP($A2,Entrada!$M:$W,2,0),0)</calculatedColumnFormula>
    </tableColumn>
    <tableColumn id="3" name="Descrição genérica" dataDxfId="89">
      <calculatedColumnFormula>IFERROR(VLOOKUP($A2,Entrada!$M:$W,3,0),0)</calculatedColumnFormula>
    </tableColumn>
    <tableColumn id="5" name="Unidade" dataDxfId="88">
      <calculatedColumnFormula>IFERROR(VLOOKUP($A2,Entrada!$M:$W,8,0),0)</calculatedColumnFormula>
    </tableColumn>
    <tableColumn id="6" name="Entrada " dataDxfId="87">
      <calculatedColumnFormula>SUMIF(Entrada!M:M,Tabela4[[#This Row],[Cod. ]],Entrada!U:U)</calculatedColumnFormula>
    </tableColumn>
    <tableColumn id="9" name="Unidade2" dataDxfId="86">
      <calculatedColumnFormula>IFERROR(VLOOKUP(Tabela4[[#This Row],[Cod. ]],Saída!O:Z,8,0),0)</calculatedColumnFormula>
    </tableColumn>
    <tableColumn id="7" name="Saída " dataDxfId="85">
      <calculatedColumnFormula>SUMIF(Saída!O:O,Tabela4[[#This Row],[Cod. ]],Saída!U:U)</calculatedColumnFormula>
    </tableColumn>
    <tableColumn id="8" name="Estoque" dataDxfId="84" dataCellStyle="Vírgula">
      <calculatedColumnFormula>Tabela4[[#This Row],[Entrada ]]-Tabela4[[#This Row],[Saída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Z13"/>
  <sheetViews>
    <sheetView workbookViewId="0">
      <selection activeCell="D35" sqref="D35"/>
    </sheetView>
  </sheetViews>
  <sheetFormatPr defaultColWidth="13.85546875" defaultRowHeight="15"/>
  <cols>
    <col min="1" max="1" width="7" bestFit="1" customWidth="1"/>
    <col min="2" max="2" width="10" bestFit="1" customWidth="1"/>
    <col min="3" max="3" width="10.7109375" bestFit="1" customWidth="1"/>
    <col min="5" max="5" width="32" bestFit="1" customWidth="1"/>
    <col min="6" max="6" width="32" customWidth="1"/>
    <col min="7" max="7" width="20.85546875" customWidth="1"/>
    <col min="10" max="10" width="30.42578125" bestFit="1" customWidth="1"/>
    <col min="11" max="11" width="18.140625" bestFit="1" customWidth="1"/>
    <col min="21" max="21" width="41.42578125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13</v>
      </c>
      <c r="H1" s="1" t="s">
        <v>5</v>
      </c>
      <c r="I1" s="1" t="s">
        <v>6</v>
      </c>
      <c r="J1" s="1" t="s">
        <v>7</v>
      </c>
      <c r="K1" s="1" t="s">
        <v>24</v>
      </c>
      <c r="L1" s="1" t="s">
        <v>9</v>
      </c>
      <c r="M1" s="1" t="s">
        <v>8</v>
      </c>
      <c r="N1" s="1" t="s">
        <v>55</v>
      </c>
      <c r="O1" s="1" t="s">
        <v>10</v>
      </c>
      <c r="P1" s="1" t="s">
        <v>54</v>
      </c>
      <c r="Q1" s="1" t="s">
        <v>21</v>
      </c>
      <c r="R1" s="1" t="s">
        <v>19</v>
      </c>
      <c r="S1" s="1" t="s">
        <v>20</v>
      </c>
      <c r="T1" s="1" t="s">
        <v>22</v>
      </c>
      <c r="U1" s="1" t="s">
        <v>32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74</v>
      </c>
    </row>
    <row r="2" spans="1:26">
      <c r="A2">
        <v>1</v>
      </c>
      <c r="B2">
        <v>1</v>
      </c>
      <c r="C2" s="2">
        <v>43922</v>
      </c>
      <c r="D2" t="s">
        <v>11</v>
      </c>
      <c r="E2" t="s">
        <v>12</v>
      </c>
      <c r="F2" t="s">
        <v>33</v>
      </c>
      <c r="G2" t="s">
        <v>30</v>
      </c>
      <c r="I2" t="s">
        <v>14</v>
      </c>
      <c r="J2" t="s">
        <v>15</v>
      </c>
      <c r="K2" t="s">
        <v>27</v>
      </c>
      <c r="L2">
        <v>1</v>
      </c>
      <c r="M2">
        <v>1</v>
      </c>
      <c r="O2">
        <v>1</v>
      </c>
      <c r="Q2">
        <v>12</v>
      </c>
    </row>
    <row r="3" spans="1:26">
      <c r="A3">
        <v>2</v>
      </c>
      <c r="B3">
        <v>2</v>
      </c>
      <c r="C3" s="2">
        <v>43924</v>
      </c>
      <c r="D3" t="s">
        <v>16</v>
      </c>
      <c r="E3" t="s">
        <v>17</v>
      </c>
      <c r="F3" t="s">
        <v>33</v>
      </c>
      <c r="G3" t="s">
        <v>29</v>
      </c>
      <c r="I3" t="s">
        <v>14</v>
      </c>
      <c r="J3" t="s">
        <v>18</v>
      </c>
      <c r="L3">
        <v>3</v>
      </c>
      <c r="M3">
        <v>1</v>
      </c>
      <c r="O3">
        <v>5</v>
      </c>
      <c r="Q3">
        <v>172</v>
      </c>
      <c r="R3">
        <v>2</v>
      </c>
      <c r="S3">
        <v>8</v>
      </c>
      <c r="T3">
        <v>1</v>
      </c>
    </row>
    <row r="4" spans="1:26">
      <c r="A4">
        <v>3</v>
      </c>
      <c r="B4">
        <v>3</v>
      </c>
      <c r="C4" s="2">
        <v>43924</v>
      </c>
      <c r="D4" t="s">
        <v>23</v>
      </c>
      <c r="E4" t="s">
        <v>28</v>
      </c>
      <c r="F4" t="s">
        <v>34</v>
      </c>
      <c r="G4" t="s">
        <v>31</v>
      </c>
      <c r="I4" t="s">
        <v>14</v>
      </c>
      <c r="J4" t="s">
        <v>25</v>
      </c>
      <c r="K4" t="s">
        <v>26</v>
      </c>
      <c r="U4">
        <v>1000</v>
      </c>
    </row>
    <row r="5" spans="1:26">
      <c r="A5">
        <v>4</v>
      </c>
      <c r="B5">
        <v>4</v>
      </c>
      <c r="C5" s="2">
        <v>43924</v>
      </c>
      <c r="D5" t="s">
        <v>23</v>
      </c>
      <c r="E5" t="s">
        <v>35</v>
      </c>
      <c r="F5" t="s">
        <v>36</v>
      </c>
      <c r="G5" t="s">
        <v>37</v>
      </c>
      <c r="I5" t="s">
        <v>14</v>
      </c>
      <c r="J5" t="s">
        <v>39</v>
      </c>
      <c r="K5" t="s">
        <v>38</v>
      </c>
      <c r="U5">
        <v>1000</v>
      </c>
    </row>
    <row r="6" spans="1:26">
      <c r="A6">
        <v>5</v>
      </c>
      <c r="B6">
        <v>5</v>
      </c>
      <c r="C6" s="2">
        <v>43924</v>
      </c>
      <c r="D6" t="s">
        <v>23</v>
      </c>
      <c r="E6" t="s">
        <v>40</v>
      </c>
      <c r="F6" t="s">
        <v>34</v>
      </c>
      <c r="G6" t="s">
        <v>41</v>
      </c>
      <c r="I6" t="s">
        <v>14</v>
      </c>
      <c r="J6" t="s">
        <v>42</v>
      </c>
      <c r="K6" t="s">
        <v>43</v>
      </c>
      <c r="U6">
        <v>1000</v>
      </c>
    </row>
    <row r="7" spans="1:26">
      <c r="A7">
        <v>6</v>
      </c>
      <c r="B7">
        <v>6</v>
      </c>
      <c r="C7" s="2">
        <v>43924</v>
      </c>
      <c r="D7" t="s">
        <v>23</v>
      </c>
      <c r="E7" t="s">
        <v>44</v>
      </c>
      <c r="F7" t="s">
        <v>36</v>
      </c>
      <c r="G7" t="s">
        <v>45</v>
      </c>
      <c r="I7" t="s">
        <v>14</v>
      </c>
      <c r="J7" t="s">
        <v>46</v>
      </c>
      <c r="K7" t="s">
        <v>47</v>
      </c>
      <c r="U7">
        <v>1000</v>
      </c>
    </row>
    <row r="8" spans="1:26">
      <c r="A8">
        <v>7</v>
      </c>
      <c r="B8">
        <v>7</v>
      </c>
      <c r="C8" s="2">
        <v>43927</v>
      </c>
      <c r="D8" t="s">
        <v>62</v>
      </c>
      <c r="E8" t="s">
        <v>50</v>
      </c>
      <c r="F8" t="s">
        <v>51</v>
      </c>
      <c r="G8" t="s">
        <v>52</v>
      </c>
      <c r="H8" t="s">
        <v>53</v>
      </c>
      <c r="I8" t="s">
        <v>14</v>
      </c>
      <c r="J8" t="s">
        <v>48</v>
      </c>
      <c r="K8" t="s">
        <v>49</v>
      </c>
      <c r="M8">
        <v>50</v>
      </c>
      <c r="N8">
        <v>50</v>
      </c>
      <c r="O8">
        <v>50</v>
      </c>
      <c r="P8">
        <v>50</v>
      </c>
      <c r="Q8">
        <v>120</v>
      </c>
      <c r="R8">
        <v>50</v>
      </c>
      <c r="V8">
        <v>15</v>
      </c>
      <c r="W8">
        <v>50</v>
      </c>
      <c r="X8">
        <v>1</v>
      </c>
      <c r="Y8">
        <v>200</v>
      </c>
    </row>
    <row r="9" spans="1:26">
      <c r="A9">
        <v>8</v>
      </c>
      <c r="B9">
        <v>8</v>
      </c>
      <c r="C9" s="2">
        <v>43927</v>
      </c>
      <c r="D9" t="s">
        <v>16</v>
      </c>
      <c r="E9" t="s">
        <v>60</v>
      </c>
      <c r="G9" t="s">
        <v>61</v>
      </c>
      <c r="I9" t="s">
        <v>14</v>
      </c>
      <c r="R9">
        <v>3</v>
      </c>
    </row>
    <row r="10" spans="1:26">
      <c r="A10">
        <v>9</v>
      </c>
      <c r="B10">
        <v>9</v>
      </c>
      <c r="C10" s="2">
        <v>43927</v>
      </c>
      <c r="D10" t="s">
        <v>16</v>
      </c>
      <c r="E10" t="s">
        <v>60</v>
      </c>
      <c r="G10" t="s">
        <v>61</v>
      </c>
      <c r="I10" t="s">
        <v>14</v>
      </c>
      <c r="R10">
        <v>1</v>
      </c>
    </row>
    <row r="11" spans="1:26">
      <c r="A11">
        <v>11</v>
      </c>
      <c r="B11">
        <v>11</v>
      </c>
      <c r="C11" s="2">
        <v>43927</v>
      </c>
      <c r="D11" t="s">
        <v>62</v>
      </c>
      <c r="E11" t="s">
        <v>63</v>
      </c>
      <c r="F11" t="s">
        <v>67</v>
      </c>
      <c r="G11" t="s">
        <v>64</v>
      </c>
      <c r="I11" t="s">
        <v>14</v>
      </c>
      <c r="J11" t="s">
        <v>65</v>
      </c>
      <c r="K11" t="s">
        <v>66</v>
      </c>
      <c r="R11">
        <v>40</v>
      </c>
    </row>
    <row r="12" spans="1:26">
      <c r="A12">
        <v>12</v>
      </c>
      <c r="B12">
        <v>11</v>
      </c>
      <c r="C12" s="2">
        <v>43928</v>
      </c>
      <c r="D12" t="s">
        <v>62</v>
      </c>
      <c r="E12" t="s">
        <v>63</v>
      </c>
      <c r="F12" t="s">
        <v>67</v>
      </c>
      <c r="G12" t="s">
        <v>64</v>
      </c>
      <c r="H12" t="s">
        <v>68</v>
      </c>
      <c r="I12" t="s">
        <v>14</v>
      </c>
      <c r="J12" t="s">
        <v>69</v>
      </c>
      <c r="K12" t="s">
        <v>70</v>
      </c>
      <c r="L12">
        <v>5</v>
      </c>
      <c r="O12">
        <v>10</v>
      </c>
      <c r="Q12">
        <v>60</v>
      </c>
    </row>
    <row r="13" spans="1:26">
      <c r="A13">
        <v>13</v>
      </c>
      <c r="B13">
        <v>12</v>
      </c>
      <c r="C13" s="2">
        <v>43928</v>
      </c>
      <c r="D13" t="s">
        <v>23</v>
      </c>
      <c r="E13" t="s">
        <v>71</v>
      </c>
      <c r="G13" t="s">
        <v>72</v>
      </c>
      <c r="I13" t="s">
        <v>14</v>
      </c>
      <c r="J13" t="s">
        <v>73</v>
      </c>
      <c r="K13" t="s">
        <v>27</v>
      </c>
      <c r="L13">
        <v>7</v>
      </c>
      <c r="M13">
        <v>7</v>
      </c>
      <c r="O13">
        <v>7</v>
      </c>
      <c r="Q13">
        <v>48</v>
      </c>
      <c r="Z13">
        <v>3.6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W106"/>
  <sheetViews>
    <sheetView showGridLines="0" tabSelected="1" zoomScale="75" zoomScaleNormal="7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1.42578125" defaultRowHeight="15"/>
  <cols>
    <col min="1" max="1" width="44.140625" style="13" customWidth="1"/>
    <col min="2" max="2" width="19.42578125" style="13" bestFit="1" customWidth="1"/>
    <col min="3" max="3" width="11.5703125" style="100" customWidth="1"/>
    <col min="4" max="4" width="62.140625" style="100" bestFit="1" customWidth="1"/>
    <col min="5" max="5" width="20.140625" style="110" bestFit="1" customWidth="1"/>
    <col min="6" max="6" width="45.5703125" style="111" bestFit="1" customWidth="1"/>
    <col min="7" max="7" width="20.140625" style="41" customWidth="1"/>
    <col min="8" max="8" width="53.42578125" style="100" bestFit="1" customWidth="1"/>
    <col min="9" max="9" width="20.140625" style="100" customWidth="1"/>
    <col min="10" max="10" width="24.140625" style="13" customWidth="1"/>
    <col min="11" max="11" width="13" style="100" customWidth="1"/>
    <col min="12" max="12" width="24.42578125" style="100" customWidth="1"/>
    <col min="13" max="13" width="13" style="89" customWidth="1"/>
    <col min="14" max="14" width="61.28515625" style="100" bestFit="1" customWidth="1"/>
    <col min="15" max="15" width="61.28515625" style="100" customWidth="1"/>
    <col min="16" max="16" width="21.85546875" style="131" customWidth="1"/>
    <col min="17" max="17" width="20.28515625" style="153" customWidth="1"/>
    <col min="18" max="18" width="20.7109375" style="131" customWidth="1"/>
    <col min="19" max="19" width="14.85546875" style="142" customWidth="1"/>
    <col min="20" max="20" width="24.42578125" style="131" customWidth="1"/>
    <col min="21" max="21" width="14.5703125" style="100" customWidth="1"/>
    <col min="22" max="22" width="20.85546875" style="87" customWidth="1"/>
    <col min="23" max="23" width="17.85546875" style="38" bestFit="1" customWidth="1"/>
  </cols>
  <sheetData>
    <row r="1" spans="1:23" s="28" customFormat="1" ht="123" customHeight="1">
      <c r="A1" s="6" t="s">
        <v>108</v>
      </c>
      <c r="B1" s="39" t="s">
        <v>107</v>
      </c>
      <c r="C1" s="7" t="s">
        <v>84</v>
      </c>
      <c r="D1" s="6" t="s">
        <v>75</v>
      </c>
      <c r="E1" s="36" t="s">
        <v>85</v>
      </c>
      <c r="F1" s="53" t="s">
        <v>808</v>
      </c>
      <c r="G1" s="40" t="s">
        <v>335</v>
      </c>
      <c r="H1" s="6" t="s">
        <v>76</v>
      </c>
      <c r="I1" s="6" t="s">
        <v>813</v>
      </c>
      <c r="J1" s="6" t="s">
        <v>109</v>
      </c>
      <c r="K1" s="6" t="s">
        <v>110</v>
      </c>
      <c r="L1" s="6" t="s">
        <v>960</v>
      </c>
      <c r="M1" s="6" t="s">
        <v>822</v>
      </c>
      <c r="N1" s="6" t="s">
        <v>818</v>
      </c>
      <c r="O1" s="6" t="s">
        <v>111</v>
      </c>
      <c r="P1" s="6" t="s">
        <v>833</v>
      </c>
      <c r="Q1" s="6" t="s">
        <v>834</v>
      </c>
      <c r="R1" s="6" t="s">
        <v>843</v>
      </c>
      <c r="S1" s="6" t="s">
        <v>844</v>
      </c>
      <c r="T1" s="6" t="s">
        <v>831</v>
      </c>
      <c r="U1" s="6" t="s">
        <v>830</v>
      </c>
      <c r="V1" s="83" t="s">
        <v>841</v>
      </c>
      <c r="W1" s="45" t="s">
        <v>842</v>
      </c>
    </row>
    <row r="2" spans="1:23" ht="15" customHeight="1">
      <c r="A2" s="3" t="s">
        <v>152</v>
      </c>
      <c r="B2" s="4">
        <v>52547</v>
      </c>
      <c r="C2" s="8">
        <v>43917</v>
      </c>
      <c r="D2" s="9" t="s">
        <v>146</v>
      </c>
      <c r="E2" s="40" t="s">
        <v>147</v>
      </c>
      <c r="F2" s="67" t="s">
        <v>146</v>
      </c>
      <c r="G2" s="40" t="s">
        <v>147</v>
      </c>
      <c r="H2" s="94" t="s">
        <v>121</v>
      </c>
      <c r="I2" s="57" t="s">
        <v>89</v>
      </c>
      <c r="J2" s="10" t="s">
        <v>144</v>
      </c>
      <c r="K2" s="11">
        <v>43917</v>
      </c>
      <c r="L2" s="11" t="s">
        <v>963</v>
      </c>
      <c r="M2" s="88">
        <v>54</v>
      </c>
      <c r="N2" s="12" t="s">
        <v>148</v>
      </c>
      <c r="O2" s="94" t="s">
        <v>148</v>
      </c>
      <c r="P2" s="126" t="s">
        <v>149</v>
      </c>
      <c r="Q2" s="143">
        <v>100</v>
      </c>
      <c r="R2" s="118" t="s">
        <v>167</v>
      </c>
      <c r="S2" s="132">
        <v>5000</v>
      </c>
      <c r="T2" s="118" t="s">
        <v>167</v>
      </c>
      <c r="U2" s="102">
        <v>5000</v>
      </c>
      <c r="V2" s="84">
        <v>0.1</v>
      </c>
      <c r="W2" s="46">
        <v>500</v>
      </c>
    </row>
    <row r="3" spans="1:23" ht="15" customHeight="1">
      <c r="A3" s="3" t="s">
        <v>152</v>
      </c>
      <c r="B3" s="4">
        <v>747852</v>
      </c>
      <c r="C3" s="8">
        <v>43917</v>
      </c>
      <c r="D3" s="9" t="s">
        <v>91</v>
      </c>
      <c r="E3" s="40" t="s">
        <v>87</v>
      </c>
      <c r="F3" s="67" t="s">
        <v>91</v>
      </c>
      <c r="G3" s="40" t="s">
        <v>88</v>
      </c>
      <c r="H3" s="94" t="s">
        <v>121</v>
      </c>
      <c r="I3" s="57" t="s">
        <v>89</v>
      </c>
      <c r="J3" s="10" t="s">
        <v>23</v>
      </c>
      <c r="K3" s="11">
        <v>43917</v>
      </c>
      <c r="L3" s="117" t="s">
        <v>961</v>
      </c>
      <c r="M3" s="89">
        <v>9</v>
      </c>
      <c r="N3" s="12" t="s">
        <v>80</v>
      </c>
      <c r="O3" s="94" t="s">
        <v>839</v>
      </c>
      <c r="P3" s="126" t="s">
        <v>114</v>
      </c>
      <c r="Q3" s="144">
        <v>1000</v>
      </c>
      <c r="R3" s="119" t="s">
        <v>114</v>
      </c>
      <c r="S3" s="133">
        <v>1000</v>
      </c>
      <c r="T3" s="119" t="s">
        <v>114</v>
      </c>
      <c r="U3" s="103">
        <v>1000</v>
      </c>
      <c r="V3" s="84">
        <v>0.22</v>
      </c>
      <c r="W3" s="46">
        <v>220</v>
      </c>
    </row>
    <row r="4" spans="1:23" ht="15" customHeight="1">
      <c r="A4" s="3" t="s">
        <v>152</v>
      </c>
      <c r="B4" s="4">
        <v>747852</v>
      </c>
      <c r="C4" s="8">
        <v>43917</v>
      </c>
      <c r="D4" s="9" t="s">
        <v>91</v>
      </c>
      <c r="E4" s="40" t="s">
        <v>87</v>
      </c>
      <c r="F4" s="67" t="s">
        <v>91</v>
      </c>
      <c r="G4" s="40" t="s">
        <v>88</v>
      </c>
      <c r="H4" s="94" t="s">
        <v>121</v>
      </c>
      <c r="I4" s="57" t="s">
        <v>89</v>
      </c>
      <c r="J4" s="10" t="s">
        <v>23</v>
      </c>
      <c r="K4" s="11">
        <v>43917</v>
      </c>
      <c r="L4" s="117" t="s">
        <v>961</v>
      </c>
      <c r="M4" s="89">
        <v>10</v>
      </c>
      <c r="N4" s="12" t="s">
        <v>78</v>
      </c>
      <c r="O4" s="94" t="s">
        <v>840</v>
      </c>
      <c r="P4" s="126" t="s">
        <v>114</v>
      </c>
      <c r="Q4" s="144">
        <v>1500</v>
      </c>
      <c r="R4" s="119" t="s">
        <v>114</v>
      </c>
      <c r="S4" s="133">
        <v>1500</v>
      </c>
      <c r="T4" s="119" t="s">
        <v>114</v>
      </c>
      <c r="U4" s="103">
        <v>1500</v>
      </c>
      <c r="V4" s="84">
        <v>0.21</v>
      </c>
      <c r="W4" s="46">
        <v>315</v>
      </c>
    </row>
    <row r="5" spans="1:23" ht="15" customHeight="1">
      <c r="A5" s="3" t="s">
        <v>152</v>
      </c>
      <c r="B5" s="4">
        <v>747852</v>
      </c>
      <c r="C5" s="8">
        <v>43917</v>
      </c>
      <c r="D5" s="9" t="s">
        <v>91</v>
      </c>
      <c r="E5" s="40" t="s">
        <v>87</v>
      </c>
      <c r="F5" s="94" t="s">
        <v>91</v>
      </c>
      <c r="G5" s="40" t="s">
        <v>88</v>
      </c>
      <c r="H5" s="58" t="s">
        <v>121</v>
      </c>
      <c r="I5" s="40" t="s">
        <v>89</v>
      </c>
      <c r="J5" s="10" t="s">
        <v>23</v>
      </c>
      <c r="K5" s="11">
        <v>43917</v>
      </c>
      <c r="L5" s="117" t="s">
        <v>961</v>
      </c>
      <c r="M5" s="99">
        <v>11</v>
      </c>
      <c r="N5" s="12" t="s">
        <v>83</v>
      </c>
      <c r="O5" s="94" t="s">
        <v>838</v>
      </c>
      <c r="P5" s="126" t="s">
        <v>114</v>
      </c>
      <c r="Q5" s="144">
        <v>40</v>
      </c>
      <c r="R5" s="119" t="s">
        <v>114</v>
      </c>
      <c r="S5" s="133">
        <v>40</v>
      </c>
      <c r="T5" s="119" t="s">
        <v>114</v>
      </c>
      <c r="U5" s="103">
        <v>40</v>
      </c>
      <c r="V5" s="84">
        <v>28.67</v>
      </c>
      <c r="W5" s="46">
        <v>1146.8000000000002</v>
      </c>
    </row>
    <row r="6" spans="1:23" ht="15" customHeight="1">
      <c r="A6" s="3" t="s">
        <v>152</v>
      </c>
      <c r="B6" s="4">
        <v>747852</v>
      </c>
      <c r="C6" s="8">
        <v>43917</v>
      </c>
      <c r="D6" s="9" t="s">
        <v>91</v>
      </c>
      <c r="E6" s="40" t="s">
        <v>87</v>
      </c>
      <c r="F6" s="94" t="s">
        <v>91</v>
      </c>
      <c r="G6" s="40" t="s">
        <v>88</v>
      </c>
      <c r="H6" s="94" t="s">
        <v>121</v>
      </c>
      <c r="I6" s="57" t="s">
        <v>89</v>
      </c>
      <c r="J6" s="10" t="s">
        <v>23</v>
      </c>
      <c r="K6" s="11">
        <v>43917</v>
      </c>
      <c r="L6" s="117" t="s">
        <v>961</v>
      </c>
      <c r="M6" s="89">
        <v>12</v>
      </c>
      <c r="N6" s="12" t="s">
        <v>82</v>
      </c>
      <c r="O6" s="94" t="s">
        <v>837</v>
      </c>
      <c r="P6" s="126" t="s">
        <v>114</v>
      </c>
      <c r="Q6" s="144">
        <v>60</v>
      </c>
      <c r="R6" s="119" t="s">
        <v>114</v>
      </c>
      <c r="S6" s="133">
        <v>60</v>
      </c>
      <c r="T6" s="119" t="s">
        <v>114</v>
      </c>
      <c r="U6" s="103">
        <v>60</v>
      </c>
      <c r="V6" s="84">
        <v>28.67</v>
      </c>
      <c r="W6" s="46">
        <v>1720.2</v>
      </c>
    </row>
    <row r="7" spans="1:23" ht="15" customHeight="1">
      <c r="A7" s="3" t="s">
        <v>152</v>
      </c>
      <c r="B7" s="4">
        <v>747852</v>
      </c>
      <c r="C7" s="8">
        <v>43917</v>
      </c>
      <c r="D7" s="9" t="s">
        <v>91</v>
      </c>
      <c r="E7" s="40" t="s">
        <v>87</v>
      </c>
      <c r="F7" s="94" t="s">
        <v>91</v>
      </c>
      <c r="G7" s="40" t="s">
        <v>88</v>
      </c>
      <c r="H7" s="94" t="s">
        <v>121</v>
      </c>
      <c r="I7" s="57" t="s">
        <v>89</v>
      </c>
      <c r="J7" s="10" t="s">
        <v>23</v>
      </c>
      <c r="K7" s="11">
        <v>43917</v>
      </c>
      <c r="L7" s="117" t="s">
        <v>961</v>
      </c>
      <c r="M7" s="89">
        <v>13</v>
      </c>
      <c r="N7" s="12" t="s">
        <v>81</v>
      </c>
      <c r="O7" s="94" t="s">
        <v>836</v>
      </c>
      <c r="P7" s="126" t="s">
        <v>328</v>
      </c>
      <c r="Q7" s="144">
        <v>150</v>
      </c>
      <c r="R7" s="119" t="s">
        <v>114</v>
      </c>
      <c r="S7" s="133">
        <v>150</v>
      </c>
      <c r="T7" s="119" t="s">
        <v>114</v>
      </c>
      <c r="U7" s="103">
        <v>150</v>
      </c>
      <c r="V7" s="84">
        <v>28.67</v>
      </c>
      <c r="W7" s="46">
        <v>4300.5</v>
      </c>
    </row>
    <row r="8" spans="1:23" ht="15" customHeight="1">
      <c r="A8" s="3" t="s">
        <v>152</v>
      </c>
      <c r="B8" s="5">
        <v>747852</v>
      </c>
      <c r="C8" s="14">
        <v>43917</v>
      </c>
      <c r="D8" s="15" t="s">
        <v>91</v>
      </c>
      <c r="E8" s="40" t="s">
        <v>88</v>
      </c>
      <c r="F8" s="94" t="s">
        <v>91</v>
      </c>
      <c r="G8" s="40" t="s">
        <v>88</v>
      </c>
      <c r="H8" s="58" t="s">
        <v>121</v>
      </c>
      <c r="I8" s="56" t="s">
        <v>89</v>
      </c>
      <c r="J8" s="10" t="s">
        <v>23</v>
      </c>
      <c r="K8" s="17">
        <v>43917</v>
      </c>
      <c r="L8" s="117" t="s">
        <v>961</v>
      </c>
      <c r="M8" s="89">
        <v>14</v>
      </c>
      <c r="N8" s="18" t="s">
        <v>79</v>
      </c>
      <c r="O8" s="58" t="s">
        <v>835</v>
      </c>
      <c r="P8" s="129" t="s">
        <v>328</v>
      </c>
      <c r="Q8" s="145">
        <v>250</v>
      </c>
      <c r="R8" s="120" t="s">
        <v>114</v>
      </c>
      <c r="S8" s="134">
        <v>250</v>
      </c>
      <c r="T8" s="120" t="s">
        <v>114</v>
      </c>
      <c r="U8" s="104">
        <v>250</v>
      </c>
      <c r="V8" s="86">
        <v>28.67</v>
      </c>
      <c r="W8" s="46">
        <v>7167.5</v>
      </c>
    </row>
    <row r="9" spans="1:23" ht="15" customHeight="1">
      <c r="A9" s="5" t="s">
        <v>152</v>
      </c>
      <c r="B9" s="19" t="s">
        <v>90</v>
      </c>
      <c r="C9" s="14">
        <v>43923</v>
      </c>
      <c r="D9" s="15" t="s">
        <v>92</v>
      </c>
      <c r="E9" s="40" t="s">
        <v>86</v>
      </c>
      <c r="F9" s="94" t="s">
        <v>92</v>
      </c>
      <c r="G9" s="40" t="s">
        <v>86</v>
      </c>
      <c r="H9" s="58" t="s">
        <v>121</v>
      </c>
      <c r="I9" s="56" t="s">
        <v>89</v>
      </c>
      <c r="J9" s="10" t="s">
        <v>23</v>
      </c>
      <c r="K9" s="17">
        <v>43923</v>
      </c>
      <c r="L9" s="11" t="s">
        <v>961</v>
      </c>
      <c r="M9" s="98">
        <v>16</v>
      </c>
      <c r="N9" s="18" t="s">
        <v>95</v>
      </c>
      <c r="O9" s="58" t="s">
        <v>95</v>
      </c>
      <c r="P9" s="129" t="s">
        <v>328</v>
      </c>
      <c r="Q9" s="146">
        <v>80</v>
      </c>
      <c r="R9" s="121" t="s">
        <v>328</v>
      </c>
      <c r="S9" s="135">
        <v>80</v>
      </c>
      <c r="T9" s="121" t="s">
        <v>114</v>
      </c>
      <c r="U9" s="104">
        <v>4000</v>
      </c>
      <c r="V9" s="86">
        <v>0</v>
      </c>
      <c r="W9" s="47">
        <v>0</v>
      </c>
    </row>
    <row r="10" spans="1:23" ht="15" customHeight="1">
      <c r="A10" s="5" t="s">
        <v>152</v>
      </c>
      <c r="B10" s="19">
        <v>292510</v>
      </c>
      <c r="C10" s="14">
        <v>43922</v>
      </c>
      <c r="D10" s="15" t="s">
        <v>93</v>
      </c>
      <c r="E10" s="40" t="s">
        <v>94</v>
      </c>
      <c r="F10" s="58" t="s">
        <v>93</v>
      </c>
      <c r="G10" s="40" t="s">
        <v>94</v>
      </c>
      <c r="H10" s="94" t="s">
        <v>121</v>
      </c>
      <c r="I10" s="57" t="s">
        <v>89</v>
      </c>
      <c r="J10" s="10" t="s">
        <v>23</v>
      </c>
      <c r="K10" s="17">
        <v>43924</v>
      </c>
      <c r="L10" s="17" t="s">
        <v>963</v>
      </c>
      <c r="M10" s="98">
        <v>5</v>
      </c>
      <c r="N10" s="18" t="s">
        <v>126</v>
      </c>
      <c r="O10" s="58" t="s">
        <v>845</v>
      </c>
      <c r="P10" s="129" t="s">
        <v>113</v>
      </c>
      <c r="Q10" s="146">
        <v>500</v>
      </c>
      <c r="R10" s="121" t="s">
        <v>167</v>
      </c>
      <c r="S10" s="135">
        <v>1000</v>
      </c>
      <c r="T10" s="121" t="s">
        <v>167</v>
      </c>
      <c r="U10" s="104">
        <v>1000</v>
      </c>
      <c r="V10" s="86">
        <v>15.37</v>
      </c>
      <c r="W10" s="47">
        <v>15370</v>
      </c>
    </row>
    <row r="11" spans="1:23" ht="15" customHeight="1">
      <c r="A11" s="5" t="s">
        <v>152</v>
      </c>
      <c r="B11" s="19" t="s">
        <v>90</v>
      </c>
      <c r="C11" s="14">
        <v>43928</v>
      </c>
      <c r="D11" s="15" t="s">
        <v>96</v>
      </c>
      <c r="E11" s="40" t="s">
        <v>97</v>
      </c>
      <c r="F11" s="9" t="s">
        <v>96</v>
      </c>
      <c r="G11" s="40" t="s">
        <v>97</v>
      </c>
      <c r="H11" s="58" t="s">
        <v>121</v>
      </c>
      <c r="I11" s="56" t="s">
        <v>89</v>
      </c>
      <c r="J11" s="10" t="s">
        <v>23</v>
      </c>
      <c r="K11" s="17">
        <v>43927</v>
      </c>
      <c r="L11" s="117" t="s">
        <v>961</v>
      </c>
      <c r="M11" s="98">
        <v>15</v>
      </c>
      <c r="N11" s="18" t="s">
        <v>129</v>
      </c>
      <c r="O11" s="94" t="s">
        <v>129</v>
      </c>
      <c r="P11" s="129" t="s">
        <v>114</v>
      </c>
      <c r="Q11" s="146">
        <v>1000</v>
      </c>
      <c r="R11" s="121" t="s">
        <v>114</v>
      </c>
      <c r="S11" s="135">
        <v>1000</v>
      </c>
      <c r="T11" s="121" t="s">
        <v>114</v>
      </c>
      <c r="U11" s="105">
        <v>1000</v>
      </c>
      <c r="V11" s="86">
        <v>0</v>
      </c>
      <c r="W11" s="47">
        <v>0</v>
      </c>
    </row>
    <row r="12" spans="1:23" ht="15" customHeight="1">
      <c r="A12" s="5" t="s">
        <v>152</v>
      </c>
      <c r="B12" s="19" t="s">
        <v>90</v>
      </c>
      <c r="C12" s="14">
        <v>43928</v>
      </c>
      <c r="D12" s="15" t="s">
        <v>124</v>
      </c>
      <c r="E12" s="40" t="s">
        <v>130</v>
      </c>
      <c r="F12" s="58" t="s">
        <v>124</v>
      </c>
      <c r="G12" s="40" t="s">
        <v>130</v>
      </c>
      <c r="H12" s="58" t="s">
        <v>814</v>
      </c>
      <c r="I12" s="56">
        <v>18715565000110</v>
      </c>
      <c r="J12" s="10" t="s">
        <v>23</v>
      </c>
      <c r="K12" s="17">
        <v>43928</v>
      </c>
      <c r="L12" s="17" t="s">
        <v>961</v>
      </c>
      <c r="M12" s="98">
        <v>18</v>
      </c>
      <c r="N12" s="18" t="s">
        <v>334</v>
      </c>
      <c r="O12" s="58" t="s">
        <v>334</v>
      </c>
      <c r="P12" s="129" t="s">
        <v>114</v>
      </c>
      <c r="Q12" s="148">
        <v>200</v>
      </c>
      <c r="R12" s="123" t="s">
        <v>114</v>
      </c>
      <c r="S12" s="137">
        <v>200</v>
      </c>
      <c r="T12" s="123" t="s">
        <v>114</v>
      </c>
      <c r="U12" s="107">
        <v>200</v>
      </c>
      <c r="V12" s="86">
        <v>0</v>
      </c>
      <c r="W12" s="47">
        <v>0</v>
      </c>
    </row>
    <row r="13" spans="1:23" ht="15" customHeight="1">
      <c r="A13" s="5" t="s">
        <v>152</v>
      </c>
      <c r="B13" s="19" t="s">
        <v>90</v>
      </c>
      <c r="C13" s="14">
        <v>43928</v>
      </c>
      <c r="D13" s="15" t="s">
        <v>124</v>
      </c>
      <c r="E13" s="40" t="s">
        <v>130</v>
      </c>
      <c r="F13" s="58" t="s">
        <v>124</v>
      </c>
      <c r="G13" s="40" t="s">
        <v>130</v>
      </c>
      <c r="H13" s="58" t="s">
        <v>814</v>
      </c>
      <c r="I13" s="56">
        <v>18715565000110</v>
      </c>
      <c r="J13" s="10" t="s">
        <v>23</v>
      </c>
      <c r="K13" s="17">
        <v>43928</v>
      </c>
      <c r="L13" s="117" t="s">
        <v>961</v>
      </c>
      <c r="M13" s="98">
        <v>19</v>
      </c>
      <c r="N13" s="18" t="s">
        <v>327</v>
      </c>
      <c r="O13" s="58" t="s">
        <v>125</v>
      </c>
      <c r="P13" s="129" t="s">
        <v>114</v>
      </c>
      <c r="Q13" s="148">
        <v>100</v>
      </c>
      <c r="R13" s="123" t="s">
        <v>114</v>
      </c>
      <c r="S13" s="137">
        <v>100</v>
      </c>
      <c r="T13" s="123" t="s">
        <v>114</v>
      </c>
      <c r="U13" s="107">
        <v>100</v>
      </c>
      <c r="V13" s="86">
        <v>0</v>
      </c>
      <c r="W13" s="47">
        <v>0</v>
      </c>
    </row>
    <row r="14" spans="1:23" ht="15" customHeight="1">
      <c r="A14" s="5" t="s">
        <v>152</v>
      </c>
      <c r="B14" s="19">
        <v>1132468</v>
      </c>
      <c r="C14" s="14">
        <v>43923</v>
      </c>
      <c r="D14" s="15" t="s">
        <v>98</v>
      </c>
      <c r="E14" s="40" t="s">
        <v>99</v>
      </c>
      <c r="F14" s="58" t="s">
        <v>98</v>
      </c>
      <c r="G14" s="40" t="s">
        <v>99</v>
      </c>
      <c r="H14" s="58" t="s">
        <v>121</v>
      </c>
      <c r="I14" s="56" t="s">
        <v>89</v>
      </c>
      <c r="J14" s="10" t="s">
        <v>138</v>
      </c>
      <c r="K14" s="17">
        <v>43928</v>
      </c>
      <c r="L14" s="117" t="s">
        <v>964</v>
      </c>
      <c r="M14" s="90">
        <v>40</v>
      </c>
      <c r="N14" s="18" t="s">
        <v>100</v>
      </c>
      <c r="O14" s="58" t="s">
        <v>100</v>
      </c>
      <c r="P14" s="129" t="s">
        <v>328</v>
      </c>
      <c r="Q14" s="147">
        <v>91</v>
      </c>
      <c r="R14" s="122" t="s">
        <v>328</v>
      </c>
      <c r="S14" s="136">
        <v>91</v>
      </c>
      <c r="T14" s="122" t="s">
        <v>114</v>
      </c>
      <c r="U14" s="106">
        <v>91</v>
      </c>
      <c r="V14" s="86">
        <v>102.9</v>
      </c>
      <c r="W14" s="47">
        <v>9363.9</v>
      </c>
    </row>
    <row r="15" spans="1:23" ht="15" customHeight="1">
      <c r="A15" s="5" t="s">
        <v>152</v>
      </c>
      <c r="B15" s="19">
        <v>1132468</v>
      </c>
      <c r="C15" s="14">
        <v>43923</v>
      </c>
      <c r="D15" s="15" t="s">
        <v>98</v>
      </c>
      <c r="E15" s="40" t="s">
        <v>99</v>
      </c>
      <c r="F15" s="58" t="s">
        <v>98</v>
      </c>
      <c r="G15" s="40" t="s">
        <v>99</v>
      </c>
      <c r="H15" s="58" t="s">
        <v>121</v>
      </c>
      <c r="I15" s="56" t="s">
        <v>89</v>
      </c>
      <c r="J15" s="10" t="s">
        <v>138</v>
      </c>
      <c r="K15" s="17">
        <v>43928</v>
      </c>
      <c r="L15" s="117" t="s">
        <v>964</v>
      </c>
      <c r="M15" s="90">
        <v>52</v>
      </c>
      <c r="N15" s="80" t="s">
        <v>326</v>
      </c>
      <c r="O15" s="58" t="s">
        <v>123</v>
      </c>
      <c r="P15" s="129" t="s">
        <v>328</v>
      </c>
      <c r="Q15" s="147">
        <v>297</v>
      </c>
      <c r="R15" s="122" t="s">
        <v>328</v>
      </c>
      <c r="S15" s="136">
        <v>297</v>
      </c>
      <c r="T15" s="122" t="s">
        <v>114</v>
      </c>
      <c r="U15" s="106">
        <v>297</v>
      </c>
      <c r="V15" s="86">
        <v>119.9</v>
      </c>
      <c r="W15" s="47">
        <v>35610.300000000003</v>
      </c>
    </row>
    <row r="16" spans="1:23" ht="15" customHeight="1">
      <c r="A16" s="5" t="s">
        <v>152</v>
      </c>
      <c r="B16" s="19">
        <v>1383</v>
      </c>
      <c r="C16" s="14">
        <v>43929</v>
      </c>
      <c r="D16" s="15" t="s">
        <v>101</v>
      </c>
      <c r="E16" s="40" t="s">
        <v>102</v>
      </c>
      <c r="F16" s="15" t="s">
        <v>101</v>
      </c>
      <c r="G16" s="40" t="s">
        <v>102</v>
      </c>
      <c r="H16" s="58" t="s">
        <v>121</v>
      </c>
      <c r="I16" s="56" t="s">
        <v>89</v>
      </c>
      <c r="J16" s="10" t="s">
        <v>23</v>
      </c>
      <c r="K16" s="17">
        <v>43929</v>
      </c>
      <c r="L16" s="117" t="s">
        <v>963</v>
      </c>
      <c r="M16" s="98">
        <v>3</v>
      </c>
      <c r="N16" s="18" t="s">
        <v>103</v>
      </c>
      <c r="O16" s="58" t="s">
        <v>148</v>
      </c>
      <c r="P16" s="129" t="s">
        <v>846</v>
      </c>
      <c r="Q16" s="147">
        <v>266</v>
      </c>
      <c r="R16" s="122" t="s">
        <v>167</v>
      </c>
      <c r="S16" s="136">
        <v>1330</v>
      </c>
      <c r="T16" s="122" t="s">
        <v>167</v>
      </c>
      <c r="U16" s="106">
        <v>1330</v>
      </c>
      <c r="V16" s="86">
        <v>2.83</v>
      </c>
      <c r="W16" s="47">
        <v>3763.9</v>
      </c>
    </row>
    <row r="17" spans="1:23" ht="15" hidden="1" customHeight="1">
      <c r="A17" s="5" t="s">
        <v>150</v>
      </c>
      <c r="B17" s="19">
        <v>47061</v>
      </c>
      <c r="C17" s="14">
        <v>43929</v>
      </c>
      <c r="D17" s="15" t="s">
        <v>121</v>
      </c>
      <c r="E17" s="40" t="s">
        <v>89</v>
      </c>
      <c r="F17" s="69" t="s">
        <v>811</v>
      </c>
      <c r="G17" s="40">
        <v>2022046000162</v>
      </c>
      <c r="H17" s="58" t="s">
        <v>122</v>
      </c>
      <c r="I17" s="16"/>
      <c r="J17" s="10" t="s">
        <v>138</v>
      </c>
      <c r="K17" s="17">
        <v>43930</v>
      </c>
      <c r="L17" s="11" t="s">
        <v>964</v>
      </c>
      <c r="M17" s="90">
        <v>37</v>
      </c>
      <c r="N17" s="18" t="s">
        <v>177</v>
      </c>
      <c r="O17" s="58" t="s">
        <v>177</v>
      </c>
      <c r="P17" s="129" t="s">
        <v>114</v>
      </c>
      <c r="Q17" s="148">
        <v>35</v>
      </c>
      <c r="R17" s="123" t="s">
        <v>114</v>
      </c>
      <c r="S17" s="137">
        <v>35</v>
      </c>
      <c r="T17" s="123" t="s">
        <v>114</v>
      </c>
      <c r="U17" s="20">
        <v>35</v>
      </c>
      <c r="V17" s="86">
        <v>1139.0476000000001</v>
      </c>
      <c r="W17" s="47">
        <v>-42278.6</v>
      </c>
    </row>
    <row r="18" spans="1:23" ht="15" hidden="1" customHeight="1">
      <c r="A18" s="5" t="s">
        <v>150</v>
      </c>
      <c r="B18" s="21">
        <v>47087</v>
      </c>
      <c r="C18" s="8">
        <v>43930</v>
      </c>
      <c r="D18" s="15" t="s">
        <v>121</v>
      </c>
      <c r="E18" s="40" t="s">
        <v>89</v>
      </c>
      <c r="F18" s="62" t="s">
        <v>811</v>
      </c>
      <c r="G18" s="40">
        <v>2022046000162</v>
      </c>
      <c r="H18" s="101" t="s">
        <v>122</v>
      </c>
      <c r="I18" s="44"/>
      <c r="J18" s="10" t="s">
        <v>138</v>
      </c>
      <c r="K18" s="17">
        <v>43930</v>
      </c>
      <c r="L18" s="17" t="s">
        <v>964</v>
      </c>
      <c r="M18" s="90">
        <v>37</v>
      </c>
      <c r="N18" s="12" t="s">
        <v>177</v>
      </c>
      <c r="O18" s="94" t="s">
        <v>177</v>
      </c>
      <c r="P18" s="126" t="s">
        <v>114</v>
      </c>
      <c r="Q18" s="148">
        <v>50</v>
      </c>
      <c r="R18" s="123" t="s">
        <v>114</v>
      </c>
      <c r="S18" s="137">
        <v>50</v>
      </c>
      <c r="T18" s="123" t="s">
        <v>114</v>
      </c>
      <c r="U18" s="23">
        <v>50</v>
      </c>
      <c r="V18" s="84">
        <v>1139.0476000000001</v>
      </c>
      <c r="W18" s="46">
        <v>-60398</v>
      </c>
    </row>
    <row r="19" spans="1:23" ht="15" customHeight="1">
      <c r="A19" s="5" t="s">
        <v>152</v>
      </c>
      <c r="B19" s="19">
        <v>689426</v>
      </c>
      <c r="C19" s="14">
        <v>43928</v>
      </c>
      <c r="D19" s="15" t="s">
        <v>333</v>
      </c>
      <c r="E19" s="40" t="s">
        <v>118</v>
      </c>
      <c r="F19" s="65" t="s">
        <v>815</v>
      </c>
      <c r="G19" s="40">
        <v>59609123001220</v>
      </c>
      <c r="H19" s="101" t="s">
        <v>814</v>
      </c>
      <c r="I19" s="55">
        <v>18715565000110</v>
      </c>
      <c r="J19" s="10" t="s">
        <v>23</v>
      </c>
      <c r="K19" s="17">
        <v>43930</v>
      </c>
      <c r="L19" s="117" t="s">
        <v>961</v>
      </c>
      <c r="M19" s="98">
        <v>17</v>
      </c>
      <c r="N19" s="18" t="s">
        <v>119</v>
      </c>
      <c r="O19" s="58" t="s">
        <v>848</v>
      </c>
      <c r="P19" s="129" t="s">
        <v>113</v>
      </c>
      <c r="Q19" s="148">
        <v>200</v>
      </c>
      <c r="R19" s="123" t="s">
        <v>114</v>
      </c>
      <c r="S19" s="137">
        <v>40000</v>
      </c>
      <c r="T19" s="123" t="s">
        <v>114</v>
      </c>
      <c r="U19" s="107">
        <v>40000</v>
      </c>
      <c r="V19" s="86">
        <v>9.9</v>
      </c>
      <c r="W19" s="47">
        <v>396000</v>
      </c>
    </row>
    <row r="20" spans="1:23" ht="15" customHeight="1">
      <c r="A20" s="5" t="s">
        <v>152</v>
      </c>
      <c r="B20" s="19">
        <v>1383</v>
      </c>
      <c r="C20" s="14">
        <v>43930</v>
      </c>
      <c r="D20" s="15" t="s">
        <v>101</v>
      </c>
      <c r="E20" s="40" t="s">
        <v>104</v>
      </c>
      <c r="F20" s="66" t="s">
        <v>101</v>
      </c>
      <c r="G20" s="40" t="s">
        <v>102</v>
      </c>
      <c r="H20" s="58" t="s">
        <v>121</v>
      </c>
      <c r="I20" s="56" t="s">
        <v>89</v>
      </c>
      <c r="J20" s="10" t="s">
        <v>23</v>
      </c>
      <c r="K20" s="17">
        <v>43930</v>
      </c>
      <c r="L20" s="17" t="s">
        <v>963</v>
      </c>
      <c r="M20" s="98">
        <v>2</v>
      </c>
      <c r="N20" s="18" t="s">
        <v>105</v>
      </c>
      <c r="O20" s="58" t="s">
        <v>148</v>
      </c>
      <c r="P20" s="129" t="s">
        <v>847</v>
      </c>
      <c r="Q20" s="147">
        <v>24</v>
      </c>
      <c r="R20" s="122" t="s">
        <v>167</v>
      </c>
      <c r="S20" s="136">
        <v>24</v>
      </c>
      <c r="T20" s="122" t="s">
        <v>167</v>
      </c>
      <c r="U20" s="208">
        <v>24</v>
      </c>
      <c r="V20" s="86">
        <v>2.83</v>
      </c>
      <c r="W20" s="47">
        <v>67.92</v>
      </c>
    </row>
    <row r="21" spans="1:23" ht="15" hidden="1" customHeight="1">
      <c r="A21" s="5" t="s">
        <v>150</v>
      </c>
      <c r="B21" s="21">
        <v>1168</v>
      </c>
      <c r="C21" s="8">
        <v>43930</v>
      </c>
      <c r="D21" s="9" t="s">
        <v>121</v>
      </c>
      <c r="E21" s="40" t="s">
        <v>89</v>
      </c>
      <c r="F21" s="211" t="s">
        <v>809</v>
      </c>
      <c r="G21" s="40">
        <v>25073995000141</v>
      </c>
      <c r="H21" s="101" t="s">
        <v>122</v>
      </c>
      <c r="I21" s="44"/>
      <c r="J21" s="10" t="s">
        <v>138</v>
      </c>
      <c r="K21" s="11">
        <v>43930</v>
      </c>
      <c r="L21" s="17" t="s">
        <v>964</v>
      </c>
      <c r="M21" s="90">
        <v>39</v>
      </c>
      <c r="N21" s="12" t="s">
        <v>173</v>
      </c>
      <c r="O21" s="58" t="s">
        <v>173</v>
      </c>
      <c r="P21" s="126" t="s">
        <v>114</v>
      </c>
      <c r="Q21" s="149">
        <v>229</v>
      </c>
      <c r="R21" s="127" t="s">
        <v>114</v>
      </c>
      <c r="S21" s="138">
        <v>229</v>
      </c>
      <c r="T21" s="127" t="s">
        <v>114</v>
      </c>
      <c r="U21" s="25">
        <v>229</v>
      </c>
      <c r="V21" s="84">
        <v>29</v>
      </c>
      <c r="W21" s="48">
        <v>-6641</v>
      </c>
    </row>
    <row r="22" spans="1:23" ht="15" hidden="1" customHeight="1">
      <c r="A22" s="5" t="s">
        <v>150</v>
      </c>
      <c r="B22" s="21">
        <v>1168</v>
      </c>
      <c r="C22" s="8">
        <v>43930</v>
      </c>
      <c r="D22" s="9" t="s">
        <v>121</v>
      </c>
      <c r="E22" s="40" t="s">
        <v>89</v>
      </c>
      <c r="F22" s="211" t="s">
        <v>809</v>
      </c>
      <c r="G22" s="40">
        <v>25073995000141</v>
      </c>
      <c r="H22" s="58" t="s">
        <v>122</v>
      </c>
      <c r="I22" s="16"/>
      <c r="J22" s="10" t="s">
        <v>138</v>
      </c>
      <c r="K22" s="11">
        <v>43930</v>
      </c>
      <c r="L22" s="17" t="s">
        <v>964</v>
      </c>
      <c r="M22" s="88">
        <v>41</v>
      </c>
      <c r="N22" s="12" t="s">
        <v>172</v>
      </c>
      <c r="O22" s="94" t="s">
        <v>172</v>
      </c>
      <c r="P22" s="126" t="s">
        <v>114</v>
      </c>
      <c r="Q22" s="149">
        <v>421</v>
      </c>
      <c r="R22" s="127" t="s">
        <v>114</v>
      </c>
      <c r="S22" s="138">
        <v>421</v>
      </c>
      <c r="T22" s="127" t="s">
        <v>114</v>
      </c>
      <c r="U22" s="25">
        <v>421</v>
      </c>
      <c r="V22" s="84">
        <v>54</v>
      </c>
      <c r="W22" s="48">
        <v>-22734</v>
      </c>
    </row>
    <row r="23" spans="1:23" ht="15" hidden="1" customHeight="1">
      <c r="A23" s="5" t="s">
        <v>150</v>
      </c>
      <c r="B23" s="19">
        <v>1168</v>
      </c>
      <c r="C23" s="14">
        <v>43930</v>
      </c>
      <c r="D23" s="15" t="s">
        <v>121</v>
      </c>
      <c r="E23" s="40" t="s">
        <v>89</v>
      </c>
      <c r="F23" s="211" t="s">
        <v>809</v>
      </c>
      <c r="G23" s="40">
        <v>25073995000141</v>
      </c>
      <c r="H23" s="58" t="s">
        <v>122</v>
      </c>
      <c r="I23" s="16"/>
      <c r="J23" s="16" t="s">
        <v>138</v>
      </c>
      <c r="K23" s="17">
        <v>43930</v>
      </c>
      <c r="L23" s="17" t="s">
        <v>964</v>
      </c>
      <c r="M23" s="90">
        <v>43</v>
      </c>
      <c r="N23" s="18" t="s">
        <v>170</v>
      </c>
      <c r="O23" s="58" t="s">
        <v>170</v>
      </c>
      <c r="P23" s="129" t="s">
        <v>114</v>
      </c>
      <c r="Q23" s="149">
        <v>421</v>
      </c>
      <c r="R23" s="127" t="s">
        <v>114</v>
      </c>
      <c r="S23" s="138">
        <v>421</v>
      </c>
      <c r="T23" s="127" t="s">
        <v>114</v>
      </c>
      <c r="U23" s="25">
        <v>421</v>
      </c>
      <c r="V23" s="86">
        <v>6.95</v>
      </c>
      <c r="W23" s="47">
        <v>-2925.95</v>
      </c>
    </row>
    <row r="24" spans="1:23" ht="15" hidden="1" customHeight="1">
      <c r="A24" s="5" t="s">
        <v>150</v>
      </c>
      <c r="B24" s="19">
        <v>1168</v>
      </c>
      <c r="C24" s="14">
        <v>43930</v>
      </c>
      <c r="D24" s="15" t="s">
        <v>121</v>
      </c>
      <c r="E24" s="40" t="s">
        <v>89</v>
      </c>
      <c r="F24" s="62" t="s">
        <v>809</v>
      </c>
      <c r="G24" s="40">
        <v>25073995000141</v>
      </c>
      <c r="H24" s="58" t="s">
        <v>122</v>
      </c>
      <c r="I24" s="16"/>
      <c r="J24" s="16" t="s">
        <v>138</v>
      </c>
      <c r="K24" s="17">
        <v>43930</v>
      </c>
      <c r="L24" s="17" t="s">
        <v>964</v>
      </c>
      <c r="M24" s="91">
        <v>44</v>
      </c>
      <c r="N24" s="18" t="s">
        <v>169</v>
      </c>
      <c r="O24" s="58" t="s">
        <v>169</v>
      </c>
      <c r="P24" s="129" t="s">
        <v>114</v>
      </c>
      <c r="Q24" s="149">
        <v>383</v>
      </c>
      <c r="R24" s="127" t="s">
        <v>114</v>
      </c>
      <c r="S24" s="138">
        <v>383</v>
      </c>
      <c r="T24" s="127" t="s">
        <v>114</v>
      </c>
      <c r="U24" s="25">
        <v>383</v>
      </c>
      <c r="V24" s="86">
        <v>20.7</v>
      </c>
      <c r="W24" s="47">
        <v>-7928.1</v>
      </c>
    </row>
    <row r="25" spans="1:23" ht="15" hidden="1" customHeight="1">
      <c r="A25" s="5" t="s">
        <v>150</v>
      </c>
      <c r="B25" s="19">
        <v>1168</v>
      </c>
      <c r="C25" s="14">
        <v>43930</v>
      </c>
      <c r="D25" s="15" t="s">
        <v>121</v>
      </c>
      <c r="E25" s="40" t="s">
        <v>89</v>
      </c>
      <c r="F25" s="62" t="s">
        <v>809</v>
      </c>
      <c r="G25" s="40">
        <v>25073995000141</v>
      </c>
      <c r="H25" s="58" t="s">
        <v>122</v>
      </c>
      <c r="I25" s="16"/>
      <c r="J25" s="16" t="s">
        <v>138</v>
      </c>
      <c r="K25" s="17">
        <v>43930</v>
      </c>
      <c r="L25" s="17" t="s">
        <v>964</v>
      </c>
      <c r="M25" s="91">
        <v>45</v>
      </c>
      <c r="N25" s="29" t="s">
        <v>168</v>
      </c>
      <c r="O25" s="155" t="s">
        <v>168</v>
      </c>
      <c r="P25" s="129" t="s">
        <v>114</v>
      </c>
      <c r="Q25" s="149">
        <v>918</v>
      </c>
      <c r="R25" s="127" t="s">
        <v>114</v>
      </c>
      <c r="S25" s="138">
        <v>918</v>
      </c>
      <c r="T25" s="127" t="s">
        <v>114</v>
      </c>
      <c r="U25" s="25">
        <v>918</v>
      </c>
      <c r="V25" s="86">
        <v>27</v>
      </c>
      <c r="W25" s="47">
        <v>-24786</v>
      </c>
    </row>
    <row r="26" spans="1:23" ht="15" hidden="1" customHeight="1">
      <c r="A26" s="5" t="s">
        <v>150</v>
      </c>
      <c r="B26" s="19">
        <v>1168</v>
      </c>
      <c r="C26" s="14">
        <v>43930</v>
      </c>
      <c r="D26" s="15" t="s">
        <v>121</v>
      </c>
      <c r="E26" s="40" t="s">
        <v>89</v>
      </c>
      <c r="F26" s="62" t="s">
        <v>809</v>
      </c>
      <c r="G26" s="40">
        <v>25073995000141</v>
      </c>
      <c r="H26" s="58" t="s">
        <v>122</v>
      </c>
      <c r="I26" s="16"/>
      <c r="J26" s="16" t="s">
        <v>138</v>
      </c>
      <c r="K26" s="17">
        <v>43930</v>
      </c>
      <c r="L26" s="17" t="s">
        <v>964</v>
      </c>
      <c r="M26" s="91">
        <v>47</v>
      </c>
      <c r="N26" s="18" t="s">
        <v>174</v>
      </c>
      <c r="O26" s="58" t="s">
        <v>174</v>
      </c>
      <c r="P26" s="129" t="s">
        <v>114</v>
      </c>
      <c r="Q26" s="149">
        <v>229</v>
      </c>
      <c r="R26" s="127" t="s">
        <v>114</v>
      </c>
      <c r="S26" s="138">
        <v>229</v>
      </c>
      <c r="T26" s="127" t="s">
        <v>114</v>
      </c>
      <c r="U26" s="25">
        <v>229</v>
      </c>
      <c r="V26" s="86">
        <v>36</v>
      </c>
      <c r="W26" s="47">
        <v>-8244</v>
      </c>
    </row>
    <row r="27" spans="1:23" ht="15" hidden="1" customHeight="1">
      <c r="A27" s="5" t="s">
        <v>150</v>
      </c>
      <c r="B27" s="21">
        <v>1168</v>
      </c>
      <c r="C27" s="8">
        <v>43930</v>
      </c>
      <c r="D27" s="9" t="s">
        <v>121</v>
      </c>
      <c r="E27" s="40" t="s">
        <v>89</v>
      </c>
      <c r="F27" s="59" t="s">
        <v>809</v>
      </c>
      <c r="G27" s="40">
        <v>25073995000141</v>
      </c>
      <c r="H27" s="94" t="s">
        <v>122</v>
      </c>
      <c r="I27" s="16"/>
      <c r="J27" s="16" t="s">
        <v>138</v>
      </c>
      <c r="K27" s="11">
        <v>43930</v>
      </c>
      <c r="L27" s="17" t="s">
        <v>964</v>
      </c>
      <c r="M27" s="91">
        <v>50</v>
      </c>
      <c r="N27" s="12" t="s">
        <v>175</v>
      </c>
      <c r="O27" s="94" t="s">
        <v>175</v>
      </c>
      <c r="P27" s="126" t="s">
        <v>114</v>
      </c>
      <c r="Q27" s="149">
        <v>326</v>
      </c>
      <c r="R27" s="127" t="s">
        <v>114</v>
      </c>
      <c r="S27" s="138">
        <v>326</v>
      </c>
      <c r="T27" s="127" t="s">
        <v>114</v>
      </c>
      <c r="U27" s="25">
        <v>326</v>
      </c>
      <c r="V27" s="84">
        <v>29</v>
      </c>
      <c r="W27" s="49">
        <v>-9454</v>
      </c>
    </row>
    <row r="28" spans="1:23" ht="15" hidden="1" customHeight="1">
      <c r="A28" s="5" t="s">
        <v>150</v>
      </c>
      <c r="B28" s="21">
        <v>1168</v>
      </c>
      <c r="C28" s="8">
        <v>43930</v>
      </c>
      <c r="D28" s="9" t="s">
        <v>121</v>
      </c>
      <c r="E28" s="40" t="s">
        <v>89</v>
      </c>
      <c r="F28" s="59" t="s">
        <v>809</v>
      </c>
      <c r="G28" s="40">
        <v>25073995000141</v>
      </c>
      <c r="H28" s="94" t="s">
        <v>122</v>
      </c>
      <c r="I28" s="10"/>
      <c r="J28" s="10" t="s">
        <v>138</v>
      </c>
      <c r="K28" s="11">
        <v>43930</v>
      </c>
      <c r="L28" s="17" t="s">
        <v>964</v>
      </c>
      <c r="M28" s="91">
        <v>51</v>
      </c>
      <c r="N28" s="12" t="s">
        <v>176</v>
      </c>
      <c r="O28" s="94" t="s">
        <v>176</v>
      </c>
      <c r="P28" s="126" t="s">
        <v>114</v>
      </c>
      <c r="Q28" s="149">
        <v>459</v>
      </c>
      <c r="R28" s="127" t="s">
        <v>114</v>
      </c>
      <c r="S28" s="138">
        <v>459</v>
      </c>
      <c r="T28" s="127" t="s">
        <v>114</v>
      </c>
      <c r="U28" s="25">
        <v>459</v>
      </c>
      <c r="V28" s="84">
        <v>21</v>
      </c>
      <c r="W28" s="49">
        <v>-9639</v>
      </c>
    </row>
    <row r="29" spans="1:23" ht="15" hidden="1" customHeight="1">
      <c r="A29" s="5" t="s">
        <v>150</v>
      </c>
      <c r="B29" s="21">
        <v>1168</v>
      </c>
      <c r="C29" s="8">
        <v>43930</v>
      </c>
      <c r="D29" s="9" t="s">
        <v>121</v>
      </c>
      <c r="E29" s="40" t="s">
        <v>89</v>
      </c>
      <c r="F29" s="59" t="s">
        <v>809</v>
      </c>
      <c r="G29" s="40">
        <v>25073995000141</v>
      </c>
      <c r="H29" s="94" t="s">
        <v>122</v>
      </c>
      <c r="I29" s="10"/>
      <c r="J29" s="10" t="s">
        <v>138</v>
      </c>
      <c r="K29" s="11">
        <v>43930</v>
      </c>
      <c r="L29" s="17" t="s">
        <v>964</v>
      </c>
      <c r="M29" s="88">
        <v>53</v>
      </c>
      <c r="N29" s="12" t="s">
        <v>171</v>
      </c>
      <c r="O29" s="94" t="s">
        <v>171</v>
      </c>
      <c r="P29" s="126" t="s">
        <v>114</v>
      </c>
      <c r="Q29" s="143">
        <v>459</v>
      </c>
      <c r="R29" s="118" t="s">
        <v>114</v>
      </c>
      <c r="S29" s="132">
        <v>459</v>
      </c>
      <c r="T29" s="118" t="s">
        <v>114</v>
      </c>
      <c r="U29" s="219">
        <v>459</v>
      </c>
      <c r="V29" s="84">
        <v>29</v>
      </c>
      <c r="W29" s="49">
        <v>-13311</v>
      </c>
    </row>
    <row r="30" spans="1:23" ht="15" customHeight="1">
      <c r="A30" s="5" t="s">
        <v>152</v>
      </c>
      <c r="B30" s="21">
        <v>88960</v>
      </c>
      <c r="C30" s="8">
        <v>43929</v>
      </c>
      <c r="D30" s="9" t="s">
        <v>333</v>
      </c>
      <c r="E30" s="40" t="s">
        <v>120</v>
      </c>
      <c r="F30" s="61" t="s">
        <v>816</v>
      </c>
      <c r="G30" s="40">
        <v>24654133000220</v>
      </c>
      <c r="H30" s="94" t="s">
        <v>814</v>
      </c>
      <c r="I30" s="57">
        <v>18715565000110</v>
      </c>
      <c r="J30" s="10" t="s">
        <v>23</v>
      </c>
      <c r="K30" s="11">
        <v>43931</v>
      </c>
      <c r="L30" s="17" t="s">
        <v>961</v>
      </c>
      <c r="M30" s="99">
        <v>4</v>
      </c>
      <c r="N30" s="12" t="s">
        <v>9</v>
      </c>
      <c r="O30" s="94" t="s">
        <v>9</v>
      </c>
      <c r="P30" s="126" t="s">
        <v>114</v>
      </c>
      <c r="Q30" s="143">
        <v>5000</v>
      </c>
      <c r="R30" s="118" t="s">
        <v>114</v>
      </c>
      <c r="S30" s="132">
        <v>5000</v>
      </c>
      <c r="T30" s="118" t="s">
        <v>114</v>
      </c>
      <c r="U30" s="102">
        <v>5000</v>
      </c>
      <c r="V30" s="84">
        <v>36.369999999999997</v>
      </c>
      <c r="W30" s="49">
        <v>181850</v>
      </c>
    </row>
    <row r="31" spans="1:23" ht="15" customHeight="1">
      <c r="A31" s="5" t="s">
        <v>152</v>
      </c>
      <c r="B31" s="21">
        <v>633778</v>
      </c>
      <c r="C31" s="8">
        <v>43930</v>
      </c>
      <c r="D31" s="9" t="s">
        <v>131</v>
      </c>
      <c r="E31" s="40" t="s">
        <v>127</v>
      </c>
      <c r="F31" s="64" t="s">
        <v>131</v>
      </c>
      <c r="G31" s="40" t="s">
        <v>127</v>
      </c>
      <c r="H31" s="101" t="s">
        <v>814</v>
      </c>
      <c r="I31" s="55">
        <v>18715565000110</v>
      </c>
      <c r="J31" s="10" t="s">
        <v>23</v>
      </c>
      <c r="K31" s="11">
        <v>43931</v>
      </c>
      <c r="L31" s="17" t="s">
        <v>963</v>
      </c>
      <c r="M31" s="99">
        <v>1</v>
      </c>
      <c r="N31" s="12" t="s">
        <v>128</v>
      </c>
      <c r="O31" s="94" t="s">
        <v>1020</v>
      </c>
      <c r="P31" s="126" t="s">
        <v>113</v>
      </c>
      <c r="Q31" s="149">
        <v>1350</v>
      </c>
      <c r="R31" s="127" t="s">
        <v>113</v>
      </c>
      <c r="S31" s="138">
        <v>1350</v>
      </c>
      <c r="T31" s="127" t="s">
        <v>114</v>
      </c>
      <c r="U31" s="108">
        <v>28350</v>
      </c>
      <c r="V31" s="84">
        <v>9.0755999999999997</v>
      </c>
      <c r="W31" s="49">
        <v>12252.05</v>
      </c>
    </row>
    <row r="32" spans="1:23" ht="15" hidden="1" customHeight="1">
      <c r="A32" s="5" t="s">
        <v>150</v>
      </c>
      <c r="B32" s="21">
        <v>17423</v>
      </c>
      <c r="C32" s="8">
        <v>43929</v>
      </c>
      <c r="D32" s="9" t="s">
        <v>121</v>
      </c>
      <c r="E32" s="40" t="s">
        <v>89</v>
      </c>
      <c r="F32" s="59" t="s">
        <v>810</v>
      </c>
      <c r="G32" s="40">
        <v>10444624000151</v>
      </c>
      <c r="H32" s="101" t="s">
        <v>122</v>
      </c>
      <c r="I32" s="44"/>
      <c r="J32" s="10" t="s">
        <v>138</v>
      </c>
      <c r="K32" s="11">
        <v>43931</v>
      </c>
      <c r="L32" s="11" t="s">
        <v>964</v>
      </c>
      <c r="M32" s="88">
        <v>46</v>
      </c>
      <c r="N32" s="215" t="s">
        <v>139</v>
      </c>
      <c r="O32" s="154" t="s">
        <v>139</v>
      </c>
      <c r="P32" s="126" t="s">
        <v>114</v>
      </c>
      <c r="Q32" s="149">
        <v>3</v>
      </c>
      <c r="R32" s="127" t="s">
        <v>114</v>
      </c>
      <c r="S32" s="138">
        <v>3</v>
      </c>
      <c r="T32" s="127" t="s">
        <v>114</v>
      </c>
      <c r="U32" s="25">
        <v>3</v>
      </c>
      <c r="V32" s="84"/>
      <c r="W32" s="49">
        <v>-57000</v>
      </c>
    </row>
    <row r="33" spans="1:23" ht="15" customHeight="1">
      <c r="A33" s="5" t="s">
        <v>152</v>
      </c>
      <c r="B33" s="21">
        <v>2629886</v>
      </c>
      <c r="C33" s="8">
        <v>43929</v>
      </c>
      <c r="D33" s="9" t="s">
        <v>135</v>
      </c>
      <c r="E33" s="40" t="s">
        <v>180</v>
      </c>
      <c r="F33" s="9" t="s">
        <v>135</v>
      </c>
      <c r="G33" s="40" t="s">
        <v>180</v>
      </c>
      <c r="H33" s="101" t="s">
        <v>121</v>
      </c>
      <c r="I33" s="55" t="s">
        <v>89</v>
      </c>
      <c r="J33" s="10" t="s">
        <v>137</v>
      </c>
      <c r="K33" s="11">
        <v>43932</v>
      </c>
      <c r="L33" s="11" t="s">
        <v>962</v>
      </c>
      <c r="M33" s="88">
        <v>34</v>
      </c>
      <c r="N33" s="12" t="s">
        <v>161</v>
      </c>
      <c r="O33" s="94" t="s">
        <v>161</v>
      </c>
      <c r="P33" s="126" t="s">
        <v>114</v>
      </c>
      <c r="Q33" s="149">
        <v>486</v>
      </c>
      <c r="R33" s="125" t="s">
        <v>114</v>
      </c>
      <c r="S33" s="138">
        <v>486</v>
      </c>
      <c r="T33" s="125" t="s">
        <v>114</v>
      </c>
      <c r="U33" s="108">
        <v>486</v>
      </c>
      <c r="V33" s="84">
        <v>1.6646000000000001</v>
      </c>
      <c r="W33" s="49">
        <v>809</v>
      </c>
    </row>
    <row r="34" spans="1:23" ht="15" customHeight="1">
      <c r="A34" s="5" t="s">
        <v>152</v>
      </c>
      <c r="B34" s="21">
        <v>2629886</v>
      </c>
      <c r="C34" s="8">
        <v>43929</v>
      </c>
      <c r="D34" s="9" t="s">
        <v>135</v>
      </c>
      <c r="E34" s="40" t="s">
        <v>180</v>
      </c>
      <c r="F34" s="64" t="s">
        <v>135</v>
      </c>
      <c r="G34" s="40" t="s">
        <v>180</v>
      </c>
      <c r="H34" s="94" t="s">
        <v>121</v>
      </c>
      <c r="I34" s="57" t="s">
        <v>89</v>
      </c>
      <c r="J34" s="10" t="s">
        <v>137</v>
      </c>
      <c r="K34" s="11">
        <v>43932</v>
      </c>
      <c r="L34" s="17" t="s">
        <v>962</v>
      </c>
      <c r="M34" s="88">
        <v>34</v>
      </c>
      <c r="N34" s="12" t="s">
        <v>161</v>
      </c>
      <c r="O34" s="94" t="s">
        <v>161</v>
      </c>
      <c r="P34" s="126" t="s">
        <v>114</v>
      </c>
      <c r="Q34" s="149">
        <v>1890</v>
      </c>
      <c r="R34" s="125" t="s">
        <v>114</v>
      </c>
      <c r="S34" s="138">
        <v>1890</v>
      </c>
      <c r="T34" s="125" t="s">
        <v>114</v>
      </c>
      <c r="U34" s="108">
        <v>1890</v>
      </c>
      <c r="V34" s="86">
        <v>1.6646000000000001</v>
      </c>
      <c r="W34" s="49">
        <v>3146.09</v>
      </c>
    </row>
    <row r="35" spans="1:23" ht="15" customHeight="1">
      <c r="A35" s="5" t="s">
        <v>152</v>
      </c>
      <c r="B35" s="19">
        <v>2629886</v>
      </c>
      <c r="C35" s="14">
        <v>43929</v>
      </c>
      <c r="D35" s="9" t="s">
        <v>135</v>
      </c>
      <c r="E35" s="40" t="s">
        <v>180</v>
      </c>
      <c r="F35" s="64" t="s">
        <v>135</v>
      </c>
      <c r="G35" s="40" t="s">
        <v>180</v>
      </c>
      <c r="H35" s="94" t="s">
        <v>121</v>
      </c>
      <c r="I35" s="56" t="s">
        <v>89</v>
      </c>
      <c r="J35" s="16" t="s">
        <v>137</v>
      </c>
      <c r="K35" s="17">
        <v>43932</v>
      </c>
      <c r="L35" s="17" t="s">
        <v>962</v>
      </c>
      <c r="M35" s="90">
        <v>34</v>
      </c>
      <c r="N35" s="18" t="s">
        <v>161</v>
      </c>
      <c r="O35" s="58" t="s">
        <v>161</v>
      </c>
      <c r="P35" s="126" t="s">
        <v>114</v>
      </c>
      <c r="Q35" s="150">
        <v>4293</v>
      </c>
      <c r="R35" s="217" t="s">
        <v>114</v>
      </c>
      <c r="S35" s="139">
        <v>4293</v>
      </c>
      <c r="T35" s="217" t="s">
        <v>114</v>
      </c>
      <c r="U35" s="218">
        <v>4293</v>
      </c>
      <c r="V35" s="86">
        <v>1.6646000000000001</v>
      </c>
      <c r="W35" s="47">
        <v>7146.13</v>
      </c>
    </row>
    <row r="36" spans="1:23" ht="15" customHeight="1">
      <c r="A36" s="5" t="s">
        <v>152</v>
      </c>
      <c r="B36" s="21">
        <v>2629886</v>
      </c>
      <c r="C36" s="8">
        <v>43929</v>
      </c>
      <c r="D36" s="9" t="s">
        <v>135</v>
      </c>
      <c r="E36" s="40" t="s">
        <v>180</v>
      </c>
      <c r="F36" s="64" t="s">
        <v>135</v>
      </c>
      <c r="G36" s="40" t="s">
        <v>180</v>
      </c>
      <c r="H36" s="94" t="s">
        <v>121</v>
      </c>
      <c r="I36" s="57" t="s">
        <v>89</v>
      </c>
      <c r="J36" s="10" t="s">
        <v>137</v>
      </c>
      <c r="K36" s="11">
        <v>43932</v>
      </c>
      <c r="L36" s="17" t="s">
        <v>962</v>
      </c>
      <c r="M36" s="88">
        <v>34</v>
      </c>
      <c r="N36" s="12" t="s">
        <v>161</v>
      </c>
      <c r="O36" s="94" t="s">
        <v>161</v>
      </c>
      <c r="P36" s="126" t="s">
        <v>114</v>
      </c>
      <c r="Q36" s="149">
        <v>63585</v>
      </c>
      <c r="R36" s="125" t="s">
        <v>114</v>
      </c>
      <c r="S36" s="138">
        <v>63585</v>
      </c>
      <c r="T36" s="125" t="s">
        <v>114</v>
      </c>
      <c r="U36" s="108">
        <v>63585</v>
      </c>
      <c r="V36" s="84">
        <v>1.6646000000000001</v>
      </c>
      <c r="W36" s="46">
        <v>105843.59</v>
      </c>
    </row>
    <row r="37" spans="1:23" ht="15" customHeight="1">
      <c r="A37" s="5" t="s">
        <v>152</v>
      </c>
      <c r="B37" s="21">
        <v>2629886</v>
      </c>
      <c r="C37" s="8">
        <v>43929</v>
      </c>
      <c r="D37" s="9" t="s">
        <v>135</v>
      </c>
      <c r="E37" s="40" t="s">
        <v>180</v>
      </c>
      <c r="F37" s="64" t="s">
        <v>135</v>
      </c>
      <c r="G37" s="40" t="s">
        <v>180</v>
      </c>
      <c r="H37" s="94" t="s">
        <v>121</v>
      </c>
      <c r="I37" s="57" t="s">
        <v>89</v>
      </c>
      <c r="J37" s="10" t="s">
        <v>137</v>
      </c>
      <c r="K37" s="11">
        <v>43932</v>
      </c>
      <c r="L37" s="17" t="s">
        <v>962</v>
      </c>
      <c r="M37" s="88">
        <v>34</v>
      </c>
      <c r="N37" s="12" t="s">
        <v>161</v>
      </c>
      <c r="O37" s="94" t="s">
        <v>161</v>
      </c>
      <c r="P37" s="126" t="s">
        <v>114</v>
      </c>
      <c r="Q37" s="149">
        <v>270</v>
      </c>
      <c r="R37" s="126" t="s">
        <v>114</v>
      </c>
      <c r="S37" s="138">
        <v>270</v>
      </c>
      <c r="T37" s="126" t="s">
        <v>114</v>
      </c>
      <c r="U37" s="108">
        <v>270</v>
      </c>
      <c r="V37" s="84">
        <v>1.6646000000000001</v>
      </c>
      <c r="W37" s="46">
        <v>449.44</v>
      </c>
    </row>
    <row r="38" spans="1:23" ht="15" customHeight="1">
      <c r="A38" s="4" t="s">
        <v>152</v>
      </c>
      <c r="B38" s="21">
        <v>2629886</v>
      </c>
      <c r="C38" s="8">
        <v>43929</v>
      </c>
      <c r="D38" s="9" t="s">
        <v>135</v>
      </c>
      <c r="E38" s="40" t="s">
        <v>180</v>
      </c>
      <c r="F38" s="64" t="s">
        <v>135</v>
      </c>
      <c r="G38" s="40" t="s">
        <v>180</v>
      </c>
      <c r="H38" s="94" t="s">
        <v>121</v>
      </c>
      <c r="I38" s="57" t="s">
        <v>89</v>
      </c>
      <c r="J38" s="10" t="s">
        <v>137</v>
      </c>
      <c r="K38" s="11">
        <v>43932</v>
      </c>
      <c r="L38" s="17" t="s">
        <v>962</v>
      </c>
      <c r="M38" s="88">
        <v>33</v>
      </c>
      <c r="N38" s="12" t="s">
        <v>156</v>
      </c>
      <c r="O38" s="94" t="s">
        <v>156</v>
      </c>
      <c r="P38" s="126" t="s">
        <v>114</v>
      </c>
      <c r="Q38" s="149">
        <v>4455</v>
      </c>
      <c r="R38" s="126" t="s">
        <v>114</v>
      </c>
      <c r="S38" s="138">
        <v>4455</v>
      </c>
      <c r="T38" s="126" t="s">
        <v>114</v>
      </c>
      <c r="U38" s="108">
        <v>4455</v>
      </c>
      <c r="V38" s="84">
        <v>1.6646000000000001</v>
      </c>
      <c r="W38" s="46">
        <v>7415.79</v>
      </c>
    </row>
    <row r="39" spans="1:23" ht="15" customHeight="1">
      <c r="A39" s="4" t="s">
        <v>152</v>
      </c>
      <c r="B39" s="19">
        <v>2629886</v>
      </c>
      <c r="C39" s="14">
        <v>43929</v>
      </c>
      <c r="D39" s="9" t="s">
        <v>135</v>
      </c>
      <c r="E39" s="40" t="s">
        <v>180</v>
      </c>
      <c r="F39" s="64" t="s">
        <v>135</v>
      </c>
      <c r="G39" s="40" t="s">
        <v>180</v>
      </c>
      <c r="H39" s="94" t="s">
        <v>121</v>
      </c>
      <c r="I39" s="57" t="s">
        <v>89</v>
      </c>
      <c r="J39" s="10" t="s">
        <v>137</v>
      </c>
      <c r="K39" s="17">
        <v>43932</v>
      </c>
      <c r="L39" s="17" t="s">
        <v>962</v>
      </c>
      <c r="M39" s="90">
        <v>33</v>
      </c>
      <c r="N39" s="18" t="s">
        <v>156</v>
      </c>
      <c r="O39" s="58" t="s">
        <v>156</v>
      </c>
      <c r="P39" s="126" t="s">
        <v>114</v>
      </c>
      <c r="Q39" s="149">
        <v>2295</v>
      </c>
      <c r="R39" s="126" t="s">
        <v>114</v>
      </c>
      <c r="S39" s="138">
        <v>2295</v>
      </c>
      <c r="T39" s="126" t="s">
        <v>114</v>
      </c>
      <c r="U39" s="108">
        <v>2295</v>
      </c>
      <c r="V39" s="86">
        <v>1.6646000000000001</v>
      </c>
      <c r="W39" s="47">
        <v>3820.26</v>
      </c>
    </row>
    <row r="40" spans="1:23" ht="15" customHeight="1">
      <c r="A40" s="4" t="s">
        <v>152</v>
      </c>
      <c r="B40" s="19">
        <v>2629886</v>
      </c>
      <c r="C40" s="14">
        <v>43929</v>
      </c>
      <c r="D40" s="15" t="s">
        <v>135</v>
      </c>
      <c r="E40" s="40" t="s">
        <v>180</v>
      </c>
      <c r="F40" s="66" t="s">
        <v>135</v>
      </c>
      <c r="G40" s="40" t="s">
        <v>180</v>
      </c>
      <c r="H40" s="58" t="s">
        <v>121</v>
      </c>
      <c r="I40" s="56" t="s">
        <v>89</v>
      </c>
      <c r="J40" s="16" t="s">
        <v>137</v>
      </c>
      <c r="K40" s="17">
        <v>43932</v>
      </c>
      <c r="L40" s="17" t="s">
        <v>962</v>
      </c>
      <c r="M40" s="90">
        <v>33</v>
      </c>
      <c r="N40" s="18" t="s">
        <v>156</v>
      </c>
      <c r="O40" s="58" t="s">
        <v>156</v>
      </c>
      <c r="P40" s="129" t="s">
        <v>114</v>
      </c>
      <c r="Q40" s="149">
        <v>17523</v>
      </c>
      <c r="R40" s="129" t="s">
        <v>114</v>
      </c>
      <c r="S40" s="138">
        <v>17523</v>
      </c>
      <c r="T40" s="129" t="s">
        <v>114</v>
      </c>
      <c r="U40" s="108">
        <v>17523</v>
      </c>
      <c r="V40" s="86">
        <v>1.6646000000000001</v>
      </c>
      <c r="W40" s="47">
        <v>29168.79</v>
      </c>
    </row>
    <row r="41" spans="1:23" ht="15" customHeight="1">
      <c r="A41" s="4" t="s">
        <v>152</v>
      </c>
      <c r="B41" s="19">
        <v>2629886</v>
      </c>
      <c r="C41" s="14">
        <v>43929</v>
      </c>
      <c r="D41" s="15" t="s">
        <v>135</v>
      </c>
      <c r="E41" s="40" t="s">
        <v>180</v>
      </c>
      <c r="F41" s="66" t="s">
        <v>135</v>
      </c>
      <c r="G41" s="40" t="s">
        <v>180</v>
      </c>
      <c r="H41" s="58" t="s">
        <v>121</v>
      </c>
      <c r="I41" s="56" t="s">
        <v>89</v>
      </c>
      <c r="J41" s="16" t="s">
        <v>137</v>
      </c>
      <c r="K41" s="17">
        <v>43932</v>
      </c>
      <c r="L41" s="17" t="s">
        <v>962</v>
      </c>
      <c r="M41" s="90">
        <v>33</v>
      </c>
      <c r="N41" s="18" t="s">
        <v>156</v>
      </c>
      <c r="O41" s="58" t="s">
        <v>156</v>
      </c>
      <c r="P41" s="129" t="s">
        <v>114</v>
      </c>
      <c r="Q41" s="149">
        <v>5940</v>
      </c>
      <c r="R41" s="129" t="s">
        <v>114</v>
      </c>
      <c r="S41" s="138">
        <v>5940</v>
      </c>
      <c r="T41" s="129" t="s">
        <v>114</v>
      </c>
      <c r="U41" s="108">
        <v>5940</v>
      </c>
      <c r="V41" s="86">
        <v>1.6646000000000001</v>
      </c>
      <c r="W41" s="47">
        <v>9887.7199999999993</v>
      </c>
    </row>
    <row r="42" spans="1:23" ht="15" customHeight="1">
      <c r="A42" s="4" t="s">
        <v>152</v>
      </c>
      <c r="B42" s="19">
        <v>2629886</v>
      </c>
      <c r="C42" s="14">
        <v>43929</v>
      </c>
      <c r="D42" s="15" t="s">
        <v>135</v>
      </c>
      <c r="E42" s="40" t="s">
        <v>180</v>
      </c>
      <c r="F42" s="66" t="s">
        <v>135</v>
      </c>
      <c r="G42" s="40" t="s">
        <v>180</v>
      </c>
      <c r="H42" s="58" t="s">
        <v>121</v>
      </c>
      <c r="I42" s="56" t="s">
        <v>89</v>
      </c>
      <c r="J42" s="16" t="s">
        <v>137</v>
      </c>
      <c r="K42" s="17">
        <v>43932</v>
      </c>
      <c r="L42" s="17" t="s">
        <v>962</v>
      </c>
      <c r="M42" s="90">
        <v>33</v>
      </c>
      <c r="N42" s="18" t="s">
        <v>156</v>
      </c>
      <c r="O42" s="58" t="s">
        <v>156</v>
      </c>
      <c r="P42" s="129" t="s">
        <v>114</v>
      </c>
      <c r="Q42" s="149">
        <v>9180</v>
      </c>
      <c r="R42" s="129" t="s">
        <v>114</v>
      </c>
      <c r="S42" s="138">
        <v>9180</v>
      </c>
      <c r="T42" s="129" t="s">
        <v>114</v>
      </c>
      <c r="U42" s="108">
        <v>9180</v>
      </c>
      <c r="V42" s="86">
        <v>1.6646000000000001</v>
      </c>
      <c r="W42" s="47">
        <v>15281.03</v>
      </c>
    </row>
    <row r="43" spans="1:23" ht="15" customHeight="1">
      <c r="A43" s="4" t="s">
        <v>152</v>
      </c>
      <c r="B43" s="19">
        <v>99686</v>
      </c>
      <c r="C43" s="14">
        <v>43929</v>
      </c>
      <c r="D43" s="15" t="s">
        <v>135</v>
      </c>
      <c r="E43" s="40" t="s">
        <v>180</v>
      </c>
      <c r="F43" s="66" t="s">
        <v>135</v>
      </c>
      <c r="G43" s="40" t="s">
        <v>180</v>
      </c>
      <c r="H43" s="58" t="s">
        <v>121</v>
      </c>
      <c r="I43" s="56" t="s">
        <v>89</v>
      </c>
      <c r="J43" s="16" t="s">
        <v>137</v>
      </c>
      <c r="K43" s="17">
        <v>43932</v>
      </c>
      <c r="L43" s="17" t="s">
        <v>962</v>
      </c>
      <c r="M43" s="91">
        <v>29</v>
      </c>
      <c r="N43" s="18" t="s">
        <v>136</v>
      </c>
      <c r="O43" s="58" t="s">
        <v>136</v>
      </c>
      <c r="P43" s="129" t="s">
        <v>114</v>
      </c>
      <c r="Q43" s="149">
        <v>156</v>
      </c>
      <c r="R43" s="129" t="s">
        <v>114</v>
      </c>
      <c r="S43" s="138">
        <v>156</v>
      </c>
      <c r="T43" s="129" t="s">
        <v>114</v>
      </c>
      <c r="U43" s="108">
        <v>156</v>
      </c>
      <c r="V43" s="86">
        <v>0.91998999999999997</v>
      </c>
      <c r="W43" s="47">
        <v>143.52000000000001</v>
      </c>
    </row>
    <row r="44" spans="1:23" ht="15" customHeight="1">
      <c r="A44" s="5" t="s">
        <v>152</v>
      </c>
      <c r="B44" s="19">
        <v>57783</v>
      </c>
      <c r="C44" s="14">
        <v>43930</v>
      </c>
      <c r="D44" s="15" t="s">
        <v>135</v>
      </c>
      <c r="E44" s="40" t="s">
        <v>180</v>
      </c>
      <c r="F44" s="15" t="s">
        <v>135</v>
      </c>
      <c r="G44" s="40" t="s">
        <v>180</v>
      </c>
      <c r="H44" s="101" t="s">
        <v>121</v>
      </c>
      <c r="I44" s="55" t="s">
        <v>89</v>
      </c>
      <c r="J44" s="16" t="s">
        <v>137</v>
      </c>
      <c r="K44" s="17">
        <v>43932</v>
      </c>
      <c r="L44" s="17" t="s">
        <v>962</v>
      </c>
      <c r="M44" s="90">
        <v>36</v>
      </c>
      <c r="N44" s="18" t="s">
        <v>154</v>
      </c>
      <c r="O44" s="58" t="s">
        <v>154</v>
      </c>
      <c r="P44" s="129" t="s">
        <v>114</v>
      </c>
      <c r="Q44" s="149">
        <v>780</v>
      </c>
      <c r="R44" s="129" t="s">
        <v>114</v>
      </c>
      <c r="S44" s="138">
        <v>780</v>
      </c>
      <c r="T44" s="129" t="s">
        <v>114</v>
      </c>
      <c r="U44" s="108">
        <v>780</v>
      </c>
      <c r="V44" s="86">
        <v>2.3687200000000002</v>
      </c>
      <c r="W44" s="47">
        <v>1847.6</v>
      </c>
    </row>
    <row r="45" spans="1:23" ht="15" customHeight="1">
      <c r="A45" s="5" t="s">
        <v>152</v>
      </c>
      <c r="B45" s="19">
        <v>57783</v>
      </c>
      <c r="C45" s="14">
        <v>43930</v>
      </c>
      <c r="D45" s="15" t="s">
        <v>135</v>
      </c>
      <c r="E45" s="40" t="s">
        <v>180</v>
      </c>
      <c r="F45" s="15" t="s">
        <v>135</v>
      </c>
      <c r="G45" s="40" t="s">
        <v>180</v>
      </c>
      <c r="H45" s="101" t="s">
        <v>121</v>
      </c>
      <c r="I45" s="55" t="s">
        <v>89</v>
      </c>
      <c r="J45" s="16" t="s">
        <v>137</v>
      </c>
      <c r="K45" s="17">
        <v>43932</v>
      </c>
      <c r="L45" s="17" t="s">
        <v>962</v>
      </c>
      <c r="M45" s="90">
        <v>35</v>
      </c>
      <c r="N45" s="18" t="s">
        <v>155</v>
      </c>
      <c r="O45" s="58" t="s">
        <v>155</v>
      </c>
      <c r="P45" s="129" t="s">
        <v>114</v>
      </c>
      <c r="Q45" s="149">
        <v>1200</v>
      </c>
      <c r="R45" s="129" t="s">
        <v>114</v>
      </c>
      <c r="S45" s="138">
        <v>1200</v>
      </c>
      <c r="T45" s="129" t="s">
        <v>114</v>
      </c>
      <c r="U45" s="108">
        <v>1200</v>
      </c>
      <c r="V45" s="86">
        <v>2.3687299999999998</v>
      </c>
      <c r="W45" s="47">
        <v>2842.47</v>
      </c>
    </row>
    <row r="46" spans="1:23" ht="15" customHeight="1">
      <c r="A46" s="5" t="s">
        <v>152</v>
      </c>
      <c r="B46" s="19">
        <v>57782</v>
      </c>
      <c r="C46" s="14">
        <v>43930</v>
      </c>
      <c r="D46" s="15" t="s">
        <v>135</v>
      </c>
      <c r="E46" s="40" t="s">
        <v>180</v>
      </c>
      <c r="F46" s="15" t="s">
        <v>135</v>
      </c>
      <c r="G46" s="40" t="s">
        <v>180</v>
      </c>
      <c r="H46" s="101" t="s">
        <v>121</v>
      </c>
      <c r="I46" s="55" t="s">
        <v>89</v>
      </c>
      <c r="J46" s="16" t="s">
        <v>137</v>
      </c>
      <c r="K46" s="17">
        <v>43932</v>
      </c>
      <c r="L46" s="17" t="s">
        <v>962</v>
      </c>
      <c r="M46" s="90">
        <v>27</v>
      </c>
      <c r="N46" s="18" t="s">
        <v>157</v>
      </c>
      <c r="O46" s="58" t="s">
        <v>157</v>
      </c>
      <c r="P46" s="129" t="s">
        <v>114</v>
      </c>
      <c r="Q46" s="149">
        <v>20400</v>
      </c>
      <c r="R46" s="129" t="s">
        <v>114</v>
      </c>
      <c r="S46" s="138">
        <v>20400</v>
      </c>
      <c r="T46" s="129" t="s">
        <v>114</v>
      </c>
      <c r="U46" s="108">
        <v>20400</v>
      </c>
      <c r="V46" s="86">
        <v>3.5659299999999998</v>
      </c>
      <c r="W46" s="47">
        <v>72744.98</v>
      </c>
    </row>
    <row r="47" spans="1:23" ht="15" customHeight="1">
      <c r="A47" s="5" t="s">
        <v>152</v>
      </c>
      <c r="B47" s="19">
        <v>57783</v>
      </c>
      <c r="C47" s="14">
        <v>43930</v>
      </c>
      <c r="D47" s="15" t="s">
        <v>135</v>
      </c>
      <c r="E47" s="40" t="s">
        <v>180</v>
      </c>
      <c r="F47" s="15" t="s">
        <v>135</v>
      </c>
      <c r="G47" s="40" t="s">
        <v>180</v>
      </c>
      <c r="H47" s="101" t="s">
        <v>121</v>
      </c>
      <c r="I47" s="55" t="s">
        <v>89</v>
      </c>
      <c r="J47" s="16" t="s">
        <v>137</v>
      </c>
      <c r="K47" s="17">
        <v>43932</v>
      </c>
      <c r="L47" s="17" t="s">
        <v>962</v>
      </c>
      <c r="M47" s="90">
        <v>26</v>
      </c>
      <c r="N47" s="18" t="s">
        <v>157</v>
      </c>
      <c r="O47" s="58" t="s">
        <v>157</v>
      </c>
      <c r="P47" s="129" t="s">
        <v>114</v>
      </c>
      <c r="Q47" s="149">
        <v>20400</v>
      </c>
      <c r="R47" s="129" t="s">
        <v>114</v>
      </c>
      <c r="S47" s="138">
        <v>20400</v>
      </c>
      <c r="T47" s="129" t="s">
        <v>114</v>
      </c>
      <c r="U47" s="108">
        <v>20400</v>
      </c>
      <c r="V47" s="86">
        <v>3.5659299999999998</v>
      </c>
      <c r="W47" s="47">
        <v>72744.98</v>
      </c>
    </row>
    <row r="48" spans="1:23" ht="15" customHeight="1">
      <c r="A48" s="5" t="s">
        <v>152</v>
      </c>
      <c r="B48" s="19">
        <v>99686</v>
      </c>
      <c r="C48" s="14">
        <v>43934</v>
      </c>
      <c r="D48" s="15" t="s">
        <v>135</v>
      </c>
      <c r="E48" s="40" t="s">
        <v>180</v>
      </c>
      <c r="F48" s="66" t="s">
        <v>135</v>
      </c>
      <c r="G48" s="40" t="s">
        <v>180</v>
      </c>
      <c r="H48" s="101" t="s">
        <v>121</v>
      </c>
      <c r="I48" s="55" t="s">
        <v>89</v>
      </c>
      <c r="J48" s="16" t="s">
        <v>137</v>
      </c>
      <c r="K48" s="17">
        <v>43932</v>
      </c>
      <c r="L48" s="17" t="s">
        <v>962</v>
      </c>
      <c r="M48" s="90">
        <v>32</v>
      </c>
      <c r="N48" s="18" t="s">
        <v>158</v>
      </c>
      <c r="O48" s="58" t="s">
        <v>158</v>
      </c>
      <c r="P48" s="129" t="s">
        <v>114</v>
      </c>
      <c r="Q48" s="149">
        <v>4673</v>
      </c>
      <c r="R48" s="129" t="s">
        <v>114</v>
      </c>
      <c r="S48" s="138">
        <v>4673</v>
      </c>
      <c r="T48" s="129" t="s">
        <v>114</v>
      </c>
      <c r="U48" s="108">
        <v>4673</v>
      </c>
      <c r="V48" s="86">
        <v>33.120379999999997</v>
      </c>
      <c r="W48" s="47">
        <v>154771.53</v>
      </c>
    </row>
    <row r="49" spans="1:23" ht="15" customHeight="1">
      <c r="A49" s="5" t="s">
        <v>152</v>
      </c>
      <c r="B49" s="19">
        <v>99686</v>
      </c>
      <c r="C49" s="14">
        <v>43934</v>
      </c>
      <c r="D49" s="15" t="s">
        <v>135</v>
      </c>
      <c r="E49" s="40" t="s">
        <v>180</v>
      </c>
      <c r="F49" s="66" t="s">
        <v>135</v>
      </c>
      <c r="G49" s="40" t="s">
        <v>180</v>
      </c>
      <c r="H49" s="101" t="s">
        <v>121</v>
      </c>
      <c r="I49" s="55" t="s">
        <v>89</v>
      </c>
      <c r="J49" s="16" t="s">
        <v>137</v>
      </c>
      <c r="K49" s="17">
        <v>43932</v>
      </c>
      <c r="L49" s="17" t="s">
        <v>962</v>
      </c>
      <c r="M49" s="90">
        <v>29</v>
      </c>
      <c r="N49" s="18" t="s">
        <v>159</v>
      </c>
      <c r="O49" s="58" t="s">
        <v>159</v>
      </c>
      <c r="P49" s="129" t="s">
        <v>114</v>
      </c>
      <c r="Q49" s="149">
        <v>5540</v>
      </c>
      <c r="R49" s="129" t="s">
        <v>114</v>
      </c>
      <c r="S49" s="138">
        <v>5540</v>
      </c>
      <c r="T49" s="129" t="s">
        <v>114</v>
      </c>
      <c r="U49" s="108">
        <v>5540</v>
      </c>
      <c r="V49" s="86">
        <v>0.91998999999999997</v>
      </c>
      <c r="W49" s="47">
        <v>5096.7299999999996</v>
      </c>
    </row>
    <row r="50" spans="1:23" ht="15" customHeight="1">
      <c r="A50" s="5" t="s">
        <v>152</v>
      </c>
      <c r="B50" s="19">
        <v>99686</v>
      </c>
      <c r="C50" s="14">
        <v>43934</v>
      </c>
      <c r="D50" s="15" t="s">
        <v>135</v>
      </c>
      <c r="E50" s="40" t="s">
        <v>180</v>
      </c>
      <c r="F50" s="66" t="s">
        <v>135</v>
      </c>
      <c r="G50" s="40" t="s">
        <v>180</v>
      </c>
      <c r="H50" s="101" t="s">
        <v>121</v>
      </c>
      <c r="I50" s="55" t="s">
        <v>89</v>
      </c>
      <c r="J50" s="16" t="s">
        <v>137</v>
      </c>
      <c r="K50" s="17">
        <v>43932</v>
      </c>
      <c r="L50" s="117" t="s">
        <v>962</v>
      </c>
      <c r="M50" s="90">
        <v>30</v>
      </c>
      <c r="N50" s="18" t="s">
        <v>160</v>
      </c>
      <c r="O50" s="58" t="s">
        <v>160</v>
      </c>
      <c r="P50" s="129" t="s">
        <v>114</v>
      </c>
      <c r="Q50" s="149">
        <v>14100</v>
      </c>
      <c r="R50" s="129" t="s">
        <v>114</v>
      </c>
      <c r="S50" s="138">
        <v>14100</v>
      </c>
      <c r="T50" s="129" t="s">
        <v>114</v>
      </c>
      <c r="U50" s="108">
        <v>14100</v>
      </c>
      <c r="V50" s="86">
        <v>1.14001</v>
      </c>
      <c r="W50" s="47">
        <v>16074.07</v>
      </c>
    </row>
    <row r="51" spans="1:23" ht="15" customHeight="1">
      <c r="A51" s="5" t="s">
        <v>152</v>
      </c>
      <c r="B51" s="19">
        <v>99686</v>
      </c>
      <c r="C51" s="14">
        <v>43934</v>
      </c>
      <c r="D51" s="15" t="s">
        <v>135</v>
      </c>
      <c r="E51" s="40" t="s">
        <v>180</v>
      </c>
      <c r="F51" s="66" t="s">
        <v>135</v>
      </c>
      <c r="G51" s="40" t="s">
        <v>180</v>
      </c>
      <c r="H51" s="101" t="s">
        <v>121</v>
      </c>
      <c r="I51" s="55" t="s">
        <v>89</v>
      </c>
      <c r="J51" s="16" t="s">
        <v>137</v>
      </c>
      <c r="K51" s="17">
        <v>43932</v>
      </c>
      <c r="L51" s="117" t="s">
        <v>962</v>
      </c>
      <c r="M51" s="91">
        <v>30</v>
      </c>
      <c r="N51" s="18" t="s">
        <v>160</v>
      </c>
      <c r="O51" s="58" t="s">
        <v>160</v>
      </c>
      <c r="P51" s="129" t="s">
        <v>114</v>
      </c>
      <c r="Q51" s="149">
        <v>6106</v>
      </c>
      <c r="R51" s="129" t="s">
        <v>114</v>
      </c>
      <c r="S51" s="138">
        <v>6106</v>
      </c>
      <c r="T51" s="129" t="s">
        <v>114</v>
      </c>
      <c r="U51" s="108">
        <v>6106</v>
      </c>
      <c r="V51" s="86">
        <v>1.1399999999999999</v>
      </c>
      <c r="W51" s="47">
        <v>6960.87</v>
      </c>
    </row>
    <row r="52" spans="1:23" ht="15" customHeight="1">
      <c r="A52" s="5" t="s">
        <v>152</v>
      </c>
      <c r="B52" s="19">
        <v>99685</v>
      </c>
      <c r="C52" s="14">
        <v>43934</v>
      </c>
      <c r="D52" s="15" t="s">
        <v>135</v>
      </c>
      <c r="E52" s="40" t="s">
        <v>180</v>
      </c>
      <c r="F52" s="66" t="s">
        <v>135</v>
      </c>
      <c r="G52" s="40" t="s">
        <v>180</v>
      </c>
      <c r="H52" s="101" t="s">
        <v>121</v>
      </c>
      <c r="I52" s="55" t="s">
        <v>89</v>
      </c>
      <c r="J52" s="16" t="s">
        <v>137</v>
      </c>
      <c r="K52" s="17">
        <v>43932</v>
      </c>
      <c r="L52" s="17" t="s">
        <v>962</v>
      </c>
      <c r="M52" s="90">
        <v>29</v>
      </c>
      <c r="N52" s="18" t="s">
        <v>136</v>
      </c>
      <c r="O52" s="58" t="s">
        <v>136</v>
      </c>
      <c r="P52" s="129" t="s">
        <v>114</v>
      </c>
      <c r="Q52" s="149">
        <v>21684</v>
      </c>
      <c r="R52" s="129" t="s">
        <v>114</v>
      </c>
      <c r="S52" s="138">
        <v>21684</v>
      </c>
      <c r="T52" s="129" t="s">
        <v>114</v>
      </c>
      <c r="U52" s="108">
        <v>21684</v>
      </c>
      <c r="V52" s="86">
        <v>0.91998999999999997</v>
      </c>
      <c r="W52" s="47">
        <v>19949</v>
      </c>
    </row>
    <row r="53" spans="1:23" ht="15" customHeight="1">
      <c r="A53" s="5" t="s">
        <v>152</v>
      </c>
      <c r="B53" s="19">
        <v>99686</v>
      </c>
      <c r="C53" s="14">
        <v>43934</v>
      </c>
      <c r="D53" s="15" t="s">
        <v>135</v>
      </c>
      <c r="E53" s="40" t="s">
        <v>180</v>
      </c>
      <c r="F53" s="15" t="s">
        <v>135</v>
      </c>
      <c r="G53" s="40" t="s">
        <v>180</v>
      </c>
      <c r="H53" s="101" t="s">
        <v>121</v>
      </c>
      <c r="I53" s="55" t="s">
        <v>89</v>
      </c>
      <c r="J53" s="16" t="s">
        <v>137</v>
      </c>
      <c r="K53" s="17">
        <v>43932</v>
      </c>
      <c r="L53" s="17" t="s">
        <v>962</v>
      </c>
      <c r="M53" s="90">
        <v>29</v>
      </c>
      <c r="N53" s="18" t="s">
        <v>136</v>
      </c>
      <c r="O53" s="58" t="s">
        <v>136</v>
      </c>
      <c r="P53" s="129" t="s">
        <v>114</v>
      </c>
      <c r="Q53" s="149">
        <v>4140</v>
      </c>
      <c r="R53" s="129" t="s">
        <v>114</v>
      </c>
      <c r="S53" s="138">
        <v>4140</v>
      </c>
      <c r="T53" s="129" t="s">
        <v>114</v>
      </c>
      <c r="U53" s="108">
        <v>4140</v>
      </c>
      <c r="V53" s="86">
        <v>0.91998999999999997</v>
      </c>
      <c r="W53" s="47">
        <v>3808.75</v>
      </c>
    </row>
    <row r="54" spans="1:23" ht="15" customHeight="1">
      <c r="A54" s="5" t="s">
        <v>152</v>
      </c>
      <c r="B54" s="19">
        <v>99686</v>
      </c>
      <c r="C54" s="14">
        <v>43934</v>
      </c>
      <c r="D54" s="15" t="s">
        <v>135</v>
      </c>
      <c r="E54" s="40" t="s">
        <v>180</v>
      </c>
      <c r="F54" s="66" t="s">
        <v>135</v>
      </c>
      <c r="G54" s="40" t="s">
        <v>180</v>
      </c>
      <c r="H54" s="101" t="s">
        <v>121</v>
      </c>
      <c r="I54" s="55" t="s">
        <v>89</v>
      </c>
      <c r="J54" s="16" t="s">
        <v>137</v>
      </c>
      <c r="K54" s="17">
        <v>43932</v>
      </c>
      <c r="L54" s="17" t="s">
        <v>962</v>
      </c>
      <c r="M54" s="91">
        <v>29</v>
      </c>
      <c r="N54" s="18" t="s">
        <v>136</v>
      </c>
      <c r="O54" s="58" t="s">
        <v>136</v>
      </c>
      <c r="P54" s="129" t="s">
        <v>114</v>
      </c>
      <c r="Q54" s="149">
        <v>5784</v>
      </c>
      <c r="R54" s="129" t="s">
        <v>114</v>
      </c>
      <c r="S54" s="138">
        <v>5784</v>
      </c>
      <c r="T54" s="129" t="s">
        <v>114</v>
      </c>
      <c r="U54" s="108">
        <v>5784</v>
      </c>
      <c r="V54" s="86">
        <v>0.91998999999999997</v>
      </c>
      <c r="W54" s="47">
        <v>5321.21</v>
      </c>
    </row>
    <row r="55" spans="1:23" ht="15" customHeight="1">
      <c r="A55" s="5" t="s">
        <v>152</v>
      </c>
      <c r="B55" s="30">
        <v>2299898</v>
      </c>
      <c r="C55" s="31">
        <v>43934</v>
      </c>
      <c r="D55" s="32" t="s">
        <v>178</v>
      </c>
      <c r="E55" s="40" t="s">
        <v>179</v>
      </c>
      <c r="F55" s="32" t="s">
        <v>178</v>
      </c>
      <c r="G55" s="40" t="s">
        <v>179</v>
      </c>
      <c r="H55" s="101" t="s">
        <v>121</v>
      </c>
      <c r="I55" s="55" t="s">
        <v>89</v>
      </c>
      <c r="J55" s="33" t="s">
        <v>23</v>
      </c>
      <c r="K55" s="34">
        <v>43935</v>
      </c>
      <c r="L55" s="17" t="s">
        <v>962</v>
      </c>
      <c r="M55" s="205">
        <v>6</v>
      </c>
      <c r="N55" s="18" t="s">
        <v>329</v>
      </c>
      <c r="O55" s="58" t="s">
        <v>849</v>
      </c>
      <c r="P55" s="130" t="s">
        <v>113</v>
      </c>
      <c r="Q55" s="149">
        <v>833.33</v>
      </c>
      <c r="R55" s="130" t="s">
        <v>114</v>
      </c>
      <c r="S55" s="138">
        <v>10000</v>
      </c>
      <c r="T55" s="130" t="s">
        <v>167</v>
      </c>
      <c r="U55" s="108">
        <v>10000</v>
      </c>
      <c r="V55" s="85">
        <v>2.2191000000000001</v>
      </c>
      <c r="W55" s="50">
        <v>22191</v>
      </c>
    </row>
    <row r="56" spans="1:23" ht="15" hidden="1" customHeight="1">
      <c r="A56" s="5" t="s">
        <v>150</v>
      </c>
      <c r="B56" s="19">
        <v>47164</v>
      </c>
      <c r="C56" s="14">
        <v>43936</v>
      </c>
      <c r="D56" s="15" t="s">
        <v>121</v>
      </c>
      <c r="E56" s="40" t="s">
        <v>89</v>
      </c>
      <c r="F56" s="69" t="s">
        <v>811</v>
      </c>
      <c r="G56" s="40">
        <v>2022046000162</v>
      </c>
      <c r="H56" s="101" t="s">
        <v>122</v>
      </c>
      <c r="I56" s="44"/>
      <c r="J56" s="16" t="s">
        <v>138</v>
      </c>
      <c r="K56" s="17">
        <v>43936</v>
      </c>
      <c r="L56" s="17" t="s">
        <v>964</v>
      </c>
      <c r="M56" s="91">
        <v>37</v>
      </c>
      <c r="N56" s="18" t="s">
        <v>177</v>
      </c>
      <c r="O56" s="58" t="s">
        <v>177</v>
      </c>
      <c r="P56" s="129" t="s">
        <v>114</v>
      </c>
      <c r="Q56" s="149">
        <v>50</v>
      </c>
      <c r="R56" s="128" t="s">
        <v>114</v>
      </c>
      <c r="S56" s="138">
        <v>50</v>
      </c>
      <c r="T56" s="128" t="s">
        <v>114</v>
      </c>
      <c r="U56" s="25">
        <v>50</v>
      </c>
      <c r="V56" s="86">
        <v>1139.0476000000001</v>
      </c>
      <c r="W56" s="47">
        <v>-60398</v>
      </c>
    </row>
    <row r="57" spans="1:23" ht="15" customHeight="1">
      <c r="A57" s="5" t="s">
        <v>152</v>
      </c>
      <c r="B57" s="19">
        <v>174587</v>
      </c>
      <c r="C57" s="14">
        <v>43936</v>
      </c>
      <c r="D57" s="15" t="s">
        <v>164</v>
      </c>
      <c r="E57" s="40" t="s">
        <v>165</v>
      </c>
      <c r="F57" s="15" t="s">
        <v>164</v>
      </c>
      <c r="G57" s="40" t="s">
        <v>165</v>
      </c>
      <c r="H57" s="101" t="s">
        <v>121</v>
      </c>
      <c r="I57" s="55" t="s">
        <v>89</v>
      </c>
      <c r="J57" s="16" t="s">
        <v>144</v>
      </c>
      <c r="K57" s="17">
        <v>43936</v>
      </c>
      <c r="L57" s="17" t="s">
        <v>963</v>
      </c>
      <c r="M57" s="91">
        <v>55</v>
      </c>
      <c r="N57" s="18" t="s">
        <v>166</v>
      </c>
      <c r="O57" s="58" t="s">
        <v>148</v>
      </c>
      <c r="P57" s="129" t="s">
        <v>167</v>
      </c>
      <c r="Q57" s="149">
        <v>1500</v>
      </c>
      <c r="R57" s="128" t="s">
        <v>167</v>
      </c>
      <c r="S57" s="138">
        <v>1500</v>
      </c>
      <c r="T57" s="128" t="s">
        <v>167</v>
      </c>
      <c r="U57" s="108">
        <v>1500</v>
      </c>
      <c r="V57" s="86">
        <v>2</v>
      </c>
      <c r="W57" s="47">
        <v>3000</v>
      </c>
    </row>
    <row r="58" spans="1:23" ht="15" hidden="1" customHeight="1">
      <c r="A58" s="5" t="s">
        <v>150</v>
      </c>
      <c r="B58" s="19">
        <v>47200</v>
      </c>
      <c r="C58" s="14">
        <v>43937</v>
      </c>
      <c r="D58" s="15" t="s">
        <v>121</v>
      </c>
      <c r="E58" s="40" t="s">
        <v>89</v>
      </c>
      <c r="F58" s="69" t="s">
        <v>811</v>
      </c>
      <c r="G58" s="40">
        <v>2022046000162</v>
      </c>
      <c r="H58" s="101" t="s">
        <v>122</v>
      </c>
      <c r="I58" s="44"/>
      <c r="J58" s="16" t="s">
        <v>138</v>
      </c>
      <c r="K58" s="17">
        <v>43937</v>
      </c>
      <c r="L58" s="17" t="s">
        <v>964</v>
      </c>
      <c r="M58" s="91">
        <v>37</v>
      </c>
      <c r="N58" s="18" t="s">
        <v>177</v>
      </c>
      <c r="O58" s="58" t="s">
        <v>177</v>
      </c>
      <c r="P58" s="129" t="s">
        <v>114</v>
      </c>
      <c r="Q58" s="149">
        <v>50</v>
      </c>
      <c r="R58" s="128" t="s">
        <v>114</v>
      </c>
      <c r="S58" s="138">
        <v>50</v>
      </c>
      <c r="T58" s="128" t="s">
        <v>114</v>
      </c>
      <c r="U58" s="25">
        <v>50</v>
      </c>
      <c r="V58" s="86">
        <v>1139.0476000000001</v>
      </c>
      <c r="W58" s="46">
        <v>-60398</v>
      </c>
    </row>
    <row r="59" spans="1:23" ht="15" customHeight="1">
      <c r="A59" s="5" t="s">
        <v>152</v>
      </c>
      <c r="B59" s="19">
        <v>89595</v>
      </c>
      <c r="C59" s="14">
        <v>43937</v>
      </c>
      <c r="D59" s="15" t="s">
        <v>333</v>
      </c>
      <c r="E59" s="40" t="s">
        <v>120</v>
      </c>
      <c r="F59" s="65" t="s">
        <v>816</v>
      </c>
      <c r="G59" s="40">
        <v>24654133000220</v>
      </c>
      <c r="H59" s="101" t="s">
        <v>814</v>
      </c>
      <c r="I59" s="55">
        <v>18715565000110</v>
      </c>
      <c r="J59" s="16" t="s">
        <v>23</v>
      </c>
      <c r="K59" s="17">
        <v>43937</v>
      </c>
      <c r="L59" s="11" t="s">
        <v>961</v>
      </c>
      <c r="M59" s="205">
        <v>4</v>
      </c>
      <c r="N59" s="18" t="s">
        <v>9</v>
      </c>
      <c r="O59" s="58" t="s">
        <v>9</v>
      </c>
      <c r="P59" s="129" t="s">
        <v>114</v>
      </c>
      <c r="Q59" s="149">
        <v>1250</v>
      </c>
      <c r="R59" s="128" t="s">
        <v>114</v>
      </c>
      <c r="S59" s="138">
        <v>1250</v>
      </c>
      <c r="T59" s="128" t="s">
        <v>114</v>
      </c>
      <c r="U59" s="108">
        <v>1250</v>
      </c>
      <c r="V59" s="86">
        <v>36.369999999999997</v>
      </c>
      <c r="W59" s="47">
        <v>45462.5</v>
      </c>
    </row>
    <row r="60" spans="1:23" ht="15" customHeight="1">
      <c r="A60" s="5" t="s">
        <v>152</v>
      </c>
      <c r="B60" s="19">
        <v>89596</v>
      </c>
      <c r="C60" s="8">
        <v>43937</v>
      </c>
      <c r="D60" s="15" t="s">
        <v>333</v>
      </c>
      <c r="E60" s="40" t="s">
        <v>120</v>
      </c>
      <c r="F60" s="65" t="s">
        <v>816</v>
      </c>
      <c r="G60" s="40">
        <v>24654133000220</v>
      </c>
      <c r="H60" s="101" t="s">
        <v>814</v>
      </c>
      <c r="I60" s="55">
        <v>18715565000110</v>
      </c>
      <c r="J60" s="16" t="s">
        <v>23</v>
      </c>
      <c r="K60" s="17">
        <v>43937</v>
      </c>
      <c r="L60" s="17" t="s">
        <v>961</v>
      </c>
      <c r="M60" s="205">
        <v>4</v>
      </c>
      <c r="N60" s="18" t="s">
        <v>9</v>
      </c>
      <c r="O60" s="58" t="s">
        <v>9</v>
      </c>
      <c r="P60" s="129" t="s">
        <v>114</v>
      </c>
      <c r="Q60" s="149">
        <v>1250</v>
      </c>
      <c r="R60" s="127" t="s">
        <v>114</v>
      </c>
      <c r="S60" s="138">
        <v>1250</v>
      </c>
      <c r="T60" s="127" t="s">
        <v>114</v>
      </c>
      <c r="U60" s="108">
        <v>1250</v>
      </c>
      <c r="V60" s="86">
        <v>36.369999999999997</v>
      </c>
      <c r="W60" s="46">
        <v>45462.5</v>
      </c>
    </row>
    <row r="61" spans="1:23" ht="15" customHeight="1">
      <c r="A61" s="5" t="s">
        <v>152</v>
      </c>
      <c r="B61" s="19">
        <v>89597</v>
      </c>
      <c r="C61" s="8">
        <v>43937</v>
      </c>
      <c r="D61" s="15" t="s">
        <v>333</v>
      </c>
      <c r="E61" s="40" t="s">
        <v>120</v>
      </c>
      <c r="F61" s="65" t="s">
        <v>816</v>
      </c>
      <c r="G61" s="40">
        <v>24654133000220</v>
      </c>
      <c r="H61" s="101" t="s">
        <v>814</v>
      </c>
      <c r="I61" s="55">
        <v>18715565000110</v>
      </c>
      <c r="J61" s="16" t="s">
        <v>23</v>
      </c>
      <c r="K61" s="17">
        <v>43937</v>
      </c>
      <c r="L61" s="17" t="s">
        <v>961</v>
      </c>
      <c r="M61" s="205">
        <v>4</v>
      </c>
      <c r="N61" s="18" t="s">
        <v>9</v>
      </c>
      <c r="O61" s="58" t="s">
        <v>9</v>
      </c>
      <c r="P61" s="129" t="s">
        <v>114</v>
      </c>
      <c r="Q61" s="149">
        <v>1250</v>
      </c>
      <c r="R61" s="127" t="s">
        <v>114</v>
      </c>
      <c r="S61" s="138">
        <v>1250</v>
      </c>
      <c r="T61" s="127" t="s">
        <v>114</v>
      </c>
      <c r="U61" s="108">
        <v>1250</v>
      </c>
      <c r="V61" s="86">
        <v>36.369999999999997</v>
      </c>
      <c r="W61" s="46">
        <v>45462.5</v>
      </c>
    </row>
    <row r="62" spans="1:23" ht="15" customHeight="1">
      <c r="A62" s="5" t="s">
        <v>152</v>
      </c>
      <c r="B62" s="19">
        <v>89598</v>
      </c>
      <c r="C62" s="14">
        <v>43937</v>
      </c>
      <c r="D62" s="15" t="s">
        <v>333</v>
      </c>
      <c r="E62" s="40" t="s">
        <v>120</v>
      </c>
      <c r="F62" s="65" t="s">
        <v>816</v>
      </c>
      <c r="G62" s="40">
        <v>24654133000220</v>
      </c>
      <c r="H62" s="58" t="s">
        <v>814</v>
      </c>
      <c r="I62" s="56">
        <v>18715565000110</v>
      </c>
      <c r="J62" s="16" t="s">
        <v>23</v>
      </c>
      <c r="K62" s="17">
        <v>43937</v>
      </c>
      <c r="L62" s="17" t="s">
        <v>961</v>
      </c>
      <c r="M62" s="205">
        <v>4</v>
      </c>
      <c r="N62" s="18" t="s">
        <v>9</v>
      </c>
      <c r="O62" s="58" t="s">
        <v>9</v>
      </c>
      <c r="P62" s="129" t="s">
        <v>114</v>
      </c>
      <c r="Q62" s="149">
        <v>1250</v>
      </c>
      <c r="R62" s="127" t="s">
        <v>114</v>
      </c>
      <c r="S62" s="138">
        <v>1250</v>
      </c>
      <c r="T62" s="127" t="s">
        <v>114</v>
      </c>
      <c r="U62" s="108">
        <v>1250</v>
      </c>
      <c r="V62" s="86">
        <v>36.369999999999997</v>
      </c>
      <c r="W62" s="47">
        <v>45462.5</v>
      </c>
    </row>
    <row r="63" spans="1:23" ht="15" hidden="1" customHeight="1">
      <c r="A63" s="5" t="s">
        <v>150</v>
      </c>
      <c r="B63" s="19">
        <v>47105</v>
      </c>
      <c r="C63" s="14">
        <v>43938</v>
      </c>
      <c r="D63" s="15" t="s">
        <v>121</v>
      </c>
      <c r="E63" s="40" t="s">
        <v>89</v>
      </c>
      <c r="F63" s="69" t="s">
        <v>811</v>
      </c>
      <c r="G63" s="40">
        <v>2022046000162</v>
      </c>
      <c r="H63" s="58" t="s">
        <v>122</v>
      </c>
      <c r="I63" s="16"/>
      <c r="J63" s="16" t="s">
        <v>138</v>
      </c>
      <c r="K63" s="17">
        <v>43938</v>
      </c>
      <c r="L63" s="17" t="s">
        <v>964</v>
      </c>
      <c r="M63" s="91">
        <v>37</v>
      </c>
      <c r="N63" s="18" t="s">
        <v>177</v>
      </c>
      <c r="O63" s="58" t="s">
        <v>177</v>
      </c>
      <c r="P63" s="129" t="s">
        <v>114</v>
      </c>
      <c r="Q63" s="149">
        <v>10</v>
      </c>
      <c r="R63" s="123" t="s">
        <v>114</v>
      </c>
      <c r="S63" s="137">
        <v>10</v>
      </c>
      <c r="T63" s="123" t="s">
        <v>114</v>
      </c>
      <c r="U63" s="20">
        <v>10</v>
      </c>
      <c r="V63" s="86">
        <v>1139.0476000000001</v>
      </c>
      <c r="W63" s="47">
        <v>-12079.61</v>
      </c>
    </row>
    <row r="64" spans="1:23" ht="15" hidden="1" customHeight="1">
      <c r="A64" s="5" t="s">
        <v>150</v>
      </c>
      <c r="B64" s="19">
        <v>47115</v>
      </c>
      <c r="C64" s="14">
        <v>43938</v>
      </c>
      <c r="D64" s="15" t="s">
        <v>121</v>
      </c>
      <c r="E64" s="40" t="s">
        <v>89</v>
      </c>
      <c r="F64" s="69" t="s">
        <v>811</v>
      </c>
      <c r="G64" s="40">
        <v>2022046000162</v>
      </c>
      <c r="H64" s="58" t="s">
        <v>122</v>
      </c>
      <c r="I64" s="16"/>
      <c r="J64" s="16" t="s">
        <v>138</v>
      </c>
      <c r="K64" s="17">
        <v>43938</v>
      </c>
      <c r="L64" s="17" t="s">
        <v>964</v>
      </c>
      <c r="M64" s="90">
        <v>37</v>
      </c>
      <c r="N64" s="18" t="s">
        <v>177</v>
      </c>
      <c r="O64" s="58" t="s">
        <v>177</v>
      </c>
      <c r="P64" s="129" t="s">
        <v>114</v>
      </c>
      <c r="Q64" s="149">
        <v>50</v>
      </c>
      <c r="R64" s="123" t="s">
        <v>114</v>
      </c>
      <c r="S64" s="137">
        <v>50</v>
      </c>
      <c r="T64" s="123" t="s">
        <v>114</v>
      </c>
      <c r="U64" s="20">
        <v>50</v>
      </c>
      <c r="V64" s="86">
        <v>1139.0476000000001</v>
      </c>
      <c r="W64" s="47">
        <v>-60398</v>
      </c>
    </row>
    <row r="65" spans="1:23" ht="15" hidden="1" customHeight="1">
      <c r="A65" s="5" t="s">
        <v>150</v>
      </c>
      <c r="B65" s="19">
        <v>47127</v>
      </c>
      <c r="C65" s="14">
        <v>43938</v>
      </c>
      <c r="D65" s="15" t="s">
        <v>121</v>
      </c>
      <c r="E65" s="40" t="s">
        <v>89</v>
      </c>
      <c r="F65" s="59" t="s">
        <v>811</v>
      </c>
      <c r="G65" s="40">
        <v>2022046000162</v>
      </c>
      <c r="H65" s="58" t="s">
        <v>122</v>
      </c>
      <c r="I65" s="16"/>
      <c r="J65" s="16" t="s">
        <v>138</v>
      </c>
      <c r="K65" s="17">
        <v>43938</v>
      </c>
      <c r="L65" s="117" t="s">
        <v>964</v>
      </c>
      <c r="M65" s="90">
        <v>37</v>
      </c>
      <c r="N65" s="18" t="s">
        <v>177</v>
      </c>
      <c r="O65" s="58" t="s">
        <v>177</v>
      </c>
      <c r="P65" s="129" t="s">
        <v>114</v>
      </c>
      <c r="Q65" s="149">
        <v>50</v>
      </c>
      <c r="R65" s="123" t="s">
        <v>114</v>
      </c>
      <c r="S65" s="137">
        <v>50</v>
      </c>
      <c r="T65" s="123" t="s">
        <v>114</v>
      </c>
      <c r="U65" s="20">
        <v>50</v>
      </c>
      <c r="V65" s="86">
        <v>1139.0476000000001</v>
      </c>
      <c r="W65" s="47">
        <v>-60398</v>
      </c>
    </row>
    <row r="66" spans="1:23" ht="15" hidden="1" customHeight="1">
      <c r="A66" s="5" t="s">
        <v>150</v>
      </c>
      <c r="B66" s="19">
        <v>47141</v>
      </c>
      <c r="C66" s="14">
        <v>43938</v>
      </c>
      <c r="D66" s="15" t="s">
        <v>121</v>
      </c>
      <c r="E66" s="40" t="s">
        <v>89</v>
      </c>
      <c r="F66" s="62" t="s">
        <v>811</v>
      </c>
      <c r="G66" s="40">
        <v>2022046000162</v>
      </c>
      <c r="H66" s="58" t="s">
        <v>122</v>
      </c>
      <c r="I66" s="16"/>
      <c r="J66" s="16" t="s">
        <v>138</v>
      </c>
      <c r="K66" s="17">
        <v>43938</v>
      </c>
      <c r="L66" s="117" t="s">
        <v>964</v>
      </c>
      <c r="M66" s="90">
        <v>37</v>
      </c>
      <c r="N66" s="18" t="s">
        <v>177</v>
      </c>
      <c r="O66" s="58" t="s">
        <v>177</v>
      </c>
      <c r="P66" s="129" t="s">
        <v>114</v>
      </c>
      <c r="Q66" s="149">
        <v>50</v>
      </c>
      <c r="R66" s="123" t="s">
        <v>114</v>
      </c>
      <c r="S66" s="138">
        <v>50</v>
      </c>
      <c r="T66" s="123" t="s">
        <v>114</v>
      </c>
      <c r="U66" s="25">
        <v>50</v>
      </c>
      <c r="V66" s="86">
        <v>1139.0476000000001</v>
      </c>
      <c r="W66" s="47">
        <v>-60398</v>
      </c>
    </row>
    <row r="67" spans="1:23" ht="15" hidden="1" customHeight="1">
      <c r="A67" s="5" t="s">
        <v>150</v>
      </c>
      <c r="B67" s="19">
        <v>47223</v>
      </c>
      <c r="C67" s="14">
        <v>43938</v>
      </c>
      <c r="D67" s="15" t="s">
        <v>121</v>
      </c>
      <c r="E67" s="40" t="s">
        <v>89</v>
      </c>
      <c r="F67" s="69" t="s">
        <v>811</v>
      </c>
      <c r="G67" s="40">
        <v>2022046000162</v>
      </c>
      <c r="H67" s="58" t="s">
        <v>122</v>
      </c>
      <c r="I67" s="16"/>
      <c r="J67" s="16" t="s">
        <v>138</v>
      </c>
      <c r="K67" s="17">
        <v>43938</v>
      </c>
      <c r="L67" s="117" t="s">
        <v>964</v>
      </c>
      <c r="M67" s="90">
        <v>37</v>
      </c>
      <c r="N67" s="18" t="s">
        <v>177</v>
      </c>
      <c r="O67" s="58" t="s">
        <v>177</v>
      </c>
      <c r="P67" s="129" t="s">
        <v>114</v>
      </c>
      <c r="Q67" s="149">
        <v>50</v>
      </c>
      <c r="R67" s="123" t="s">
        <v>114</v>
      </c>
      <c r="S67" s="137">
        <v>50</v>
      </c>
      <c r="T67" s="123" t="s">
        <v>114</v>
      </c>
      <c r="U67" s="20">
        <v>50</v>
      </c>
      <c r="V67" s="86">
        <v>1139.0476000000001</v>
      </c>
      <c r="W67" s="47">
        <v>-60398</v>
      </c>
    </row>
    <row r="68" spans="1:23" ht="15" hidden="1" customHeight="1">
      <c r="A68" s="5" t="s">
        <v>150</v>
      </c>
      <c r="B68" s="19">
        <v>47239</v>
      </c>
      <c r="C68" s="14">
        <v>43938</v>
      </c>
      <c r="D68" s="15" t="s">
        <v>121</v>
      </c>
      <c r="E68" s="40" t="s">
        <v>89</v>
      </c>
      <c r="F68" s="69" t="s">
        <v>811</v>
      </c>
      <c r="G68" s="40">
        <v>2022046000162</v>
      </c>
      <c r="H68" s="58" t="s">
        <v>122</v>
      </c>
      <c r="I68" s="16"/>
      <c r="J68" s="16" t="s">
        <v>138</v>
      </c>
      <c r="K68" s="17">
        <v>43938</v>
      </c>
      <c r="L68" s="117" t="s">
        <v>964</v>
      </c>
      <c r="M68" s="90">
        <v>37</v>
      </c>
      <c r="N68" s="18" t="s">
        <v>177</v>
      </c>
      <c r="O68" s="58" t="s">
        <v>177</v>
      </c>
      <c r="P68" s="129" t="s">
        <v>114</v>
      </c>
      <c r="Q68" s="149">
        <v>23</v>
      </c>
      <c r="R68" s="123" t="s">
        <v>114</v>
      </c>
      <c r="S68" s="137">
        <v>23</v>
      </c>
      <c r="T68" s="123" t="s">
        <v>114</v>
      </c>
      <c r="U68" s="20">
        <v>23</v>
      </c>
      <c r="V68" s="86">
        <v>1139.0476000000001</v>
      </c>
      <c r="W68" s="47">
        <v>-27783.79</v>
      </c>
    </row>
    <row r="69" spans="1:23" ht="15" customHeight="1">
      <c r="A69" s="5" t="s">
        <v>152</v>
      </c>
      <c r="B69" s="19">
        <v>17243</v>
      </c>
      <c r="C69" s="14">
        <v>43934</v>
      </c>
      <c r="D69" s="15" t="s">
        <v>333</v>
      </c>
      <c r="E69" s="40" t="s">
        <v>118</v>
      </c>
      <c r="F69" s="65" t="s">
        <v>817</v>
      </c>
      <c r="G69" s="40">
        <v>6913480001563</v>
      </c>
      <c r="H69" s="58" t="s">
        <v>814</v>
      </c>
      <c r="I69" s="56">
        <v>18715565000110</v>
      </c>
      <c r="J69" s="16" t="s">
        <v>23</v>
      </c>
      <c r="K69" s="17">
        <v>43938</v>
      </c>
      <c r="L69" s="11" t="s">
        <v>961</v>
      </c>
      <c r="M69" s="98">
        <v>7</v>
      </c>
      <c r="N69" s="18" t="s">
        <v>820</v>
      </c>
      <c r="O69" s="58" t="s">
        <v>819</v>
      </c>
      <c r="P69" s="129" t="s">
        <v>113</v>
      </c>
      <c r="Q69" s="149">
        <v>313</v>
      </c>
      <c r="R69" s="123" t="s">
        <v>113</v>
      </c>
      <c r="S69" s="138">
        <v>313</v>
      </c>
      <c r="T69" s="123" t="s">
        <v>114</v>
      </c>
      <c r="U69" s="108">
        <v>93900</v>
      </c>
      <c r="V69" s="86">
        <v>81</v>
      </c>
      <c r="W69" s="47">
        <v>25353</v>
      </c>
    </row>
    <row r="70" spans="1:23" ht="15" customHeight="1">
      <c r="A70" s="5" t="s">
        <v>152</v>
      </c>
      <c r="B70" s="19">
        <v>17243</v>
      </c>
      <c r="C70" s="14">
        <v>43934</v>
      </c>
      <c r="D70" s="15" t="s">
        <v>333</v>
      </c>
      <c r="E70" s="40" t="s">
        <v>118</v>
      </c>
      <c r="F70" s="65" t="s">
        <v>817</v>
      </c>
      <c r="G70" s="40">
        <v>6913480001563</v>
      </c>
      <c r="H70" s="58" t="s">
        <v>814</v>
      </c>
      <c r="I70" s="56">
        <v>18715565000110</v>
      </c>
      <c r="J70" s="16" t="s">
        <v>23</v>
      </c>
      <c r="K70" s="17">
        <v>43938</v>
      </c>
      <c r="L70" s="17" t="s">
        <v>961</v>
      </c>
      <c r="M70" s="98">
        <v>8</v>
      </c>
      <c r="N70" s="18" t="s">
        <v>821</v>
      </c>
      <c r="O70" s="58" t="s">
        <v>819</v>
      </c>
      <c r="P70" s="129" t="s">
        <v>113</v>
      </c>
      <c r="Q70" s="149">
        <v>21</v>
      </c>
      <c r="R70" s="123" t="s">
        <v>113</v>
      </c>
      <c r="S70" s="138">
        <v>21</v>
      </c>
      <c r="T70" s="123" t="s">
        <v>114</v>
      </c>
      <c r="U70" s="108">
        <v>6300</v>
      </c>
      <c r="V70" s="86">
        <v>81</v>
      </c>
      <c r="W70" s="47">
        <v>1701</v>
      </c>
    </row>
    <row r="71" spans="1:23" ht="15" customHeight="1">
      <c r="A71" s="5" t="s">
        <v>152</v>
      </c>
      <c r="B71" s="30">
        <v>1387</v>
      </c>
      <c r="C71" s="31">
        <v>43938</v>
      </c>
      <c r="D71" s="15" t="s">
        <v>101</v>
      </c>
      <c r="E71" s="40" t="s">
        <v>104</v>
      </c>
      <c r="F71" s="15" t="s">
        <v>101</v>
      </c>
      <c r="G71" s="40" t="s">
        <v>104</v>
      </c>
      <c r="H71" s="101" t="s">
        <v>121</v>
      </c>
      <c r="I71" s="55" t="s">
        <v>89</v>
      </c>
      <c r="J71" s="33" t="s">
        <v>23</v>
      </c>
      <c r="K71" s="34">
        <v>43944</v>
      </c>
      <c r="L71" s="17" t="s">
        <v>963</v>
      </c>
      <c r="M71" s="98">
        <v>3</v>
      </c>
      <c r="N71" s="18" t="s">
        <v>103</v>
      </c>
      <c r="O71" s="58" t="s">
        <v>148</v>
      </c>
      <c r="P71" s="129" t="s">
        <v>846</v>
      </c>
      <c r="Q71" s="149">
        <v>140</v>
      </c>
      <c r="R71" s="123" t="s">
        <v>167</v>
      </c>
      <c r="S71" s="138">
        <v>700</v>
      </c>
      <c r="T71" s="123" t="s">
        <v>167</v>
      </c>
      <c r="U71" s="108">
        <v>700</v>
      </c>
      <c r="V71" s="85">
        <v>2.83</v>
      </c>
      <c r="W71" s="47">
        <v>1981</v>
      </c>
    </row>
    <row r="72" spans="1:23" ht="15" customHeight="1">
      <c r="A72" s="5" t="s">
        <v>152</v>
      </c>
      <c r="B72" s="19">
        <v>691231</v>
      </c>
      <c r="C72" s="14">
        <v>43938</v>
      </c>
      <c r="D72" s="15" t="s">
        <v>333</v>
      </c>
      <c r="E72" s="40" t="s">
        <v>118</v>
      </c>
      <c r="F72" s="61" t="s">
        <v>815</v>
      </c>
      <c r="G72" s="40">
        <v>59609123001220</v>
      </c>
      <c r="H72" s="58" t="s">
        <v>814</v>
      </c>
      <c r="I72" s="56">
        <v>18715565000110</v>
      </c>
      <c r="J72" s="16" t="s">
        <v>23</v>
      </c>
      <c r="K72" s="17">
        <v>43944</v>
      </c>
      <c r="L72" s="17" t="s">
        <v>961</v>
      </c>
      <c r="M72" s="98">
        <v>17</v>
      </c>
      <c r="N72" s="18" t="s">
        <v>119</v>
      </c>
      <c r="O72" s="58" t="s">
        <v>848</v>
      </c>
      <c r="P72" s="129" t="s">
        <v>113</v>
      </c>
      <c r="Q72" s="152">
        <v>150</v>
      </c>
      <c r="R72" s="128" t="s">
        <v>114</v>
      </c>
      <c r="S72" s="141">
        <v>30000</v>
      </c>
      <c r="T72" s="128" t="s">
        <v>114</v>
      </c>
      <c r="U72" s="220">
        <v>30000</v>
      </c>
      <c r="V72" s="86">
        <v>9.9</v>
      </c>
      <c r="W72" s="47">
        <v>297000</v>
      </c>
    </row>
    <row r="73" spans="1:23" ht="15" customHeight="1">
      <c r="A73" s="5" t="s">
        <v>152</v>
      </c>
      <c r="B73" s="19">
        <v>3191311</v>
      </c>
      <c r="C73" s="14">
        <v>43936</v>
      </c>
      <c r="D73" s="15" t="s">
        <v>134</v>
      </c>
      <c r="E73" s="40">
        <v>59105999003959</v>
      </c>
      <c r="F73" s="64" t="s">
        <v>134</v>
      </c>
      <c r="G73" s="40">
        <v>59105999003959</v>
      </c>
      <c r="H73" s="58" t="s">
        <v>121</v>
      </c>
      <c r="I73" s="56" t="s">
        <v>89</v>
      </c>
      <c r="J73" s="16" t="s">
        <v>138</v>
      </c>
      <c r="K73" s="17">
        <v>43945</v>
      </c>
      <c r="L73" s="17" t="s">
        <v>964</v>
      </c>
      <c r="M73" s="90">
        <v>42</v>
      </c>
      <c r="N73" s="18" t="s">
        <v>330</v>
      </c>
      <c r="O73" s="58" t="s">
        <v>850</v>
      </c>
      <c r="P73" s="129" t="s">
        <v>114</v>
      </c>
      <c r="Q73" s="151">
        <v>3</v>
      </c>
      <c r="R73" s="206" t="s">
        <v>114</v>
      </c>
      <c r="S73" s="140">
        <v>3</v>
      </c>
      <c r="T73" s="206" t="s">
        <v>114</v>
      </c>
      <c r="U73" s="109">
        <v>3</v>
      </c>
      <c r="V73" s="86">
        <v>796.35</v>
      </c>
      <c r="W73" s="47">
        <v>2389.0500000000002</v>
      </c>
    </row>
    <row r="74" spans="1:23" ht="15" customHeight="1">
      <c r="A74" s="5" t="s">
        <v>152</v>
      </c>
      <c r="B74" s="19">
        <v>3191311</v>
      </c>
      <c r="C74" s="14">
        <v>43936</v>
      </c>
      <c r="D74" s="15" t="s">
        <v>134</v>
      </c>
      <c r="E74" s="40">
        <v>59105999003959</v>
      </c>
      <c r="F74" s="64" t="s">
        <v>134</v>
      </c>
      <c r="G74" s="40">
        <v>59105999003959</v>
      </c>
      <c r="H74" s="58" t="s">
        <v>121</v>
      </c>
      <c r="I74" s="56" t="s">
        <v>89</v>
      </c>
      <c r="J74" s="16" t="s">
        <v>138</v>
      </c>
      <c r="K74" s="17">
        <v>43945</v>
      </c>
      <c r="L74" s="17" t="s">
        <v>964</v>
      </c>
      <c r="M74" s="90">
        <v>48</v>
      </c>
      <c r="N74" s="18" t="s">
        <v>332</v>
      </c>
      <c r="O74" s="58" t="s">
        <v>852</v>
      </c>
      <c r="P74" s="129" t="s">
        <v>114</v>
      </c>
      <c r="Q74" s="151">
        <v>36</v>
      </c>
      <c r="R74" s="206" t="s">
        <v>114</v>
      </c>
      <c r="S74" s="140">
        <v>36</v>
      </c>
      <c r="T74" s="206" t="s">
        <v>114</v>
      </c>
      <c r="U74" s="109">
        <v>36</v>
      </c>
      <c r="V74" s="86">
        <v>622.67999999999995</v>
      </c>
      <c r="W74" s="47">
        <v>22416.48</v>
      </c>
    </row>
    <row r="75" spans="1:23" ht="15" customHeight="1">
      <c r="A75" s="5" t="s">
        <v>152</v>
      </c>
      <c r="B75" s="19">
        <v>3191311</v>
      </c>
      <c r="C75" s="14">
        <v>43936</v>
      </c>
      <c r="D75" s="15" t="s">
        <v>134</v>
      </c>
      <c r="E75" s="40">
        <v>59105999003959</v>
      </c>
      <c r="F75" s="66" t="s">
        <v>134</v>
      </c>
      <c r="G75" s="40">
        <v>59105999003959</v>
      </c>
      <c r="H75" s="58" t="s">
        <v>121</v>
      </c>
      <c r="I75" s="56" t="s">
        <v>89</v>
      </c>
      <c r="J75" s="16" t="s">
        <v>138</v>
      </c>
      <c r="K75" s="17">
        <v>43945</v>
      </c>
      <c r="L75" s="17" t="s">
        <v>964</v>
      </c>
      <c r="M75" s="90">
        <v>49</v>
      </c>
      <c r="N75" s="18" t="s">
        <v>331</v>
      </c>
      <c r="O75" s="58" t="s">
        <v>851</v>
      </c>
      <c r="P75" s="129" t="s">
        <v>114</v>
      </c>
      <c r="Q75" s="151">
        <v>2</v>
      </c>
      <c r="R75" s="121" t="s">
        <v>114</v>
      </c>
      <c r="S75" s="135">
        <v>2</v>
      </c>
      <c r="T75" s="121" t="s">
        <v>114</v>
      </c>
      <c r="U75" s="105">
        <v>2</v>
      </c>
      <c r="V75" s="86">
        <v>1003.06</v>
      </c>
      <c r="W75" s="47">
        <v>2006.12</v>
      </c>
    </row>
    <row r="76" spans="1:23" ht="15" customHeight="1">
      <c r="A76" s="5" t="s">
        <v>152</v>
      </c>
      <c r="B76" s="19">
        <v>3191068</v>
      </c>
      <c r="C76" s="14">
        <v>43935</v>
      </c>
      <c r="D76" s="15" t="s">
        <v>134</v>
      </c>
      <c r="E76" s="40">
        <v>59105999003959</v>
      </c>
      <c r="F76" s="66" t="s">
        <v>134</v>
      </c>
      <c r="G76" s="40">
        <v>59105999003959</v>
      </c>
      <c r="H76" s="58" t="s">
        <v>77</v>
      </c>
      <c r="I76" s="16"/>
      <c r="J76" s="16" t="s">
        <v>138</v>
      </c>
      <c r="K76" s="17">
        <v>43948</v>
      </c>
      <c r="L76" s="117" t="s">
        <v>964</v>
      </c>
      <c r="M76" s="90">
        <v>25</v>
      </c>
      <c r="N76" s="18" t="s">
        <v>956</v>
      </c>
      <c r="O76" s="58" t="s">
        <v>132</v>
      </c>
      <c r="P76" s="129" t="s">
        <v>114</v>
      </c>
      <c r="Q76" s="151">
        <v>36</v>
      </c>
      <c r="R76" s="124" t="s">
        <v>114</v>
      </c>
      <c r="S76" s="135">
        <v>36</v>
      </c>
      <c r="T76" s="124" t="s">
        <v>114</v>
      </c>
      <c r="U76" s="105">
        <v>36</v>
      </c>
      <c r="V76" s="86">
        <v>396.4</v>
      </c>
      <c r="W76" s="47">
        <v>14270.4</v>
      </c>
    </row>
    <row r="77" spans="1:23" ht="15" hidden="1" customHeight="1">
      <c r="A77" s="5" t="s">
        <v>150</v>
      </c>
      <c r="B77" s="19">
        <v>63188</v>
      </c>
      <c r="C77" s="14">
        <v>43945</v>
      </c>
      <c r="D77" s="15" t="s">
        <v>121</v>
      </c>
      <c r="E77" s="40" t="s">
        <v>89</v>
      </c>
      <c r="F77" s="62" t="s">
        <v>812</v>
      </c>
      <c r="G77" s="40">
        <v>2535707000128</v>
      </c>
      <c r="H77" s="58" t="s">
        <v>121</v>
      </c>
      <c r="I77" s="56" t="s">
        <v>89</v>
      </c>
      <c r="J77" s="16" t="s">
        <v>137</v>
      </c>
      <c r="K77" s="17">
        <v>43948</v>
      </c>
      <c r="L77" s="117" t="s">
        <v>964</v>
      </c>
      <c r="M77" s="90">
        <v>31</v>
      </c>
      <c r="N77" s="18" t="s">
        <v>162</v>
      </c>
      <c r="O77" s="58" t="s">
        <v>162</v>
      </c>
      <c r="P77" s="129" t="s">
        <v>114</v>
      </c>
      <c r="Q77" s="149">
        <v>7</v>
      </c>
      <c r="R77" s="123" t="s">
        <v>114</v>
      </c>
      <c r="S77" s="138">
        <v>7</v>
      </c>
      <c r="T77" s="123" t="s">
        <v>114</v>
      </c>
      <c r="U77" s="25">
        <v>7</v>
      </c>
      <c r="V77" s="86">
        <v>1948.96</v>
      </c>
      <c r="W77" s="47">
        <v>-15689.13</v>
      </c>
    </row>
    <row r="78" spans="1:23" ht="15" customHeight="1">
      <c r="A78" s="5" t="s">
        <v>152</v>
      </c>
      <c r="B78" s="19">
        <v>100934</v>
      </c>
      <c r="C78" s="14">
        <v>43949</v>
      </c>
      <c r="D78" s="15" t="s">
        <v>135</v>
      </c>
      <c r="E78" s="40">
        <v>23643315014455</v>
      </c>
      <c r="F78" s="60" t="s">
        <v>135</v>
      </c>
      <c r="G78" s="40"/>
      <c r="H78" s="58" t="s">
        <v>121</v>
      </c>
      <c r="I78" s="56" t="s">
        <v>89</v>
      </c>
      <c r="J78" s="16" t="s">
        <v>137</v>
      </c>
      <c r="K78" s="17">
        <v>43950</v>
      </c>
      <c r="L78" s="17" t="s">
        <v>962</v>
      </c>
      <c r="M78" s="90">
        <v>23</v>
      </c>
      <c r="N78" s="18" t="s">
        <v>954</v>
      </c>
      <c r="O78" s="58" t="s">
        <v>954</v>
      </c>
      <c r="P78" s="129" t="s">
        <v>114</v>
      </c>
      <c r="Q78" s="149">
        <v>2754</v>
      </c>
      <c r="R78" s="123" t="s">
        <v>114</v>
      </c>
      <c r="S78" s="137">
        <v>2754</v>
      </c>
      <c r="T78" s="123" t="s">
        <v>114</v>
      </c>
      <c r="U78" s="107">
        <v>2754</v>
      </c>
      <c r="V78" s="86">
        <v>7.7</v>
      </c>
      <c r="W78" s="47">
        <f>Entrada[[#This Row],[Valor unitário 
COMERCIAL]]*Entrada[[#This Row],[Quantidade volumétrica NF COMERCIAL ]]</f>
        <v>21205.8</v>
      </c>
    </row>
    <row r="79" spans="1:23" ht="15" customHeight="1">
      <c r="A79" s="5" t="s">
        <v>152</v>
      </c>
      <c r="B79" s="19">
        <v>100934</v>
      </c>
      <c r="C79" s="14">
        <v>43949</v>
      </c>
      <c r="D79" s="15" t="s">
        <v>135</v>
      </c>
      <c r="E79" s="40">
        <v>23643315014455</v>
      </c>
      <c r="F79" s="60" t="s">
        <v>135</v>
      </c>
      <c r="G79" s="40"/>
      <c r="H79" s="58" t="s">
        <v>121</v>
      </c>
      <c r="I79" s="56" t="s">
        <v>89</v>
      </c>
      <c r="J79" s="16" t="s">
        <v>137</v>
      </c>
      <c r="K79" s="17">
        <v>43950</v>
      </c>
      <c r="L79" s="17" t="s">
        <v>962</v>
      </c>
      <c r="M79" s="90">
        <v>24</v>
      </c>
      <c r="N79" s="18" t="s">
        <v>955</v>
      </c>
      <c r="O79" s="58" t="s">
        <v>955</v>
      </c>
      <c r="P79" s="129" t="s">
        <v>114</v>
      </c>
      <c r="Q79" s="149">
        <v>2754</v>
      </c>
      <c r="R79" s="124" t="s">
        <v>114</v>
      </c>
      <c r="S79" s="137">
        <v>2754</v>
      </c>
      <c r="T79" s="124" t="s">
        <v>114</v>
      </c>
      <c r="U79" s="107">
        <v>2754</v>
      </c>
      <c r="V79" s="86">
        <v>8</v>
      </c>
      <c r="W79" s="47">
        <f>Entrada[[#This Row],[Valor unitário 
COMERCIAL]]*Entrada[[#This Row],[Quantidade volumétrica NF COMERCIAL ]]</f>
        <v>22032</v>
      </c>
    </row>
    <row r="80" spans="1:23" ht="15" customHeight="1">
      <c r="A80" s="5" t="s">
        <v>152</v>
      </c>
      <c r="B80" s="19">
        <v>100934</v>
      </c>
      <c r="C80" s="14">
        <v>43949</v>
      </c>
      <c r="D80" s="15" t="s">
        <v>135</v>
      </c>
      <c r="E80" s="40">
        <v>23643315014455</v>
      </c>
      <c r="F80" s="65" t="s">
        <v>135</v>
      </c>
      <c r="G80" s="40"/>
      <c r="H80" s="58" t="s">
        <v>121</v>
      </c>
      <c r="I80" s="56" t="s">
        <v>89</v>
      </c>
      <c r="J80" s="16" t="s">
        <v>137</v>
      </c>
      <c r="K80" s="17">
        <v>43950</v>
      </c>
      <c r="L80" s="17" t="s">
        <v>962</v>
      </c>
      <c r="M80" s="90">
        <v>20</v>
      </c>
      <c r="N80" s="18" t="s">
        <v>951</v>
      </c>
      <c r="O80" s="58" t="s">
        <v>951</v>
      </c>
      <c r="P80" s="129" t="s">
        <v>114</v>
      </c>
      <c r="Q80" s="149">
        <v>1200</v>
      </c>
      <c r="R80" s="123" t="s">
        <v>114</v>
      </c>
      <c r="S80" s="137">
        <v>1200</v>
      </c>
      <c r="T80" s="123" t="s">
        <v>114</v>
      </c>
      <c r="U80" s="107">
        <v>1200</v>
      </c>
      <c r="V80" s="86">
        <v>36.619880000000002</v>
      </c>
      <c r="W80" s="47">
        <f>Entrada[[#This Row],[Valor unitário 
COMERCIAL]]*Entrada[[#This Row],[Quantidade volumétrica NF COMERCIAL ]]</f>
        <v>43943.856</v>
      </c>
    </row>
    <row r="81" spans="1:23" ht="15" customHeight="1">
      <c r="A81" s="5" t="s">
        <v>152</v>
      </c>
      <c r="B81" s="19">
        <v>100934</v>
      </c>
      <c r="C81" s="14">
        <v>43949</v>
      </c>
      <c r="D81" s="15" t="s">
        <v>135</v>
      </c>
      <c r="E81" s="40">
        <v>23643315014455</v>
      </c>
      <c r="F81" s="63" t="s">
        <v>135</v>
      </c>
      <c r="G81" s="40"/>
      <c r="H81" s="58" t="s">
        <v>121</v>
      </c>
      <c r="I81" s="56" t="s">
        <v>89</v>
      </c>
      <c r="J81" s="16" t="s">
        <v>137</v>
      </c>
      <c r="K81" s="17">
        <v>43950</v>
      </c>
      <c r="L81" s="17" t="s">
        <v>962</v>
      </c>
      <c r="M81" s="90">
        <v>21</v>
      </c>
      <c r="N81" s="18" t="s">
        <v>952</v>
      </c>
      <c r="O81" s="58" t="s">
        <v>952</v>
      </c>
      <c r="P81" s="129" t="s">
        <v>114</v>
      </c>
      <c r="Q81" s="149">
        <v>1986</v>
      </c>
      <c r="R81" s="123" t="s">
        <v>114</v>
      </c>
      <c r="S81" s="138">
        <v>1986</v>
      </c>
      <c r="T81" s="123" t="s">
        <v>114</v>
      </c>
      <c r="U81" s="108">
        <v>1986</v>
      </c>
      <c r="V81" s="86">
        <v>43.139740000000003</v>
      </c>
      <c r="W81" s="47">
        <v>85675.53</v>
      </c>
    </row>
    <row r="82" spans="1:23" ht="15" customHeight="1">
      <c r="A82" s="5" t="s">
        <v>152</v>
      </c>
      <c r="B82" s="19">
        <v>100934</v>
      </c>
      <c r="C82" s="14">
        <v>43949</v>
      </c>
      <c r="D82" s="15" t="s">
        <v>135</v>
      </c>
      <c r="E82" s="40">
        <v>23643315014455</v>
      </c>
      <c r="F82" s="63" t="s">
        <v>135</v>
      </c>
      <c r="G82" s="40"/>
      <c r="H82" s="58" t="s">
        <v>121</v>
      </c>
      <c r="I82" s="56" t="s">
        <v>89</v>
      </c>
      <c r="J82" s="16" t="s">
        <v>137</v>
      </c>
      <c r="K82" s="17">
        <v>43950</v>
      </c>
      <c r="L82" s="17" t="s">
        <v>962</v>
      </c>
      <c r="M82" s="90">
        <v>22</v>
      </c>
      <c r="N82" s="18" t="s">
        <v>953</v>
      </c>
      <c r="O82" s="58" t="s">
        <v>953</v>
      </c>
      <c r="P82" s="129" t="s">
        <v>114</v>
      </c>
      <c r="Q82" s="149">
        <v>232</v>
      </c>
      <c r="R82" s="123" t="s">
        <v>114</v>
      </c>
      <c r="S82" s="138">
        <v>232</v>
      </c>
      <c r="T82" s="123" t="s">
        <v>114</v>
      </c>
      <c r="U82" s="108">
        <v>232</v>
      </c>
      <c r="V82" s="86">
        <v>44.020090000000003</v>
      </c>
      <c r="W82" s="47">
        <f>Entrada[[#This Row],[Valor unitário 
COMERCIAL]]*Entrada[[#This Row],[Quantidade volumétrica NF COMERCIAL ]]</f>
        <v>10212.660880000001</v>
      </c>
    </row>
    <row r="83" spans="1:23" ht="15" customHeight="1">
      <c r="A83" s="52" t="s">
        <v>152</v>
      </c>
      <c r="B83" s="30">
        <v>1401</v>
      </c>
      <c r="C83" s="31">
        <v>43950</v>
      </c>
      <c r="D83" s="15" t="s">
        <v>101</v>
      </c>
      <c r="E83" s="40" t="s">
        <v>104</v>
      </c>
      <c r="F83" s="71" t="s">
        <v>101</v>
      </c>
      <c r="G83" s="40" t="s">
        <v>102</v>
      </c>
      <c r="H83" s="58" t="s">
        <v>121</v>
      </c>
      <c r="I83" s="56" t="s">
        <v>89</v>
      </c>
      <c r="J83" s="33" t="s">
        <v>23</v>
      </c>
      <c r="K83" s="34">
        <v>43951</v>
      </c>
      <c r="L83" s="17" t="s">
        <v>963</v>
      </c>
      <c r="M83" s="89">
        <v>3</v>
      </c>
      <c r="N83" s="18" t="s">
        <v>103</v>
      </c>
      <c r="O83" s="58" t="s">
        <v>148</v>
      </c>
      <c r="P83" s="130" t="s">
        <v>846</v>
      </c>
      <c r="Q83" s="149">
        <v>288</v>
      </c>
      <c r="R83" s="123" t="s">
        <v>167</v>
      </c>
      <c r="S83" s="137">
        <v>1440</v>
      </c>
      <c r="T83" s="123" t="s">
        <v>167</v>
      </c>
      <c r="U83" s="107">
        <v>1440</v>
      </c>
      <c r="V83" s="85">
        <v>2.83</v>
      </c>
      <c r="W83" s="47">
        <v>4075.2000000000003</v>
      </c>
    </row>
    <row r="84" spans="1:23" ht="15" customHeight="1">
      <c r="A84" s="192" t="s">
        <v>152</v>
      </c>
      <c r="B84" s="193">
        <v>1415</v>
      </c>
      <c r="C84" s="194">
        <v>43958</v>
      </c>
      <c r="D84" s="209" t="s">
        <v>101</v>
      </c>
      <c r="E84" s="40" t="s">
        <v>104</v>
      </c>
      <c r="F84" s="66" t="s">
        <v>101</v>
      </c>
      <c r="G84" s="40" t="s">
        <v>102</v>
      </c>
      <c r="H84" s="58" t="s">
        <v>121</v>
      </c>
      <c r="I84" s="56" t="s">
        <v>89</v>
      </c>
      <c r="J84" s="33" t="s">
        <v>23</v>
      </c>
      <c r="K84" s="34">
        <v>43951</v>
      </c>
      <c r="L84" s="213" t="s">
        <v>963</v>
      </c>
      <c r="M84" s="214">
        <v>3</v>
      </c>
      <c r="N84" s="18" t="s">
        <v>103</v>
      </c>
      <c r="O84" s="58" t="s">
        <v>148</v>
      </c>
      <c r="P84" s="216" t="s">
        <v>846</v>
      </c>
      <c r="Q84" s="149">
        <v>300</v>
      </c>
      <c r="R84" s="128" t="s">
        <v>167</v>
      </c>
      <c r="S84" s="137">
        <v>1500</v>
      </c>
      <c r="T84" s="123" t="s">
        <v>167</v>
      </c>
      <c r="U84" s="20">
        <v>1500</v>
      </c>
      <c r="V84" s="200">
        <v>2.83</v>
      </c>
      <c r="W84" s="201">
        <v>4245</v>
      </c>
    </row>
    <row r="85" spans="1:23" ht="15" hidden="1" customHeight="1">
      <c r="A85" s="5" t="s">
        <v>153</v>
      </c>
      <c r="B85" s="19"/>
      <c r="C85" s="14"/>
      <c r="D85" s="15" t="s">
        <v>121</v>
      </c>
      <c r="E85" s="40" t="s">
        <v>89</v>
      </c>
      <c r="F85" s="68"/>
      <c r="G85" s="40"/>
      <c r="H85" s="16" t="s">
        <v>122</v>
      </c>
      <c r="I85" s="16"/>
      <c r="J85" s="16" t="s">
        <v>138</v>
      </c>
      <c r="K85" s="17">
        <v>43969</v>
      </c>
      <c r="L85" s="17"/>
      <c r="M85" s="90"/>
      <c r="N85" s="29" t="s">
        <v>140</v>
      </c>
      <c r="O85" s="155" t="s">
        <v>140</v>
      </c>
      <c r="P85" s="129" t="s">
        <v>114</v>
      </c>
      <c r="Q85" s="25">
        <v>28</v>
      </c>
      <c r="R85" s="128" t="s">
        <v>114</v>
      </c>
      <c r="S85" s="138">
        <v>28</v>
      </c>
      <c r="T85" s="128" t="s">
        <v>114</v>
      </c>
      <c r="U85" s="25">
        <v>28</v>
      </c>
      <c r="V85" s="86"/>
      <c r="W85" s="47">
        <v>-220024</v>
      </c>
    </row>
    <row r="86" spans="1:23" ht="15" hidden="1" customHeight="1">
      <c r="A86" s="5" t="s">
        <v>153</v>
      </c>
      <c r="B86" s="19"/>
      <c r="C86" s="14"/>
      <c r="D86" s="15" t="s">
        <v>134</v>
      </c>
      <c r="E86" s="42"/>
      <c r="F86" s="63"/>
      <c r="G86" s="40"/>
      <c r="H86" s="16"/>
      <c r="I86" s="16"/>
      <c r="J86" s="16" t="s">
        <v>138</v>
      </c>
      <c r="K86" s="17"/>
      <c r="L86" s="117"/>
      <c r="M86" s="91"/>
      <c r="N86" s="18" t="s">
        <v>133</v>
      </c>
      <c r="O86" s="94" t="s">
        <v>133</v>
      </c>
      <c r="P86" s="129" t="s">
        <v>114</v>
      </c>
      <c r="Q86" s="26">
        <v>3</v>
      </c>
      <c r="R86" s="129" t="s">
        <v>114</v>
      </c>
      <c r="S86" s="140">
        <v>3</v>
      </c>
      <c r="T86" s="129" t="s">
        <v>114</v>
      </c>
      <c r="U86" s="26">
        <v>3</v>
      </c>
      <c r="V86" s="86"/>
      <c r="W86" s="47"/>
    </row>
    <row r="87" spans="1:23" ht="15" hidden="1" customHeight="1">
      <c r="A87" s="5" t="s">
        <v>153</v>
      </c>
      <c r="B87" s="19"/>
      <c r="C87" s="14"/>
      <c r="D87" s="43" t="s">
        <v>145</v>
      </c>
      <c r="E87" s="42"/>
      <c r="F87" s="63"/>
      <c r="G87" s="40"/>
      <c r="H87" s="44" t="s">
        <v>77</v>
      </c>
      <c r="I87" s="44"/>
      <c r="J87" s="16" t="s">
        <v>23</v>
      </c>
      <c r="K87" s="17"/>
      <c r="L87" s="17"/>
      <c r="M87" s="90"/>
      <c r="N87" s="18" t="s">
        <v>95</v>
      </c>
      <c r="O87" s="94" t="s">
        <v>95</v>
      </c>
      <c r="P87" s="126" t="s">
        <v>113</v>
      </c>
      <c r="Q87" s="25">
        <v>20</v>
      </c>
      <c r="R87" s="124" t="s">
        <v>114</v>
      </c>
      <c r="S87" s="137">
        <v>50000</v>
      </c>
      <c r="T87" s="124" t="s">
        <v>114</v>
      </c>
      <c r="U87" s="20">
        <v>50000</v>
      </c>
      <c r="V87" s="84"/>
      <c r="W87" s="47"/>
    </row>
    <row r="88" spans="1:23" ht="15" hidden="1" customHeight="1">
      <c r="A88" s="5" t="s">
        <v>153</v>
      </c>
      <c r="B88" s="19"/>
      <c r="C88" s="14"/>
      <c r="D88" s="43" t="s">
        <v>121</v>
      </c>
      <c r="E88" s="42" t="s">
        <v>89</v>
      </c>
      <c r="F88" s="68"/>
      <c r="G88" s="40"/>
      <c r="H88" s="44" t="s">
        <v>137</v>
      </c>
      <c r="I88" s="44"/>
      <c r="J88" s="16" t="s">
        <v>137</v>
      </c>
      <c r="K88" s="17">
        <v>43944</v>
      </c>
      <c r="L88" s="17"/>
      <c r="M88" s="90"/>
      <c r="N88" s="29" t="s">
        <v>139</v>
      </c>
      <c r="O88" s="154" t="s">
        <v>139</v>
      </c>
      <c r="P88" s="129" t="s">
        <v>114</v>
      </c>
      <c r="Q88" s="25">
        <v>14</v>
      </c>
      <c r="R88" s="123" t="s">
        <v>114</v>
      </c>
      <c r="S88" s="137">
        <v>14</v>
      </c>
      <c r="T88" s="123" t="s">
        <v>114</v>
      </c>
      <c r="U88" s="20">
        <v>14</v>
      </c>
      <c r="V88" s="84"/>
      <c r="W88" s="47">
        <v>-258000</v>
      </c>
    </row>
    <row r="89" spans="1:23" hidden="1">
      <c r="A89" s="5" t="s">
        <v>151</v>
      </c>
      <c r="B89" s="19"/>
      <c r="C89" s="14"/>
      <c r="D89" s="43" t="s">
        <v>142</v>
      </c>
      <c r="E89" s="42"/>
      <c r="F89" s="97"/>
      <c r="G89" s="42"/>
      <c r="H89" s="16" t="s">
        <v>77</v>
      </c>
      <c r="I89" s="16"/>
      <c r="J89" s="16" t="s">
        <v>77</v>
      </c>
      <c r="K89" s="17">
        <v>43917</v>
      </c>
      <c r="L89" s="117" t="s">
        <v>964</v>
      </c>
      <c r="M89" s="91"/>
      <c r="N89" s="18" t="s">
        <v>141</v>
      </c>
      <c r="O89" s="58"/>
      <c r="P89" s="129"/>
      <c r="Q89" s="25"/>
      <c r="R89" s="123" t="s">
        <v>853</v>
      </c>
      <c r="S89" s="137"/>
      <c r="T89" s="123"/>
      <c r="U89" s="72"/>
      <c r="V89" s="86"/>
      <c r="W89" s="47">
        <v>900000</v>
      </c>
    </row>
    <row r="90" spans="1:23" hidden="1">
      <c r="A90" s="5" t="s">
        <v>151</v>
      </c>
      <c r="B90" s="19"/>
      <c r="C90" s="14"/>
      <c r="D90" s="43" t="s">
        <v>115</v>
      </c>
      <c r="E90" s="42"/>
      <c r="F90" s="63"/>
      <c r="G90" s="42"/>
      <c r="H90" s="44" t="s">
        <v>77</v>
      </c>
      <c r="I90" s="44"/>
      <c r="J90" s="16" t="s">
        <v>77</v>
      </c>
      <c r="K90" s="17">
        <v>43922</v>
      </c>
      <c r="L90" s="117" t="s">
        <v>964</v>
      </c>
      <c r="M90" s="90"/>
      <c r="N90" s="18" t="s">
        <v>141</v>
      </c>
      <c r="O90" s="58"/>
      <c r="P90" s="129"/>
      <c r="Q90" s="25"/>
      <c r="R90" s="123" t="s">
        <v>853</v>
      </c>
      <c r="S90" s="137"/>
      <c r="T90" s="123"/>
      <c r="U90" s="72"/>
      <c r="V90" s="86"/>
      <c r="W90" s="47">
        <v>250000</v>
      </c>
    </row>
    <row r="91" spans="1:23" hidden="1">
      <c r="A91" s="5" t="s">
        <v>151</v>
      </c>
      <c r="B91" s="19"/>
      <c r="C91" s="14"/>
      <c r="D91" s="43" t="s">
        <v>116</v>
      </c>
      <c r="E91" s="42"/>
      <c r="F91" s="63"/>
      <c r="G91" s="42"/>
      <c r="H91" s="44" t="s">
        <v>77</v>
      </c>
      <c r="I91" s="44"/>
      <c r="J91" s="16" t="s">
        <v>77</v>
      </c>
      <c r="K91" s="17">
        <v>43928</v>
      </c>
      <c r="L91" s="117" t="s">
        <v>964</v>
      </c>
      <c r="M91" s="90"/>
      <c r="N91" s="18" t="s">
        <v>141</v>
      </c>
      <c r="O91" s="58"/>
      <c r="P91" s="129"/>
      <c r="Q91" s="25"/>
      <c r="R91" s="123" t="s">
        <v>853</v>
      </c>
      <c r="S91" s="137"/>
      <c r="T91" s="123"/>
      <c r="U91" s="72"/>
      <c r="V91" s="86"/>
      <c r="W91" s="47">
        <v>30500</v>
      </c>
    </row>
    <row r="92" spans="1:23" hidden="1">
      <c r="A92" s="5" t="s">
        <v>151</v>
      </c>
      <c r="B92" s="19"/>
      <c r="C92" s="14"/>
      <c r="D92" s="43" t="s">
        <v>117</v>
      </c>
      <c r="E92" s="42"/>
      <c r="F92" s="63"/>
      <c r="G92" s="42"/>
      <c r="H92" s="44" t="s">
        <v>77</v>
      </c>
      <c r="I92" s="44"/>
      <c r="J92" s="16" t="s">
        <v>77</v>
      </c>
      <c r="K92" s="17">
        <v>43929</v>
      </c>
      <c r="L92" s="117" t="s">
        <v>964</v>
      </c>
      <c r="M92" s="90"/>
      <c r="N92" s="18" t="s">
        <v>141</v>
      </c>
      <c r="O92" s="58"/>
      <c r="P92" s="129"/>
      <c r="Q92" s="25"/>
      <c r="R92" s="123" t="s">
        <v>853</v>
      </c>
      <c r="S92" s="137"/>
      <c r="T92" s="123"/>
      <c r="U92" s="72"/>
      <c r="V92" s="86"/>
      <c r="W92" s="47">
        <v>200</v>
      </c>
    </row>
    <row r="93" spans="1:23" hidden="1">
      <c r="A93" s="5" t="s">
        <v>151</v>
      </c>
      <c r="B93" s="19"/>
      <c r="C93" s="14"/>
      <c r="D93" s="43" t="s">
        <v>163</v>
      </c>
      <c r="E93" s="42"/>
      <c r="F93" s="63"/>
      <c r="G93" s="42"/>
      <c r="H93" s="44" t="s">
        <v>77</v>
      </c>
      <c r="I93" s="44"/>
      <c r="J93" s="16" t="s">
        <v>77</v>
      </c>
      <c r="K93" s="17"/>
      <c r="L93" s="117" t="s">
        <v>964</v>
      </c>
      <c r="M93" s="90"/>
      <c r="N93" s="18" t="s">
        <v>141</v>
      </c>
      <c r="O93" s="58"/>
      <c r="P93" s="129"/>
      <c r="Q93" s="25"/>
      <c r="R93" s="123" t="s">
        <v>853</v>
      </c>
      <c r="S93" s="137"/>
      <c r="T93" s="123"/>
      <c r="U93" s="72"/>
      <c r="V93" s="86"/>
      <c r="W93" s="47">
        <v>2000</v>
      </c>
    </row>
    <row r="94" spans="1:23" ht="15" customHeight="1">
      <c r="A94" s="5" t="s">
        <v>152</v>
      </c>
      <c r="B94" s="19" t="s">
        <v>90</v>
      </c>
      <c r="C94" s="14"/>
      <c r="D94" s="43" t="s">
        <v>116</v>
      </c>
      <c r="E94" s="42"/>
      <c r="F94" s="71" t="s">
        <v>116</v>
      </c>
      <c r="G94" s="42"/>
      <c r="H94" s="101" t="s">
        <v>814</v>
      </c>
      <c r="I94" s="55">
        <v>18715565000110</v>
      </c>
      <c r="J94" s="16" t="s">
        <v>23</v>
      </c>
      <c r="K94" s="17">
        <v>43955</v>
      </c>
      <c r="L94" s="117" t="s">
        <v>961</v>
      </c>
      <c r="M94" s="98">
        <v>15</v>
      </c>
      <c r="N94" s="18" t="s">
        <v>129</v>
      </c>
      <c r="O94" s="58" t="s">
        <v>129</v>
      </c>
      <c r="P94" s="129" t="s">
        <v>114</v>
      </c>
      <c r="Q94" s="149">
        <v>600</v>
      </c>
      <c r="R94" s="128" t="s">
        <v>114</v>
      </c>
      <c r="S94" s="138">
        <v>600</v>
      </c>
      <c r="T94" s="128" t="s">
        <v>114</v>
      </c>
      <c r="U94" s="108">
        <v>600</v>
      </c>
      <c r="V94" s="86">
        <v>0</v>
      </c>
      <c r="W94" s="47">
        <v>0</v>
      </c>
    </row>
    <row r="95" spans="1:23" ht="15" customHeight="1">
      <c r="A95" s="4" t="s">
        <v>152</v>
      </c>
      <c r="B95" s="21">
        <v>198038</v>
      </c>
      <c r="C95" s="112">
        <v>43950</v>
      </c>
      <c r="D95" s="113" t="s">
        <v>957</v>
      </c>
      <c r="E95" s="40">
        <v>61079117014580</v>
      </c>
      <c r="F95" s="63" t="s">
        <v>957</v>
      </c>
      <c r="G95" s="40">
        <v>61079117014580</v>
      </c>
      <c r="H95" s="202" t="s">
        <v>121</v>
      </c>
      <c r="I95" s="114" t="s">
        <v>89</v>
      </c>
      <c r="J95" s="10" t="s">
        <v>23</v>
      </c>
      <c r="K95" s="11">
        <v>43955</v>
      </c>
      <c r="L95" s="117" t="s">
        <v>961</v>
      </c>
      <c r="M95" s="90">
        <v>56</v>
      </c>
      <c r="N95" s="12" t="s">
        <v>958</v>
      </c>
      <c r="O95" s="58" t="s">
        <v>959</v>
      </c>
      <c r="P95" s="126" t="s">
        <v>113</v>
      </c>
      <c r="Q95" s="149">
        <v>24</v>
      </c>
      <c r="R95" s="123" t="s">
        <v>114</v>
      </c>
      <c r="S95" s="137">
        <v>48960</v>
      </c>
      <c r="T95" s="123" t="s">
        <v>114</v>
      </c>
      <c r="U95" s="107">
        <v>48960</v>
      </c>
      <c r="V95" s="84">
        <v>3.0853600000000001</v>
      </c>
      <c r="W95" s="46">
        <v>151059.51</v>
      </c>
    </row>
    <row r="96" spans="1:23" ht="15" customHeight="1">
      <c r="A96" s="5" t="s">
        <v>152</v>
      </c>
      <c r="B96" s="19">
        <v>198100</v>
      </c>
      <c r="C96" s="115">
        <v>43950</v>
      </c>
      <c r="D96" s="116" t="s">
        <v>957</v>
      </c>
      <c r="E96" s="42">
        <v>61079117014580</v>
      </c>
      <c r="F96" s="63" t="s">
        <v>957</v>
      </c>
      <c r="G96" s="42">
        <v>61079117014580</v>
      </c>
      <c r="H96" s="101" t="s">
        <v>121</v>
      </c>
      <c r="I96" s="114" t="s">
        <v>89</v>
      </c>
      <c r="J96" s="16" t="s">
        <v>23</v>
      </c>
      <c r="K96" s="17">
        <v>43955</v>
      </c>
      <c r="L96" s="117" t="s">
        <v>961</v>
      </c>
      <c r="M96" s="90">
        <v>56</v>
      </c>
      <c r="N96" s="18" t="s">
        <v>958</v>
      </c>
      <c r="O96" s="156" t="s">
        <v>959</v>
      </c>
      <c r="P96" s="129" t="s">
        <v>113</v>
      </c>
      <c r="Q96" s="149">
        <v>16</v>
      </c>
      <c r="R96" s="123" t="s">
        <v>114</v>
      </c>
      <c r="S96" s="137">
        <v>31040</v>
      </c>
      <c r="T96" s="123" t="s">
        <v>114</v>
      </c>
      <c r="U96" s="107">
        <v>31040</v>
      </c>
      <c r="V96" s="84">
        <v>3.0853600000000001</v>
      </c>
      <c r="W96" s="47">
        <v>95769.76</v>
      </c>
    </row>
    <row r="97" spans="1:23" ht="15" customHeight="1">
      <c r="A97" s="172" t="s">
        <v>152</v>
      </c>
      <c r="B97" s="173" t="s">
        <v>90</v>
      </c>
      <c r="C97" s="174"/>
      <c r="D97" s="175" t="s">
        <v>116</v>
      </c>
      <c r="E97" s="176"/>
      <c r="F97" s="212" t="s">
        <v>116</v>
      </c>
      <c r="G97" s="176"/>
      <c r="H97" s="101" t="s">
        <v>814</v>
      </c>
      <c r="I97" s="55">
        <v>18715565000110</v>
      </c>
      <c r="J97" s="177" t="s">
        <v>23</v>
      </c>
      <c r="K97" s="170">
        <v>43956</v>
      </c>
      <c r="L97" s="170" t="s">
        <v>961</v>
      </c>
      <c r="M97" s="171">
        <v>15</v>
      </c>
      <c r="N97" s="18" t="s">
        <v>129</v>
      </c>
      <c r="O97" s="58" t="s">
        <v>129</v>
      </c>
      <c r="P97" s="178" t="s">
        <v>114</v>
      </c>
      <c r="Q97" s="149">
        <v>100</v>
      </c>
      <c r="R97" s="123" t="s">
        <v>114</v>
      </c>
      <c r="S97" s="137">
        <v>100</v>
      </c>
      <c r="T97" s="123" t="s">
        <v>114</v>
      </c>
      <c r="U97" s="20">
        <v>100</v>
      </c>
      <c r="V97" s="86">
        <v>0</v>
      </c>
      <c r="W97" s="47">
        <v>0</v>
      </c>
    </row>
    <row r="98" spans="1:23">
      <c r="A98" s="5" t="s">
        <v>152</v>
      </c>
      <c r="B98" s="19" t="s">
        <v>1082</v>
      </c>
      <c r="C98" s="194">
        <v>43930</v>
      </c>
      <c r="D98" s="195" t="s">
        <v>1001</v>
      </c>
      <c r="E98" s="196">
        <v>18033552000161</v>
      </c>
      <c r="F98" s="195" t="s">
        <v>1001</v>
      </c>
      <c r="G98" s="196">
        <v>18033552000161</v>
      </c>
      <c r="H98" s="101" t="s">
        <v>814</v>
      </c>
      <c r="I98" s="55">
        <v>18715565000110</v>
      </c>
      <c r="J98" s="197" t="s">
        <v>23</v>
      </c>
      <c r="K98" s="190">
        <v>43930</v>
      </c>
      <c r="L98" s="17" t="s">
        <v>1084</v>
      </c>
      <c r="M98" s="191">
        <v>63</v>
      </c>
      <c r="N98" s="115" t="s">
        <v>1002</v>
      </c>
      <c r="O98" s="115" t="s">
        <v>1002</v>
      </c>
      <c r="P98" s="129" t="s">
        <v>114</v>
      </c>
      <c r="Q98" s="149">
        <v>300</v>
      </c>
      <c r="R98" s="129" t="s">
        <v>1085</v>
      </c>
      <c r="S98" s="149">
        <v>300</v>
      </c>
      <c r="T98" s="129" t="s">
        <v>114</v>
      </c>
      <c r="U98" s="149">
        <v>300</v>
      </c>
      <c r="V98" s="200">
        <v>300</v>
      </c>
      <c r="W98" s="201">
        <v>300000</v>
      </c>
    </row>
    <row r="99" spans="1:23">
      <c r="A99" s="192" t="s">
        <v>152</v>
      </c>
      <c r="B99" s="19" t="s">
        <v>90</v>
      </c>
      <c r="C99" s="194">
        <v>43956</v>
      </c>
      <c r="D99" s="195" t="s">
        <v>143</v>
      </c>
      <c r="E99" s="196" t="s">
        <v>1008</v>
      </c>
      <c r="F99" s="195" t="s">
        <v>143</v>
      </c>
      <c r="G99" s="196" t="s">
        <v>1008</v>
      </c>
      <c r="H99" s="101" t="s">
        <v>121</v>
      </c>
      <c r="I99" s="114" t="s">
        <v>89</v>
      </c>
      <c r="J99" s="197" t="s">
        <v>23</v>
      </c>
      <c r="K99" s="190">
        <v>43958</v>
      </c>
      <c r="L99" s="190" t="s">
        <v>961</v>
      </c>
      <c r="M99" s="191">
        <v>61</v>
      </c>
      <c r="N99" s="198" t="s">
        <v>1007</v>
      </c>
      <c r="O99" s="198" t="s">
        <v>1007</v>
      </c>
      <c r="P99" s="199" t="s">
        <v>114</v>
      </c>
      <c r="Q99" s="149">
        <v>70000</v>
      </c>
      <c r="R99" s="207" t="s">
        <v>114</v>
      </c>
      <c r="S99" s="148">
        <v>70000</v>
      </c>
      <c r="T99" s="207" t="s">
        <v>114</v>
      </c>
      <c r="U99" s="148">
        <v>70000</v>
      </c>
      <c r="V99" s="200">
        <f>Entrada[[#This Row],[Valor total
COMERCIAL]]/Entrada[[#This Row],[Quantidade fracionada]]</f>
        <v>2.9862197142857143</v>
      </c>
      <c r="W99" s="201">
        <v>209035.38</v>
      </c>
    </row>
    <row r="100" spans="1:23">
      <c r="A100" s="192" t="s">
        <v>152</v>
      </c>
      <c r="B100" s="19" t="s">
        <v>90</v>
      </c>
      <c r="C100" s="194">
        <v>43956</v>
      </c>
      <c r="D100" s="116" t="s">
        <v>1013</v>
      </c>
      <c r="E100" s="196"/>
      <c r="F100" s="116" t="s">
        <v>1013</v>
      </c>
      <c r="G100" s="196"/>
      <c r="H100" s="101" t="s">
        <v>121</v>
      </c>
      <c r="I100" s="114" t="s">
        <v>89</v>
      </c>
      <c r="J100" s="197" t="s">
        <v>23</v>
      </c>
      <c r="K100" s="190">
        <v>43958</v>
      </c>
      <c r="L100" s="190" t="s">
        <v>961</v>
      </c>
      <c r="M100" s="90">
        <v>61</v>
      </c>
      <c r="N100" s="198" t="s">
        <v>1007</v>
      </c>
      <c r="O100" s="198" t="s">
        <v>1007</v>
      </c>
      <c r="P100" s="129" t="s">
        <v>114</v>
      </c>
      <c r="Q100" s="149">
        <v>50000</v>
      </c>
      <c r="R100" s="123" t="s">
        <v>114</v>
      </c>
      <c r="S100" s="137">
        <v>50000</v>
      </c>
      <c r="T100" s="123" t="s">
        <v>114</v>
      </c>
      <c r="U100" s="20">
        <v>50000</v>
      </c>
      <c r="V100" s="200">
        <f>Entrada[[#This Row],[Valor total
COMERCIAL]]/Entrada[[#This Row],[Quantidade fracionada]]</f>
        <v>4.3963691999999996</v>
      </c>
      <c r="W100" s="47">
        <v>219818.46</v>
      </c>
    </row>
    <row r="101" spans="1:23">
      <c r="A101" s="192" t="s">
        <v>152</v>
      </c>
      <c r="B101" s="193">
        <v>70</v>
      </c>
      <c r="C101" s="194">
        <v>43955</v>
      </c>
      <c r="D101" s="195" t="s">
        <v>1003</v>
      </c>
      <c r="E101" s="196">
        <v>31473806000120</v>
      </c>
      <c r="F101" s="195" t="s">
        <v>1003</v>
      </c>
      <c r="G101" s="196">
        <v>31473806000120</v>
      </c>
      <c r="H101" s="101" t="s">
        <v>121</v>
      </c>
      <c r="I101" s="114" t="s">
        <v>89</v>
      </c>
      <c r="J101" s="197" t="s">
        <v>23</v>
      </c>
      <c r="K101" s="190">
        <v>43959</v>
      </c>
      <c r="L101" s="190" t="s">
        <v>961</v>
      </c>
      <c r="M101" s="191">
        <v>58</v>
      </c>
      <c r="N101" s="198" t="s">
        <v>1004</v>
      </c>
      <c r="O101" s="198" t="s">
        <v>1004</v>
      </c>
      <c r="P101" s="199" t="s">
        <v>114</v>
      </c>
      <c r="Q101" s="149">
        <v>390</v>
      </c>
      <c r="R101" s="128" t="s">
        <v>114</v>
      </c>
      <c r="S101" s="138">
        <v>390</v>
      </c>
      <c r="T101" s="128" t="s">
        <v>114</v>
      </c>
      <c r="U101" s="25">
        <v>300</v>
      </c>
      <c r="V101" s="200">
        <v>1.5</v>
      </c>
      <c r="W101" s="201">
        <f>Entrada[[#This Row],[Valor unitário 
COMERCIAL]]*Entrada[[#This Row],[Quantidade volumétrica NF COMERCIAL ]]</f>
        <v>585</v>
      </c>
    </row>
    <row r="102" spans="1:23">
      <c r="A102" s="192" t="s">
        <v>152</v>
      </c>
      <c r="B102" s="193">
        <v>70</v>
      </c>
      <c r="C102" s="194">
        <v>43955</v>
      </c>
      <c r="D102" s="195" t="s">
        <v>1003</v>
      </c>
      <c r="E102" s="196">
        <v>31473806000120</v>
      </c>
      <c r="F102" s="195" t="s">
        <v>1003</v>
      </c>
      <c r="G102" s="196">
        <v>31473806000120</v>
      </c>
      <c r="H102" s="101" t="s">
        <v>121</v>
      </c>
      <c r="I102" s="114" t="s">
        <v>89</v>
      </c>
      <c r="J102" s="197" t="s">
        <v>23</v>
      </c>
      <c r="K102" s="190">
        <v>43959</v>
      </c>
      <c r="L102" s="190" t="s">
        <v>961</v>
      </c>
      <c r="M102" s="191">
        <v>59</v>
      </c>
      <c r="N102" s="198" t="s">
        <v>1005</v>
      </c>
      <c r="O102" s="198" t="s">
        <v>1005</v>
      </c>
      <c r="P102" s="199" t="s">
        <v>114</v>
      </c>
      <c r="Q102" s="149">
        <v>158</v>
      </c>
      <c r="R102" s="128" t="s">
        <v>114</v>
      </c>
      <c r="S102" s="138">
        <v>158</v>
      </c>
      <c r="T102" s="128" t="s">
        <v>114</v>
      </c>
      <c r="U102" s="25">
        <v>158</v>
      </c>
      <c r="V102" s="200">
        <v>4.95</v>
      </c>
      <c r="W102" s="201">
        <f>Entrada[[#This Row],[Valor unitário 
COMERCIAL]]*Entrada[[#This Row],[Quantidade volumétrica NF COMERCIAL ]]</f>
        <v>782.1</v>
      </c>
    </row>
    <row r="103" spans="1:23">
      <c r="A103" s="192" t="s">
        <v>152</v>
      </c>
      <c r="B103" s="193">
        <v>70</v>
      </c>
      <c r="C103" s="194">
        <v>43955</v>
      </c>
      <c r="D103" s="195" t="s">
        <v>1003</v>
      </c>
      <c r="E103" s="196">
        <v>31473806000120</v>
      </c>
      <c r="F103" s="195" t="s">
        <v>1003</v>
      </c>
      <c r="G103" s="196">
        <v>31473806000120</v>
      </c>
      <c r="H103" s="101" t="s">
        <v>121</v>
      </c>
      <c r="I103" s="114" t="s">
        <v>89</v>
      </c>
      <c r="J103" s="197" t="s">
        <v>23</v>
      </c>
      <c r="K103" s="190">
        <v>43959</v>
      </c>
      <c r="L103" s="190" t="s">
        <v>961</v>
      </c>
      <c r="M103" s="191">
        <v>60</v>
      </c>
      <c r="N103" s="198" t="s">
        <v>1006</v>
      </c>
      <c r="O103" s="198" t="s">
        <v>1006</v>
      </c>
      <c r="P103" s="199" t="s">
        <v>114</v>
      </c>
      <c r="Q103" s="149">
        <v>145</v>
      </c>
      <c r="R103" s="207" t="s">
        <v>114</v>
      </c>
      <c r="S103" s="148">
        <v>145</v>
      </c>
      <c r="T103" s="207" t="s">
        <v>114</v>
      </c>
      <c r="U103" s="148">
        <v>145</v>
      </c>
      <c r="V103" s="200">
        <v>1.5</v>
      </c>
      <c r="W103" s="201">
        <f>Entrada[[#This Row],[Valor unitário 
COMERCIAL]]*Entrada[[#This Row],[Quantidade volumétrica NF COMERCIAL ]]</f>
        <v>217.5</v>
      </c>
    </row>
    <row r="104" spans="1:23">
      <c r="A104" s="52" t="s">
        <v>152</v>
      </c>
      <c r="B104" s="30">
        <v>691808</v>
      </c>
      <c r="C104" s="31">
        <v>43943</v>
      </c>
      <c r="D104" s="204" t="s">
        <v>333</v>
      </c>
      <c r="E104" s="210">
        <v>42276907000209</v>
      </c>
      <c r="F104" s="63" t="s">
        <v>815</v>
      </c>
      <c r="G104" s="40">
        <v>59609123001220</v>
      </c>
      <c r="H104" s="58" t="s">
        <v>814</v>
      </c>
      <c r="I104" s="56">
        <v>18715565000110</v>
      </c>
      <c r="J104" s="33" t="s">
        <v>23</v>
      </c>
      <c r="K104" s="34">
        <v>44039</v>
      </c>
      <c r="L104" s="17" t="s">
        <v>961</v>
      </c>
      <c r="M104" s="98">
        <v>17</v>
      </c>
      <c r="N104" s="18" t="s">
        <v>119</v>
      </c>
      <c r="O104" s="58" t="s">
        <v>848</v>
      </c>
      <c r="P104" s="130" t="s">
        <v>113</v>
      </c>
      <c r="Q104" s="149">
        <v>150</v>
      </c>
      <c r="R104" s="123" t="s">
        <v>114</v>
      </c>
      <c r="S104" s="137">
        <v>30000</v>
      </c>
      <c r="T104" s="123" t="s">
        <v>114</v>
      </c>
      <c r="U104" s="107">
        <v>30000</v>
      </c>
      <c r="V104" s="85">
        <v>9.9</v>
      </c>
      <c r="W104" s="50">
        <v>297000</v>
      </c>
    </row>
    <row r="105" spans="1:23">
      <c r="A105" s="225" t="s">
        <v>152</v>
      </c>
      <c r="B105" s="226">
        <v>29026</v>
      </c>
      <c r="C105" s="227">
        <v>43960</v>
      </c>
      <c r="D105" s="228" t="s">
        <v>1014</v>
      </c>
      <c r="E105" s="229">
        <v>17416355000169</v>
      </c>
      <c r="F105" s="221" t="s">
        <v>1015</v>
      </c>
      <c r="G105" s="229">
        <v>70509003126</v>
      </c>
      <c r="H105" s="101" t="s">
        <v>121</v>
      </c>
      <c r="I105" s="114" t="s">
        <v>89</v>
      </c>
      <c r="J105" s="230" t="s">
        <v>23</v>
      </c>
      <c r="K105" s="222">
        <v>43962</v>
      </c>
      <c r="L105" s="222" t="s">
        <v>962</v>
      </c>
      <c r="M105" s="223">
        <v>57</v>
      </c>
      <c r="N105" s="231" t="s">
        <v>1016</v>
      </c>
      <c r="O105" s="224" t="s">
        <v>849</v>
      </c>
      <c r="P105" s="232" t="s">
        <v>113</v>
      </c>
      <c r="Q105" s="149">
        <v>400</v>
      </c>
      <c r="R105" s="123" t="s">
        <v>113</v>
      </c>
      <c r="S105" s="137">
        <v>400</v>
      </c>
      <c r="T105" s="123" t="s">
        <v>167</v>
      </c>
      <c r="U105" s="20">
        <f>Entrada[[#This Row],[Quantidade volumétrica NF COMERCIAL ]]*12</f>
        <v>4800</v>
      </c>
      <c r="V105" s="233">
        <v>31.08</v>
      </c>
      <c r="W105" s="234">
        <f>Entrada[[#This Row],[Valor unitário 
COMERCIAL]]*Entrada[[#This Row],[Quantidade volumétrica NF COMERCIAL ]]</f>
        <v>12432</v>
      </c>
    </row>
    <row r="106" spans="1:23">
      <c r="A106" s="225" t="s">
        <v>152</v>
      </c>
      <c r="B106" s="226">
        <v>9052013</v>
      </c>
      <c r="C106" s="227">
        <v>43960</v>
      </c>
      <c r="D106" s="228" t="s">
        <v>1017</v>
      </c>
      <c r="E106" s="229">
        <v>59573030000130</v>
      </c>
      <c r="F106" s="228" t="s">
        <v>1017</v>
      </c>
      <c r="G106" s="229">
        <v>59573030000130</v>
      </c>
      <c r="H106" s="244" t="s">
        <v>1018</v>
      </c>
      <c r="I106" s="114">
        <v>59573030000130</v>
      </c>
      <c r="J106" s="230" t="s">
        <v>23</v>
      </c>
      <c r="K106" s="222">
        <v>43962</v>
      </c>
      <c r="L106" s="222" t="s">
        <v>963</v>
      </c>
      <c r="M106" s="223">
        <v>62</v>
      </c>
      <c r="N106" s="231" t="s">
        <v>1019</v>
      </c>
      <c r="O106" s="94" t="s">
        <v>1020</v>
      </c>
      <c r="P106" s="232" t="s">
        <v>846</v>
      </c>
      <c r="Q106" s="149">
        <v>486</v>
      </c>
      <c r="R106" s="123" t="s">
        <v>846</v>
      </c>
      <c r="S106" s="137">
        <v>486</v>
      </c>
      <c r="T106" s="123" t="s">
        <v>167</v>
      </c>
      <c r="U106" s="20">
        <v>9725</v>
      </c>
      <c r="V106" s="233">
        <v>16</v>
      </c>
      <c r="W106" s="234">
        <f>Entrada[[#This Row],[Valor unitário 
COMERCIAL]]*Entrada[[#This Row],[Quantidade fracionada]]</f>
        <v>155600</v>
      </c>
    </row>
  </sheetData>
  <phoneticPr fontId="5" type="noConversion"/>
  <conditionalFormatting sqref="W95:W96 W1:W93 W98:W1048576">
    <cfRule type="cellIs" dxfId="160" priority="8" operator="lessThan">
      <formula>-1</formula>
    </cfRule>
  </conditionalFormatting>
  <conditionalFormatting sqref="W67:W70">
    <cfRule type="cellIs" dxfId="159" priority="6" operator="lessThan">
      <formula>-1</formula>
    </cfRule>
  </conditionalFormatting>
  <conditionalFormatting sqref="W72">
    <cfRule type="cellIs" dxfId="158" priority="5" operator="lessThan">
      <formula>-1</formula>
    </cfRule>
  </conditionalFormatting>
  <conditionalFormatting sqref="W94">
    <cfRule type="cellIs" dxfId="157" priority="2" operator="lessThan">
      <formula>-1</formula>
    </cfRule>
  </conditionalFormatting>
  <conditionalFormatting sqref="W97">
    <cfRule type="cellIs" dxfId="156" priority="1" operator="lessThan">
      <formula>-1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0" zoomScaleNormal="80" workbookViewId="0">
      <pane xSplit="1" ySplit="1" topLeftCell="G422" activePane="bottomRight" state="frozen"/>
      <selection pane="topRight" activeCell="B1" sqref="B1"/>
      <selection pane="bottomLeft" activeCell="A2" sqref="A2"/>
      <selection pane="bottomRight" activeCell="L455" sqref="L455"/>
    </sheetView>
  </sheetViews>
  <sheetFormatPr defaultRowHeight="15"/>
  <cols>
    <col min="1" max="1" width="9.140625" style="76" customWidth="1"/>
    <col min="2" max="2" width="13" customWidth="1"/>
    <col min="3" max="3" width="17" bestFit="1" customWidth="1"/>
    <col min="4" max="4" width="22.28515625" style="157" bestFit="1" customWidth="1"/>
    <col min="5" max="5" width="83.42578125" bestFit="1" customWidth="1"/>
    <col min="6" max="6" width="33.5703125" bestFit="1" customWidth="1"/>
    <col min="7" max="7" width="14.5703125" bestFit="1" customWidth="1"/>
    <col min="8" max="8" width="26.7109375" bestFit="1" customWidth="1"/>
    <col min="9" max="9" width="11.28515625" bestFit="1" customWidth="1"/>
    <col min="10" max="10" width="39.5703125" bestFit="1" customWidth="1"/>
    <col min="11" max="11" width="15.28515625" customWidth="1"/>
    <col min="12" max="12" width="25.28515625" customWidth="1"/>
    <col min="13" max="13" width="8.5703125" customWidth="1"/>
    <col min="14" max="14" width="17.5703125" customWidth="1"/>
    <col min="15" max="15" width="7" customWidth="1"/>
    <col min="16" max="16" width="109.28515625" bestFit="1" customWidth="1"/>
    <col min="17" max="17" width="17.42578125" style="93" bestFit="1" customWidth="1"/>
    <col min="18" max="18" width="21.140625" style="92" customWidth="1"/>
    <col min="19" max="19" width="15.140625" style="73" bestFit="1" customWidth="1"/>
    <col min="20" max="20" width="14.7109375" customWidth="1"/>
    <col min="21" max="21" width="14.5703125" style="93" customWidth="1"/>
    <col min="22" max="22" width="13.42578125" customWidth="1"/>
    <col min="23" max="23" width="17.140625" bestFit="1" customWidth="1"/>
    <col min="24" max="24" width="12.42578125" style="73" customWidth="1"/>
    <col min="25" max="25" width="20" style="237" bestFit="1" customWidth="1"/>
    <col min="26" max="26" width="16.7109375" style="49" bestFit="1" customWidth="1"/>
  </cols>
  <sheetData>
    <row r="1" spans="1:26" s="24" customFormat="1" ht="60" customHeight="1">
      <c r="A1" s="81" t="s">
        <v>0</v>
      </c>
      <c r="B1" s="24" t="s">
        <v>857</v>
      </c>
      <c r="C1" s="24" t="s">
        <v>856</v>
      </c>
      <c r="D1" s="24" t="s">
        <v>823</v>
      </c>
      <c r="E1" s="24" t="s">
        <v>76</v>
      </c>
      <c r="F1" s="24" t="s">
        <v>824</v>
      </c>
      <c r="G1" s="24" t="s">
        <v>825</v>
      </c>
      <c r="H1" s="24" t="s">
        <v>826</v>
      </c>
      <c r="I1" s="24" t="s">
        <v>827</v>
      </c>
      <c r="J1" s="24" t="s">
        <v>854</v>
      </c>
      <c r="K1" s="24" t="s">
        <v>855</v>
      </c>
      <c r="L1" s="24" t="s">
        <v>828</v>
      </c>
      <c r="M1" s="24" t="s">
        <v>829</v>
      </c>
      <c r="N1" s="24" t="s">
        <v>110</v>
      </c>
      <c r="O1" s="24" t="s">
        <v>822</v>
      </c>
      <c r="P1" s="24" t="s">
        <v>111</v>
      </c>
      <c r="Q1" s="27" t="s">
        <v>862</v>
      </c>
      <c r="R1" s="28" t="s">
        <v>863</v>
      </c>
      <c r="S1" s="27" t="s">
        <v>859</v>
      </c>
      <c r="T1" s="28" t="s">
        <v>114</v>
      </c>
      <c r="U1" s="27" t="s">
        <v>830</v>
      </c>
      <c r="V1" s="28" t="s">
        <v>831</v>
      </c>
      <c r="W1" s="28" t="s">
        <v>861</v>
      </c>
      <c r="X1" s="27" t="s">
        <v>860</v>
      </c>
      <c r="Y1" s="236" t="s">
        <v>832</v>
      </c>
      <c r="Z1" s="75" t="s">
        <v>112</v>
      </c>
    </row>
    <row r="2" spans="1:26" ht="15" customHeight="1">
      <c r="A2" s="76">
        <v>1</v>
      </c>
      <c r="B2" s="44" t="s">
        <v>858</v>
      </c>
      <c r="C2" t="s">
        <v>23</v>
      </c>
      <c r="D2" s="44" t="s">
        <v>858</v>
      </c>
      <c r="E2" t="s">
        <v>181</v>
      </c>
      <c r="H2" t="s">
        <v>787</v>
      </c>
      <c r="J2" t="s">
        <v>28</v>
      </c>
      <c r="K2" t="s">
        <v>31</v>
      </c>
      <c r="L2" t="s">
        <v>34</v>
      </c>
      <c r="N2" s="70">
        <v>43924</v>
      </c>
      <c r="O2">
        <v>16</v>
      </c>
      <c r="P2" t="str">
        <f>IFERROR(VLOOKUP(Saída[[#This Row],[Cod.]],Entrada!M:W,2,0),0)</f>
        <v xml:space="preserve">Mascaras Cirúrgicas </v>
      </c>
      <c r="Q2" s="93">
        <v>20</v>
      </c>
      <c r="R2" s="92" t="s">
        <v>328</v>
      </c>
      <c r="S2" s="73">
        <v>50</v>
      </c>
      <c r="T2" t="s">
        <v>114</v>
      </c>
      <c r="U2" s="73">
        <v>1000</v>
      </c>
      <c r="V2" t="s">
        <v>114</v>
      </c>
      <c r="W2" t="s">
        <v>328</v>
      </c>
      <c r="X2" s="73">
        <v>20</v>
      </c>
      <c r="Z2" s="49">
        <f>Saída[[#This Row],[Valor Unitário Comercial]]*Saída[[#This Row],[Quantidade Comercial]]</f>
        <v>0</v>
      </c>
    </row>
    <row r="3" spans="1:26" ht="15" customHeight="1">
      <c r="A3" s="76">
        <v>2</v>
      </c>
      <c r="B3" s="44" t="s">
        <v>858</v>
      </c>
      <c r="C3" t="s">
        <v>23</v>
      </c>
      <c r="D3" s="44" t="s">
        <v>858</v>
      </c>
      <c r="E3" t="s">
        <v>182</v>
      </c>
      <c r="H3" t="s">
        <v>38</v>
      </c>
      <c r="J3" t="s">
        <v>35</v>
      </c>
      <c r="K3" t="s">
        <v>37</v>
      </c>
      <c r="L3" t="s">
        <v>36</v>
      </c>
      <c r="N3" s="70">
        <v>43924</v>
      </c>
      <c r="O3">
        <v>16</v>
      </c>
      <c r="P3" t="str">
        <f>IFERROR(VLOOKUP(Saída[[#This Row],[Cod.]],Entrada!M:W,2,0),0)</f>
        <v xml:space="preserve">Mascaras Cirúrgicas </v>
      </c>
      <c r="Q3" s="93">
        <v>20</v>
      </c>
      <c r="R3" s="92" t="s">
        <v>328</v>
      </c>
      <c r="S3" s="73">
        <v>50</v>
      </c>
      <c r="T3" t="s">
        <v>114</v>
      </c>
      <c r="U3" s="73">
        <v>1000</v>
      </c>
      <c r="V3" t="s">
        <v>114</v>
      </c>
      <c r="W3" t="s">
        <v>328</v>
      </c>
      <c r="X3" s="73">
        <v>20</v>
      </c>
      <c r="Z3" s="49">
        <f>Saída[[#This Row],[Valor Unitário Comercial]]*Saída[[#This Row],[Quantidade Comercial]]</f>
        <v>0</v>
      </c>
    </row>
    <row r="4" spans="1:26" ht="15" customHeight="1">
      <c r="A4" s="76">
        <v>3</v>
      </c>
      <c r="B4" s="44" t="s">
        <v>858</v>
      </c>
      <c r="C4" t="s">
        <v>23</v>
      </c>
      <c r="D4" s="44" t="s">
        <v>858</v>
      </c>
      <c r="E4" t="s">
        <v>42</v>
      </c>
      <c r="H4" t="s">
        <v>43</v>
      </c>
      <c r="J4" t="s">
        <v>40</v>
      </c>
      <c r="K4" t="s">
        <v>41</v>
      </c>
      <c r="L4" t="s">
        <v>34</v>
      </c>
      <c r="N4" s="70">
        <v>43924</v>
      </c>
      <c r="O4">
        <v>16</v>
      </c>
      <c r="P4" t="str">
        <f>IFERROR(VLOOKUP(Saída[[#This Row],[Cod.]],Entrada!M:W,2,0),0)</f>
        <v xml:space="preserve">Mascaras Cirúrgicas </v>
      </c>
      <c r="Q4" s="93">
        <v>20</v>
      </c>
      <c r="R4" s="92" t="s">
        <v>328</v>
      </c>
      <c r="S4" s="73">
        <v>50</v>
      </c>
      <c r="T4" t="s">
        <v>114</v>
      </c>
      <c r="U4" s="73">
        <v>1000</v>
      </c>
      <c r="V4" t="s">
        <v>114</v>
      </c>
      <c r="W4" t="s">
        <v>328</v>
      </c>
      <c r="X4" s="73">
        <v>20</v>
      </c>
      <c r="Z4" s="49">
        <f>Saída[[#This Row],[Valor Unitário Comercial]]*Saída[[#This Row],[Quantidade Comercial]]</f>
        <v>0</v>
      </c>
    </row>
    <row r="5" spans="1:26" ht="15" customHeight="1">
      <c r="A5" s="76">
        <v>4</v>
      </c>
      <c r="B5" s="44" t="s">
        <v>858</v>
      </c>
      <c r="C5" t="s">
        <v>23</v>
      </c>
      <c r="D5" s="44" t="s">
        <v>858</v>
      </c>
      <c r="E5" t="s">
        <v>46</v>
      </c>
      <c r="H5" t="s">
        <v>47</v>
      </c>
      <c r="J5" t="s">
        <v>44</v>
      </c>
      <c r="K5" t="s">
        <v>45</v>
      </c>
      <c r="L5" t="s">
        <v>36</v>
      </c>
      <c r="N5" s="70">
        <v>43924</v>
      </c>
      <c r="O5">
        <v>16</v>
      </c>
      <c r="P5" t="str">
        <f>IFERROR(VLOOKUP(Saída[[#This Row],[Cod.]],Entrada!M:W,2,0),0)</f>
        <v xml:space="preserve">Mascaras Cirúrgicas </v>
      </c>
      <c r="Q5" s="93">
        <v>20</v>
      </c>
      <c r="R5" s="92" t="s">
        <v>328</v>
      </c>
      <c r="S5" s="73">
        <v>50</v>
      </c>
      <c r="T5" t="s">
        <v>114</v>
      </c>
      <c r="U5" s="73">
        <v>1000</v>
      </c>
      <c r="V5" t="s">
        <v>114</v>
      </c>
      <c r="W5" t="s">
        <v>328</v>
      </c>
      <c r="X5" s="73">
        <v>20</v>
      </c>
      <c r="Z5" s="49">
        <f>Saída[[#This Row],[Valor Unitário Comercial]]*Saída[[#This Row],[Quantidade Comercial]]</f>
        <v>0</v>
      </c>
    </row>
    <row r="6" spans="1:26" ht="15" customHeight="1">
      <c r="A6" s="76">
        <v>5</v>
      </c>
      <c r="B6" s="72" t="s">
        <v>858</v>
      </c>
      <c r="C6" t="s">
        <v>23</v>
      </c>
      <c r="D6" s="44" t="s">
        <v>858</v>
      </c>
      <c r="E6" t="s">
        <v>186</v>
      </c>
      <c r="H6" t="s">
        <v>789</v>
      </c>
      <c r="J6" t="s">
        <v>183</v>
      </c>
      <c r="K6" t="s">
        <v>185</v>
      </c>
      <c r="L6" t="s">
        <v>184</v>
      </c>
      <c r="N6" s="70">
        <v>43932</v>
      </c>
      <c r="O6">
        <v>10</v>
      </c>
      <c r="P6" t="str">
        <f>IFERROR(VLOOKUP(Saída[[#This Row],[Cod.]],Entrada!M:W,2,0),0)</f>
        <v>Luva Seg 250Mm Latex Nitrilico Tam P</v>
      </c>
      <c r="Q6" s="93">
        <v>300</v>
      </c>
      <c r="R6" s="92" t="s">
        <v>114</v>
      </c>
      <c r="S6" s="73">
        <v>1</v>
      </c>
      <c r="T6" t="s">
        <v>114</v>
      </c>
      <c r="U6" s="73">
        <v>300</v>
      </c>
      <c r="V6" t="s">
        <v>114</v>
      </c>
      <c r="W6" t="s">
        <v>114</v>
      </c>
      <c r="X6" s="73">
        <v>300</v>
      </c>
      <c r="Y6" s="237">
        <v>0.21</v>
      </c>
      <c r="Z6" s="49">
        <f>Saída[[#This Row],[Valor Unitário Comercial]]*Saída[[#This Row],[Quantidade Comercial]]</f>
        <v>63</v>
      </c>
    </row>
    <row r="7" spans="1:26" ht="15" customHeight="1">
      <c r="A7" s="76">
        <v>5</v>
      </c>
      <c r="B7" s="72" t="s">
        <v>858</v>
      </c>
      <c r="C7" t="s">
        <v>23</v>
      </c>
      <c r="D7" s="44" t="s">
        <v>858</v>
      </c>
      <c r="E7" t="s">
        <v>186</v>
      </c>
      <c r="H7" t="s">
        <v>789</v>
      </c>
      <c r="J7" t="s">
        <v>183</v>
      </c>
      <c r="K7" t="s">
        <v>185</v>
      </c>
      <c r="L7" t="s">
        <v>184</v>
      </c>
      <c r="N7" s="70">
        <v>43932</v>
      </c>
      <c r="O7">
        <v>9</v>
      </c>
      <c r="P7" t="str">
        <f>IFERROR(VLOOKUP(Saída[[#This Row],[Cod.]],Entrada!M:W,2,0),0)</f>
        <v>Luva Seg 250Mm Latex Nitrilico Tam M</v>
      </c>
      <c r="Q7" s="93">
        <v>200</v>
      </c>
      <c r="R7" s="92" t="s">
        <v>114</v>
      </c>
      <c r="S7" s="73">
        <v>1</v>
      </c>
      <c r="T7" t="s">
        <v>114</v>
      </c>
      <c r="U7" s="73">
        <f>Saída[[#This Row],[Contendo]]*Saída[[#This Row],[Quantidade volumétrica 
Entregue]]</f>
        <v>200</v>
      </c>
      <c r="V7" t="s">
        <v>114</v>
      </c>
      <c r="W7" t="s">
        <v>114</v>
      </c>
      <c r="X7" s="73">
        <v>200</v>
      </c>
      <c r="Y7" s="237">
        <v>0.22</v>
      </c>
      <c r="Z7" s="49">
        <f>Saída[[#This Row],[Valor Unitário Comercial]]*Saída[[#This Row],[Quantidade Comercial]]</f>
        <v>44</v>
      </c>
    </row>
    <row r="8" spans="1:26" ht="15" customHeight="1">
      <c r="A8" s="76">
        <v>5</v>
      </c>
      <c r="B8" s="44" t="s">
        <v>858</v>
      </c>
      <c r="C8" t="s">
        <v>23</v>
      </c>
      <c r="D8" s="44" t="s">
        <v>858</v>
      </c>
      <c r="E8" t="s">
        <v>186</v>
      </c>
      <c r="H8" t="s">
        <v>789</v>
      </c>
      <c r="J8" t="s">
        <v>183</v>
      </c>
      <c r="K8" t="s">
        <v>185</v>
      </c>
      <c r="L8" t="s">
        <v>184</v>
      </c>
      <c r="N8" s="70">
        <v>43932</v>
      </c>
      <c r="O8">
        <v>14</v>
      </c>
      <c r="P8" t="str">
        <f>IFERROR(VLOOKUP(Saída[[#This Row],[Cod.]],Entrada!M:W,2,0),0)</f>
        <v>Macacão C/Capuz Tyvek Médio / Du Pont</v>
      </c>
      <c r="Q8" s="93">
        <v>50</v>
      </c>
      <c r="R8" s="92" t="s">
        <v>114</v>
      </c>
      <c r="S8" s="73">
        <v>1</v>
      </c>
      <c r="T8" t="s">
        <v>114</v>
      </c>
      <c r="U8" s="73">
        <v>50</v>
      </c>
      <c r="V8" t="s">
        <v>114</v>
      </c>
      <c r="W8" t="s">
        <v>114</v>
      </c>
      <c r="X8" s="73">
        <v>50</v>
      </c>
      <c r="Y8" s="237">
        <v>28.67</v>
      </c>
      <c r="Z8" s="49">
        <f>Saída[[#This Row],[Valor Unitário Comercial]]*Saída[[#This Row],[Quantidade Comercial]]</f>
        <v>1433.5</v>
      </c>
    </row>
    <row r="9" spans="1:26" ht="15" customHeight="1">
      <c r="A9" s="76">
        <v>6</v>
      </c>
      <c r="B9" s="44" t="s">
        <v>858</v>
      </c>
      <c r="C9" t="s">
        <v>23</v>
      </c>
      <c r="D9" s="44" t="s">
        <v>858</v>
      </c>
      <c r="E9" t="s">
        <v>456</v>
      </c>
      <c r="H9" t="s">
        <v>680</v>
      </c>
      <c r="J9" t="s">
        <v>875</v>
      </c>
      <c r="K9" t="s">
        <v>876</v>
      </c>
      <c r="L9" t="s">
        <v>217</v>
      </c>
      <c r="N9" s="2">
        <v>43932</v>
      </c>
      <c r="O9">
        <v>5</v>
      </c>
      <c r="P9" t="str">
        <f>IFERROR(VLOOKUP(Saída[[#This Row],[Cod.]],Entrada!M:W,2,0),0)</f>
        <v>Desinfetante Hospitalar Alc Clorado Ultra Guard DCG70 2x5Kg</v>
      </c>
      <c r="Q9" s="93">
        <v>2</v>
      </c>
      <c r="R9" s="92" t="s">
        <v>113</v>
      </c>
      <c r="S9" s="73">
        <v>2</v>
      </c>
      <c r="T9" t="s">
        <v>167</v>
      </c>
      <c r="U9" s="73">
        <f>Saída[[#This Row],[Contendo]]*Saída[[#This Row],[Quantidade volumétrica 
Entregue]]</f>
        <v>4</v>
      </c>
      <c r="V9" t="s">
        <v>167</v>
      </c>
      <c r="W9" t="s">
        <v>167</v>
      </c>
      <c r="X9" s="73">
        <f>Saída[[#This Row],[Contendo]]*Saída[[#This Row],[Quantidade volumétrica 
Entregue]]</f>
        <v>4</v>
      </c>
      <c r="Y9" s="237">
        <v>15.37</v>
      </c>
      <c r="Z9" s="49">
        <f>Saída[[#This Row],[Valor Unitário Comercial]]*Saída[[#This Row],[Quantidade Comercial]]</f>
        <v>61.48</v>
      </c>
    </row>
    <row r="10" spans="1:26" ht="15" customHeight="1">
      <c r="A10" s="76">
        <v>7</v>
      </c>
      <c r="B10" s="72" t="s">
        <v>858</v>
      </c>
      <c r="C10" t="s">
        <v>23</v>
      </c>
      <c r="D10" s="44" t="s">
        <v>858</v>
      </c>
      <c r="E10" t="s">
        <v>457</v>
      </c>
      <c r="H10" t="s">
        <v>680</v>
      </c>
      <c r="J10" t="s">
        <v>877</v>
      </c>
      <c r="K10" t="s">
        <v>878</v>
      </c>
      <c r="L10" t="s">
        <v>879</v>
      </c>
      <c r="N10" s="2">
        <v>43932</v>
      </c>
      <c r="O10">
        <v>5</v>
      </c>
      <c r="P10" t="str">
        <f>IFERROR(VLOOKUP(Saída[[#This Row],[Cod.]],Entrada!M:W,2,0),0)</f>
        <v>Desinfetante Hospitalar Alc Clorado Ultra Guard DCG70 2x5Kg</v>
      </c>
      <c r="Q10" s="93">
        <v>2</v>
      </c>
      <c r="R10" s="92" t="s">
        <v>113</v>
      </c>
      <c r="S10" s="73">
        <v>2</v>
      </c>
      <c r="T10" t="s">
        <v>167</v>
      </c>
      <c r="U10" s="73">
        <f>Saída[[#This Row],[Contendo]]*Saída[[#This Row],[Quantidade volumétrica 
Entregue]]</f>
        <v>4</v>
      </c>
      <c r="V10" t="s">
        <v>167</v>
      </c>
      <c r="W10" t="s">
        <v>167</v>
      </c>
      <c r="X10" s="73">
        <f>Saída[[#This Row],[Contendo]]*Saída[[#This Row],[Quantidade volumétrica 
Entregue]]</f>
        <v>4</v>
      </c>
      <c r="Y10" s="237">
        <v>15.37</v>
      </c>
      <c r="Z10" s="49">
        <f>Saída[[#This Row],[Valor Unitário Comercial]]*Saída[[#This Row],[Quantidade Comercial]]</f>
        <v>61.48</v>
      </c>
    </row>
    <row r="11" spans="1:26">
      <c r="A11" s="76">
        <v>8</v>
      </c>
      <c r="B11" s="72" t="s">
        <v>858</v>
      </c>
      <c r="C11" t="s">
        <v>23</v>
      </c>
      <c r="D11" s="44" t="s">
        <v>858</v>
      </c>
      <c r="E11" t="s">
        <v>384</v>
      </c>
      <c r="H11" t="s">
        <v>27</v>
      </c>
      <c r="J11" t="s">
        <v>880</v>
      </c>
      <c r="K11" t="s">
        <v>881</v>
      </c>
      <c r="L11" t="s">
        <v>218</v>
      </c>
      <c r="O11">
        <v>5</v>
      </c>
      <c r="P11" t="str">
        <f>IFERROR(VLOOKUP(Saída[[#This Row],[Cod.]],Entrada!M:W,2,0),0)</f>
        <v>Desinfetante Hospitalar Alc Clorado Ultra Guard DCG70 2x5Kg</v>
      </c>
      <c r="Q11" s="93">
        <v>8</v>
      </c>
      <c r="R11" s="92" t="s">
        <v>113</v>
      </c>
      <c r="S11" s="73">
        <v>2</v>
      </c>
      <c r="T11" t="s">
        <v>167</v>
      </c>
      <c r="U11" s="73">
        <f>Saída[[#This Row],[Contendo]]*Saída[[#This Row],[Quantidade volumétrica 
Entregue]]</f>
        <v>16</v>
      </c>
      <c r="V11" t="s">
        <v>167</v>
      </c>
      <c r="W11" t="s">
        <v>167</v>
      </c>
      <c r="X11" s="73">
        <f>Saída[[#This Row],[Contendo]]*Saída[[#This Row],[Quantidade volumétrica 
Entregue]]</f>
        <v>16</v>
      </c>
      <c r="Y11" s="237">
        <v>15.37</v>
      </c>
      <c r="Z11" s="49">
        <f>Saída[[#This Row],[Valor Unitário Comercial]]*Saída[[#This Row],[Quantidade Comercial]]</f>
        <v>245.92</v>
      </c>
    </row>
    <row r="12" spans="1:26" ht="15" customHeight="1">
      <c r="A12" s="76">
        <v>9</v>
      </c>
      <c r="B12" s="44" t="s">
        <v>858</v>
      </c>
      <c r="C12" t="s">
        <v>23</v>
      </c>
      <c r="D12" s="44" t="s">
        <v>858</v>
      </c>
      <c r="E12" t="s">
        <v>358</v>
      </c>
      <c r="H12" t="s">
        <v>47</v>
      </c>
      <c r="J12" t="s">
        <v>882</v>
      </c>
      <c r="K12" t="s">
        <v>883</v>
      </c>
      <c r="L12" t="s">
        <v>886</v>
      </c>
      <c r="N12" s="2">
        <v>43937</v>
      </c>
      <c r="O12">
        <v>5</v>
      </c>
      <c r="P12" t="str">
        <f>IFERROR(VLOOKUP(Saída[[#This Row],[Cod.]],Entrada!M:W,2,0),0)</f>
        <v>Desinfetante Hospitalar Alc Clorado Ultra Guard DCG70 2x5Kg</v>
      </c>
      <c r="Q12" s="93">
        <v>1</v>
      </c>
      <c r="R12" s="92" t="s">
        <v>113</v>
      </c>
      <c r="S12" s="73">
        <v>2</v>
      </c>
      <c r="T12" t="s">
        <v>167</v>
      </c>
      <c r="U12" s="73">
        <f>Saída[[#This Row],[Contendo]]*Saída[[#This Row],[Quantidade volumétrica 
Entregue]]</f>
        <v>2</v>
      </c>
      <c r="V12" t="s">
        <v>167</v>
      </c>
      <c r="W12" t="s">
        <v>167</v>
      </c>
      <c r="X12" s="73">
        <f>Saída[[#This Row],[Contendo]]*Saída[[#This Row],[Quantidade volumétrica 
Entregue]]</f>
        <v>2</v>
      </c>
      <c r="Y12" s="237">
        <v>15.37</v>
      </c>
      <c r="Z12" s="49">
        <f>Saída[[#This Row],[Valor Unitário Comercial]]*Saída[[#This Row],[Quantidade Comercial]]</f>
        <v>30.74</v>
      </c>
    </row>
    <row r="13" spans="1:26" ht="15" customHeight="1">
      <c r="A13" s="76">
        <v>10</v>
      </c>
      <c r="B13" s="44" t="s">
        <v>858</v>
      </c>
      <c r="C13" t="s">
        <v>23</v>
      </c>
      <c r="D13" s="44" t="s">
        <v>858</v>
      </c>
      <c r="E13" t="s">
        <v>567</v>
      </c>
      <c r="H13" t="s">
        <v>47</v>
      </c>
      <c r="J13" t="s">
        <v>884</v>
      </c>
      <c r="K13" t="s">
        <v>885</v>
      </c>
      <c r="L13" t="s">
        <v>217</v>
      </c>
      <c r="N13" s="2">
        <v>43937</v>
      </c>
      <c r="O13">
        <v>5</v>
      </c>
      <c r="P13" t="str">
        <f>IFERROR(VLOOKUP(Saída[[#This Row],[Cod.]],Entrada!M:W,2,0),0)</f>
        <v>Desinfetante Hospitalar Alc Clorado Ultra Guard DCG70 2x5Kg</v>
      </c>
      <c r="Q13" s="93">
        <v>2</v>
      </c>
      <c r="R13" s="92" t="s">
        <v>113</v>
      </c>
      <c r="S13" s="73">
        <v>2</v>
      </c>
      <c r="T13" t="s">
        <v>167</v>
      </c>
      <c r="U13" s="73">
        <f>Saída[[#This Row],[Contendo]]*Saída[[#This Row],[Quantidade volumétrica 
Entregue]]</f>
        <v>4</v>
      </c>
      <c r="V13" t="s">
        <v>167</v>
      </c>
      <c r="W13" t="s">
        <v>167</v>
      </c>
      <c r="X13" s="73">
        <f>Saída[[#This Row],[Contendo]]*Saída[[#This Row],[Quantidade volumétrica 
Entregue]]</f>
        <v>4</v>
      </c>
      <c r="Y13" s="237">
        <v>15.37</v>
      </c>
      <c r="Z13" s="49">
        <f>Saída[[#This Row],[Valor Unitário Comercial]]*Saída[[#This Row],[Quantidade Comercial]]</f>
        <v>61.48</v>
      </c>
    </row>
    <row r="14" spans="1:26">
      <c r="A14" s="76">
        <v>11</v>
      </c>
      <c r="B14" s="44" t="s">
        <v>858</v>
      </c>
      <c r="C14" t="s">
        <v>23</v>
      </c>
      <c r="D14" s="44" t="s">
        <v>858</v>
      </c>
      <c r="E14" t="s">
        <v>566</v>
      </c>
      <c r="H14" t="s">
        <v>47</v>
      </c>
      <c r="J14" t="s">
        <v>888</v>
      </c>
      <c r="K14" t="s">
        <v>889</v>
      </c>
      <c r="L14" t="s">
        <v>887</v>
      </c>
      <c r="N14" s="2">
        <v>43937</v>
      </c>
      <c r="O14">
        <v>5</v>
      </c>
      <c r="P14" t="str">
        <f>IFERROR(VLOOKUP(Saída[[#This Row],[Cod.]],Entrada!M:W,2,0),0)</f>
        <v>Desinfetante Hospitalar Alc Clorado Ultra Guard DCG70 2x5Kg</v>
      </c>
      <c r="Q14" s="93">
        <v>2</v>
      </c>
      <c r="R14" s="92" t="s">
        <v>113</v>
      </c>
      <c r="S14" s="73">
        <v>2</v>
      </c>
      <c r="T14" t="s">
        <v>167</v>
      </c>
      <c r="U14" s="73">
        <f>Saída[[#This Row],[Contendo]]*Saída[[#This Row],[Quantidade volumétrica 
Entregue]]</f>
        <v>4</v>
      </c>
      <c r="V14" t="s">
        <v>167</v>
      </c>
      <c r="W14" t="s">
        <v>167</v>
      </c>
      <c r="X14" s="73">
        <f>Saída[[#This Row],[Contendo]]*Saída[[#This Row],[Quantidade volumétrica 
Entregue]]</f>
        <v>4</v>
      </c>
      <c r="Y14" s="237">
        <v>15.37</v>
      </c>
      <c r="Z14" s="49">
        <f>Saída[[#This Row],[Valor Unitário Comercial]]*Saída[[#This Row],[Quantidade Comercial]]</f>
        <v>61.48</v>
      </c>
    </row>
    <row r="15" spans="1:26">
      <c r="A15" s="76">
        <v>12</v>
      </c>
      <c r="B15" s="44" t="s">
        <v>858</v>
      </c>
      <c r="C15" t="s">
        <v>23</v>
      </c>
      <c r="D15" s="44" t="s">
        <v>858</v>
      </c>
      <c r="E15" t="s">
        <v>427</v>
      </c>
      <c r="H15" t="s">
        <v>654</v>
      </c>
      <c r="J15" t="s">
        <v>891</v>
      </c>
      <c r="K15" t="s">
        <v>893</v>
      </c>
      <c r="L15" t="s">
        <v>895</v>
      </c>
      <c r="N15" s="2">
        <v>43938</v>
      </c>
      <c r="O15">
        <v>5</v>
      </c>
      <c r="P15" t="str">
        <f>IFERROR(VLOOKUP(Saída[[#This Row],[Cod.]],Entrada!M:W,2,0),0)</f>
        <v>Desinfetante Hospitalar Alc Clorado Ultra Guard DCG70 2x5Kg</v>
      </c>
      <c r="Q15" s="93">
        <v>2</v>
      </c>
      <c r="R15" s="92" t="s">
        <v>113</v>
      </c>
      <c r="S15" s="73">
        <v>2</v>
      </c>
      <c r="T15" t="s">
        <v>167</v>
      </c>
      <c r="U15" s="73">
        <f>Saída[[#This Row],[Contendo]]*Saída[[#This Row],[Quantidade volumétrica 
Entregue]]</f>
        <v>4</v>
      </c>
      <c r="V15" t="s">
        <v>167</v>
      </c>
      <c r="W15" t="s">
        <v>167</v>
      </c>
      <c r="X15" s="73">
        <f>Saída[[#This Row],[Contendo]]*Saída[[#This Row],[Quantidade volumétrica 
Entregue]]</f>
        <v>4</v>
      </c>
      <c r="Y15" s="237">
        <v>15.37</v>
      </c>
      <c r="Z15" s="49">
        <f>Saída[[#This Row],[Valor Unitário Comercial]]*Saída[[#This Row],[Quantidade Comercial]]</f>
        <v>61.48</v>
      </c>
    </row>
    <row r="16" spans="1:26">
      <c r="A16" s="76">
        <v>13</v>
      </c>
      <c r="B16" s="44" t="s">
        <v>858</v>
      </c>
      <c r="C16" t="s">
        <v>23</v>
      </c>
      <c r="D16" s="44" t="s">
        <v>858</v>
      </c>
      <c r="E16" t="s">
        <v>188</v>
      </c>
      <c r="H16" t="s">
        <v>654</v>
      </c>
      <c r="J16" t="s">
        <v>890</v>
      </c>
      <c r="K16" t="s">
        <v>892</v>
      </c>
      <c r="L16" t="s">
        <v>894</v>
      </c>
      <c r="N16" s="2">
        <v>43938</v>
      </c>
      <c r="O16">
        <v>5</v>
      </c>
      <c r="P16" t="str">
        <f>IFERROR(VLOOKUP(Saída[[#This Row],[Cod.]],Entrada!M:W,2,0),0)</f>
        <v>Desinfetante Hospitalar Alc Clorado Ultra Guard DCG70 2x5Kg</v>
      </c>
      <c r="Q16" s="93">
        <v>2</v>
      </c>
      <c r="R16" s="92" t="s">
        <v>113</v>
      </c>
      <c r="S16" s="73">
        <v>2</v>
      </c>
      <c r="T16" t="s">
        <v>167</v>
      </c>
      <c r="U16" s="73">
        <f>Saída[[#This Row],[Contendo]]*Saída[[#This Row],[Quantidade volumétrica 
Entregue]]</f>
        <v>4</v>
      </c>
      <c r="V16" t="s">
        <v>167</v>
      </c>
      <c r="W16" t="s">
        <v>167</v>
      </c>
      <c r="X16" s="73">
        <f>Saída[[#This Row],[Contendo]]*Saída[[#This Row],[Quantidade volumétrica 
Entregue]]</f>
        <v>4</v>
      </c>
      <c r="Y16" s="237">
        <v>15.37</v>
      </c>
      <c r="Z16" s="49">
        <f>Saída[[#This Row],[Valor Unitário Comercial]]*Saída[[#This Row],[Quantidade Comercial]]</f>
        <v>61.48</v>
      </c>
    </row>
    <row r="17" spans="1:26" ht="15" customHeight="1">
      <c r="A17" s="76">
        <v>14</v>
      </c>
      <c r="B17" s="44" t="s">
        <v>858</v>
      </c>
      <c r="C17" t="s">
        <v>23</v>
      </c>
      <c r="D17" s="44" t="s">
        <v>858</v>
      </c>
      <c r="E17" t="s">
        <v>394</v>
      </c>
      <c r="H17" t="s">
        <v>621</v>
      </c>
      <c r="J17" t="s">
        <v>896</v>
      </c>
      <c r="K17" t="s">
        <v>898</v>
      </c>
      <c r="L17" t="s">
        <v>897</v>
      </c>
      <c r="N17" s="2">
        <v>43938</v>
      </c>
      <c r="O17">
        <v>5</v>
      </c>
      <c r="P17" t="str">
        <f>IFERROR(VLOOKUP(Saída[[#This Row],[Cod.]],Entrada!M:W,2,0),0)</f>
        <v>Desinfetante Hospitalar Alc Clorado Ultra Guard DCG70 2x5Kg</v>
      </c>
      <c r="Q17" s="93">
        <v>1</v>
      </c>
      <c r="R17" s="92" t="s">
        <v>113</v>
      </c>
      <c r="S17" s="73">
        <v>2</v>
      </c>
      <c r="T17" t="s">
        <v>167</v>
      </c>
      <c r="U17" s="73">
        <f>Saída[[#This Row],[Contendo]]*Saída[[#This Row],[Quantidade volumétrica 
Entregue]]</f>
        <v>2</v>
      </c>
      <c r="V17" t="s">
        <v>167</v>
      </c>
      <c r="W17" t="s">
        <v>167</v>
      </c>
      <c r="X17" s="73">
        <f>Saída[[#This Row],[Contendo]]*Saída[[#This Row],[Quantidade volumétrica 
Entregue]]</f>
        <v>2</v>
      </c>
      <c r="Y17" s="237">
        <v>15.37</v>
      </c>
      <c r="Z17" s="49">
        <f>Saída[[#This Row],[Valor Unitário Comercial]]*Saída[[#This Row],[Quantidade Comercial]]</f>
        <v>30.74</v>
      </c>
    </row>
    <row r="18" spans="1:26" ht="15" customHeight="1">
      <c r="A18" s="76">
        <v>15</v>
      </c>
      <c r="B18" s="44" t="s">
        <v>858</v>
      </c>
      <c r="C18" t="s">
        <v>23</v>
      </c>
      <c r="D18" s="44" t="s">
        <v>858</v>
      </c>
      <c r="E18" t="s">
        <v>194</v>
      </c>
      <c r="H18" t="s">
        <v>790</v>
      </c>
      <c r="J18" t="s">
        <v>191</v>
      </c>
      <c r="K18" t="s">
        <v>193</v>
      </c>
      <c r="L18" t="s">
        <v>192</v>
      </c>
      <c r="N18" s="70">
        <v>43934</v>
      </c>
      <c r="O18">
        <v>17</v>
      </c>
      <c r="P18" t="str">
        <f>IFERROR(VLOOKUP(Saída[[#This Row],[Cod.]],Entrada!M:W,2,0),0)</f>
        <v>Respiradores descartáveis dobrável PFF-2 AZ S/Valvula UAL200700</v>
      </c>
      <c r="Q18" s="93">
        <v>50</v>
      </c>
      <c r="R18" s="92" t="s">
        <v>113</v>
      </c>
      <c r="S18" s="73">
        <v>200</v>
      </c>
      <c r="T18" t="s">
        <v>114</v>
      </c>
      <c r="U18" s="73">
        <f>Saída[[#This Row],[Contendo]]*Saída[[#This Row],[Quantidade volumétrica 
Entregue]]</f>
        <v>10000</v>
      </c>
      <c r="V18" t="s">
        <v>114</v>
      </c>
      <c r="W18" t="s">
        <v>114</v>
      </c>
      <c r="X18" s="73">
        <v>10000</v>
      </c>
      <c r="Y18" s="237">
        <v>9.9</v>
      </c>
      <c r="Z18" s="49">
        <f>Saída[[#This Row],[Valor Unitário Comercial]]*Saída[[#This Row],[Quantidade Comercial]]</f>
        <v>99000</v>
      </c>
    </row>
    <row r="19" spans="1:26" ht="15" customHeight="1">
      <c r="A19" s="76">
        <v>16</v>
      </c>
      <c r="B19" s="44" t="s">
        <v>858</v>
      </c>
      <c r="C19" t="s">
        <v>23</v>
      </c>
      <c r="D19" s="44" t="s">
        <v>858</v>
      </c>
      <c r="E19" t="s">
        <v>198</v>
      </c>
      <c r="H19" t="s">
        <v>788</v>
      </c>
      <c r="J19" t="s">
        <v>195</v>
      </c>
      <c r="K19" t="s">
        <v>197</v>
      </c>
      <c r="L19" t="s">
        <v>196</v>
      </c>
      <c r="N19" s="70">
        <v>43934</v>
      </c>
      <c r="O19">
        <v>3</v>
      </c>
      <c r="P19" t="str">
        <f>IFERROR(VLOOKUP(Saída[[#This Row],[Cod.]],Entrada!M:W,2,0),0)</f>
        <v>Álcool glicerinado 70% - Galão 5L</v>
      </c>
      <c r="Q19" s="93">
        <v>2</v>
      </c>
      <c r="R19" s="92" t="s">
        <v>846</v>
      </c>
      <c r="S19" s="73">
        <v>5</v>
      </c>
      <c r="T19" t="s">
        <v>167</v>
      </c>
      <c r="U19" s="73">
        <f>Saída[[#This Row],[Contendo]]*Saída[[#This Row],[Quantidade volumétrica 
Entregue]]</f>
        <v>10</v>
      </c>
      <c r="V19" t="s">
        <v>167</v>
      </c>
      <c r="W19" t="s">
        <v>167</v>
      </c>
      <c r="X19" s="73">
        <v>10</v>
      </c>
      <c r="Y19" s="237">
        <v>2.83</v>
      </c>
      <c r="Z19" s="49">
        <f>Saída[[#This Row],[Valor Unitário Comercial]]*Saída[[#This Row],[Quantidade Comercial]]</f>
        <v>28.3</v>
      </c>
    </row>
    <row r="20" spans="1:26" ht="15" customHeight="1">
      <c r="A20" s="76">
        <v>16</v>
      </c>
      <c r="B20" s="44" t="s">
        <v>858</v>
      </c>
      <c r="C20" t="s">
        <v>23</v>
      </c>
      <c r="D20" s="44" t="s">
        <v>858</v>
      </c>
      <c r="E20" t="s">
        <v>198</v>
      </c>
      <c r="H20" t="s">
        <v>788</v>
      </c>
      <c r="J20" t="s">
        <v>195</v>
      </c>
      <c r="K20" t="s">
        <v>197</v>
      </c>
      <c r="L20" t="s">
        <v>196</v>
      </c>
      <c r="N20" s="70">
        <v>43934</v>
      </c>
      <c r="O20">
        <v>1</v>
      </c>
      <c r="P20" t="str">
        <f>IFERROR(VLOOKUP(Saída[[#This Row],[Cod.]],Entrada!M:W,2,0),0)</f>
        <v>Alcool Gel AMBEV PET 190G CX c/21</v>
      </c>
      <c r="Q20" s="93">
        <v>3</v>
      </c>
      <c r="R20" s="92" t="s">
        <v>113</v>
      </c>
      <c r="S20" s="73">
        <v>21</v>
      </c>
      <c r="T20" t="s">
        <v>114</v>
      </c>
      <c r="U20" s="73">
        <f>Saída[[#This Row],[Contendo]]*Saída[[#This Row],[Quantidade volumétrica 
Entregue]]</f>
        <v>63</v>
      </c>
      <c r="V20" t="s">
        <v>114</v>
      </c>
      <c r="W20" t="s">
        <v>113</v>
      </c>
      <c r="X20" s="73">
        <v>3</v>
      </c>
      <c r="Y20" s="237">
        <v>9.0755999999999997</v>
      </c>
      <c r="Z20" s="49">
        <f>Saída[[#This Row],[Valor Unitário Comercial]]*Saída[[#This Row],[Quantidade Comercial]]</f>
        <v>27.226799999999997</v>
      </c>
    </row>
    <row r="21" spans="1:26" ht="15" customHeight="1">
      <c r="A21" s="76">
        <v>17</v>
      </c>
      <c r="B21" s="44" t="s">
        <v>858</v>
      </c>
      <c r="C21" t="s">
        <v>23</v>
      </c>
      <c r="D21" s="44" t="s">
        <v>858</v>
      </c>
      <c r="E21" t="s">
        <v>202</v>
      </c>
      <c r="H21" t="s">
        <v>791</v>
      </c>
      <c r="J21" t="s">
        <v>199</v>
      </c>
      <c r="K21" t="s">
        <v>201</v>
      </c>
      <c r="L21" t="s">
        <v>200</v>
      </c>
      <c r="N21" s="70">
        <v>43935</v>
      </c>
      <c r="O21">
        <v>17</v>
      </c>
      <c r="P21" t="str">
        <f>IFERROR(VLOOKUP(Saída[[#This Row],[Cod.]],Entrada!M:W,2,0),0)</f>
        <v>Respiradores descartáveis dobrável PFF-2 AZ S/Valvula UAL200700</v>
      </c>
      <c r="Q21" s="93">
        <v>50</v>
      </c>
      <c r="R21" s="92" t="s">
        <v>113</v>
      </c>
      <c r="S21" s="73">
        <v>200</v>
      </c>
      <c r="T21" t="s">
        <v>114</v>
      </c>
      <c r="U21" s="73">
        <v>10000</v>
      </c>
      <c r="V21" t="s">
        <v>114</v>
      </c>
      <c r="W21" t="s">
        <v>114</v>
      </c>
      <c r="X21" s="73">
        <v>10000</v>
      </c>
      <c r="Y21" s="237">
        <v>9.9</v>
      </c>
      <c r="Z21" s="49">
        <f>Saída[[#This Row],[Valor Unitário Comercial]]*Saída[[#This Row],[Quantidade Comercial]]</f>
        <v>99000</v>
      </c>
    </row>
    <row r="22" spans="1:26" ht="15" customHeight="1">
      <c r="A22" s="76">
        <v>18</v>
      </c>
      <c r="B22" s="44" t="s">
        <v>858</v>
      </c>
      <c r="C22" t="s">
        <v>23</v>
      </c>
      <c r="D22" s="44" t="s">
        <v>858</v>
      </c>
      <c r="E22" t="s">
        <v>206</v>
      </c>
      <c r="H22" t="s">
        <v>791</v>
      </c>
      <c r="J22" t="s">
        <v>203</v>
      </c>
      <c r="K22" t="s">
        <v>205</v>
      </c>
      <c r="L22" t="s">
        <v>204</v>
      </c>
      <c r="N22" s="70">
        <v>43935</v>
      </c>
      <c r="O22">
        <v>17</v>
      </c>
      <c r="P22" t="str">
        <f>IFERROR(VLOOKUP(Saída[[#This Row],[Cod.]],Entrada!M:W,2,0),0)</f>
        <v>Respiradores descartáveis dobrável PFF-2 AZ S/Valvula UAL200700</v>
      </c>
      <c r="Q22" s="93">
        <v>50</v>
      </c>
      <c r="R22" s="92" t="s">
        <v>113</v>
      </c>
      <c r="S22" s="73">
        <v>200</v>
      </c>
      <c r="T22" t="s">
        <v>114</v>
      </c>
      <c r="U22" s="73">
        <v>10000</v>
      </c>
      <c r="V22" t="s">
        <v>114</v>
      </c>
      <c r="W22" t="s">
        <v>114</v>
      </c>
      <c r="X22" s="73">
        <v>10000</v>
      </c>
      <c r="Y22" s="237">
        <v>9.9</v>
      </c>
      <c r="Z22" s="49">
        <f>Saída[[#This Row],[Valor Unitário Comercial]]*Saída[[#This Row],[Quantidade Comercial]]</f>
        <v>99000</v>
      </c>
    </row>
    <row r="23" spans="1:26" ht="15" customHeight="1">
      <c r="A23" s="76">
        <v>19</v>
      </c>
      <c r="B23" s="44" t="s">
        <v>858</v>
      </c>
      <c r="C23" t="s">
        <v>23</v>
      </c>
      <c r="D23" s="44" t="s">
        <v>858</v>
      </c>
      <c r="E23" t="s">
        <v>210</v>
      </c>
      <c r="H23" t="s">
        <v>791</v>
      </c>
      <c r="J23" t="s">
        <v>207</v>
      </c>
      <c r="K23" t="s">
        <v>209</v>
      </c>
      <c r="L23" t="s">
        <v>208</v>
      </c>
      <c r="N23" s="70">
        <v>43935</v>
      </c>
      <c r="O23">
        <v>17</v>
      </c>
      <c r="P23" t="str">
        <f>IFERROR(VLOOKUP(Saída[[#This Row],[Cod.]],Entrada!M:W,2,0),0)</f>
        <v>Respiradores descartáveis dobrável PFF-2 AZ S/Valvula UAL200700</v>
      </c>
      <c r="Q23" s="93">
        <v>50</v>
      </c>
      <c r="R23" s="92" t="s">
        <v>113</v>
      </c>
      <c r="S23" s="73">
        <v>200</v>
      </c>
      <c r="T23" t="s">
        <v>114</v>
      </c>
      <c r="U23" s="73">
        <v>10000</v>
      </c>
      <c r="V23" t="s">
        <v>114</v>
      </c>
      <c r="W23" t="s">
        <v>114</v>
      </c>
      <c r="X23" s="73">
        <v>10000</v>
      </c>
      <c r="Y23" s="237">
        <v>9.9</v>
      </c>
      <c r="Z23" s="49">
        <f>Saída[[#This Row],[Valor Unitário Comercial]]*Saída[[#This Row],[Quantidade Comercial]]</f>
        <v>99000</v>
      </c>
    </row>
    <row r="24" spans="1:26" ht="15" customHeight="1">
      <c r="A24" s="76">
        <v>20</v>
      </c>
      <c r="B24" s="44" t="s">
        <v>858</v>
      </c>
      <c r="C24" t="s">
        <v>23</v>
      </c>
      <c r="D24" s="44" t="s">
        <v>858</v>
      </c>
      <c r="E24" t="s">
        <v>476</v>
      </c>
      <c r="H24" t="s">
        <v>698</v>
      </c>
      <c r="J24" t="s">
        <v>900</v>
      </c>
      <c r="K24" t="s">
        <v>201</v>
      </c>
      <c r="L24" t="s">
        <v>907</v>
      </c>
      <c r="N24" s="2">
        <v>43935</v>
      </c>
      <c r="O24">
        <v>5</v>
      </c>
      <c r="P24" t="str">
        <f>IFERROR(VLOOKUP(Saída[[#This Row],[Cod.]],Entrada!M:W,2,0),0)</f>
        <v>Desinfetante Hospitalar Alc Clorado Ultra Guard DCG70 2x5Kg</v>
      </c>
      <c r="Q24" s="93">
        <v>1</v>
      </c>
      <c r="R24" s="92" t="s">
        <v>113</v>
      </c>
      <c r="S24" s="73">
        <v>2</v>
      </c>
      <c r="T24" t="s">
        <v>167</v>
      </c>
      <c r="U24" s="73">
        <f>Saída[[#This Row],[Contendo]]*Saída[[#This Row],[Quantidade volumétrica 
Entregue]]</f>
        <v>2</v>
      </c>
      <c r="V24" t="s">
        <v>167</v>
      </c>
      <c r="W24" t="s">
        <v>167</v>
      </c>
      <c r="X24" s="73">
        <f>Saída[[#This Row],[Contendo]]*Saída[[#This Row],[Quantidade volumétrica 
Entregue]]</f>
        <v>2</v>
      </c>
      <c r="Y24" s="237">
        <v>15.37</v>
      </c>
      <c r="Z24" s="49">
        <f>Saída[[#This Row],[Valor Unitário Comercial]]*Saída[[#This Row],[Quantidade Comercial]]</f>
        <v>30.74</v>
      </c>
    </row>
    <row r="25" spans="1:26" ht="15" customHeight="1">
      <c r="A25" s="76">
        <v>21</v>
      </c>
      <c r="B25" s="44" t="s">
        <v>858</v>
      </c>
      <c r="C25" t="s">
        <v>23</v>
      </c>
      <c r="D25" s="44" t="s">
        <v>858</v>
      </c>
      <c r="E25" t="s">
        <v>477</v>
      </c>
      <c r="H25" t="s">
        <v>698</v>
      </c>
      <c r="J25" t="s">
        <v>901</v>
      </c>
      <c r="K25" t="s">
        <v>904</v>
      </c>
      <c r="L25" t="s">
        <v>211</v>
      </c>
      <c r="N25" s="2">
        <v>43935</v>
      </c>
      <c r="O25">
        <v>5</v>
      </c>
      <c r="P25" t="str">
        <f>IFERROR(VLOOKUP(Saída[[#This Row],[Cod.]],Entrada!M:W,2,0),0)</f>
        <v>Desinfetante Hospitalar Alc Clorado Ultra Guard DCG70 2x5Kg</v>
      </c>
      <c r="Q25" s="93">
        <v>1</v>
      </c>
      <c r="R25" s="92" t="s">
        <v>113</v>
      </c>
      <c r="S25" s="73">
        <v>2</v>
      </c>
      <c r="T25" t="s">
        <v>167</v>
      </c>
      <c r="U25" s="73">
        <f>Saída[[#This Row],[Contendo]]*Saída[[#This Row],[Quantidade volumétrica 
Entregue]]</f>
        <v>2</v>
      </c>
      <c r="V25" t="s">
        <v>167</v>
      </c>
      <c r="W25" t="s">
        <v>167</v>
      </c>
      <c r="X25" s="73">
        <f>Saída[[#This Row],[Contendo]]*Saída[[#This Row],[Quantidade volumétrica 
Entregue]]</f>
        <v>2</v>
      </c>
      <c r="Y25" s="237">
        <v>15.37</v>
      </c>
      <c r="Z25" s="49">
        <f>Saída[[#This Row],[Valor Unitário Comercial]]*Saída[[#This Row],[Quantidade Comercial]]</f>
        <v>30.74</v>
      </c>
    </row>
    <row r="26" spans="1:26" ht="15" customHeight="1">
      <c r="A26" s="76">
        <v>22</v>
      </c>
      <c r="B26" s="44" t="s">
        <v>858</v>
      </c>
      <c r="C26" t="s">
        <v>23</v>
      </c>
      <c r="D26" s="44" t="s">
        <v>858</v>
      </c>
      <c r="E26" t="s">
        <v>478</v>
      </c>
      <c r="H26" t="s">
        <v>698</v>
      </c>
      <c r="J26" t="s">
        <v>902</v>
      </c>
      <c r="K26" t="s">
        <v>905</v>
      </c>
      <c r="L26" t="s">
        <v>217</v>
      </c>
      <c r="N26" s="2">
        <v>43935</v>
      </c>
      <c r="O26">
        <v>5</v>
      </c>
      <c r="P26" t="str">
        <f>IFERROR(VLOOKUP(Saída[[#This Row],[Cod.]],Entrada!M:W,2,0),0)</f>
        <v>Desinfetante Hospitalar Alc Clorado Ultra Guard DCG70 2x5Kg</v>
      </c>
      <c r="Q26" s="93">
        <v>1</v>
      </c>
      <c r="R26" s="92" t="s">
        <v>113</v>
      </c>
      <c r="S26" s="73">
        <v>2</v>
      </c>
      <c r="T26" t="s">
        <v>167</v>
      </c>
      <c r="U26" s="73">
        <f>Saída[[#This Row],[Contendo]]*Saída[[#This Row],[Quantidade volumétrica 
Entregue]]</f>
        <v>2</v>
      </c>
      <c r="V26" t="s">
        <v>167</v>
      </c>
      <c r="W26" t="s">
        <v>167</v>
      </c>
      <c r="X26" s="73">
        <f>Saída[[#This Row],[Contendo]]*Saída[[#This Row],[Quantidade volumétrica 
Entregue]]</f>
        <v>2</v>
      </c>
      <c r="Y26" s="237">
        <v>15.37</v>
      </c>
      <c r="Z26" s="49">
        <f>Saída[[#This Row],[Valor Unitário Comercial]]*Saída[[#This Row],[Quantidade Comercial]]</f>
        <v>30.74</v>
      </c>
    </row>
    <row r="27" spans="1:26" ht="15" customHeight="1">
      <c r="A27" s="76">
        <v>23</v>
      </c>
      <c r="B27" s="44" t="s">
        <v>858</v>
      </c>
      <c r="C27" t="s">
        <v>23</v>
      </c>
      <c r="D27" s="44" t="s">
        <v>858</v>
      </c>
      <c r="E27" t="s">
        <v>479</v>
      </c>
      <c r="H27" t="s">
        <v>698</v>
      </c>
      <c r="J27" t="s">
        <v>903</v>
      </c>
      <c r="K27" t="s">
        <v>906</v>
      </c>
      <c r="L27" t="s">
        <v>908</v>
      </c>
      <c r="N27" s="2">
        <v>43935</v>
      </c>
      <c r="O27">
        <v>5</v>
      </c>
      <c r="P27" t="str">
        <f>IFERROR(VLOOKUP(Saída[[#This Row],[Cod.]],Entrada!M:W,2,0),0)</f>
        <v>Desinfetante Hospitalar Alc Clorado Ultra Guard DCG70 2x5Kg</v>
      </c>
      <c r="Q27" s="93">
        <v>2</v>
      </c>
      <c r="R27" s="92" t="s">
        <v>113</v>
      </c>
      <c r="S27" s="73">
        <v>2</v>
      </c>
      <c r="T27" t="s">
        <v>167</v>
      </c>
      <c r="U27" s="73">
        <f>Saída[[#This Row],[Contendo]]*Saída[[#This Row],[Quantidade volumétrica 
Entregue]]</f>
        <v>4</v>
      </c>
      <c r="V27" t="s">
        <v>167</v>
      </c>
      <c r="W27" t="s">
        <v>167</v>
      </c>
      <c r="X27" s="73">
        <f>Saída[[#This Row],[Contendo]]*Saída[[#This Row],[Quantidade volumétrica 
Entregue]]</f>
        <v>4</v>
      </c>
      <c r="Y27" s="237">
        <v>15.37</v>
      </c>
      <c r="Z27" s="49">
        <f>Saída[[#This Row],[Valor Unitário Comercial]]*Saída[[#This Row],[Quantidade Comercial]]</f>
        <v>61.48</v>
      </c>
    </row>
    <row r="28" spans="1:26" ht="15" customHeight="1">
      <c r="A28" s="76">
        <v>24</v>
      </c>
      <c r="B28" s="44" t="s">
        <v>858</v>
      </c>
      <c r="C28" t="s">
        <v>23</v>
      </c>
      <c r="D28" s="44" t="s">
        <v>858</v>
      </c>
      <c r="E28" t="s">
        <v>215</v>
      </c>
      <c r="H28" t="s">
        <v>792</v>
      </c>
      <c r="J28" t="s">
        <v>212</v>
      </c>
      <c r="K28" t="s">
        <v>214</v>
      </c>
      <c r="L28" t="s">
        <v>213</v>
      </c>
      <c r="N28" s="70">
        <v>43936</v>
      </c>
      <c r="O28">
        <v>12</v>
      </c>
      <c r="P28" t="str">
        <f>IFERROR(VLOOKUP(Saída[[#This Row],[Cod.]],Entrada!M:W,2,0),0)</f>
        <v>Macacão C/Capuz em Tyvek Tam=XXXL / XXXG</v>
      </c>
      <c r="Q28" s="93">
        <v>60</v>
      </c>
      <c r="R28" s="92" t="s">
        <v>114</v>
      </c>
      <c r="S28" s="73">
        <v>1</v>
      </c>
      <c r="T28" t="s">
        <v>114</v>
      </c>
      <c r="U28" s="73">
        <v>60</v>
      </c>
      <c r="V28" t="s">
        <v>114</v>
      </c>
      <c r="W28" t="s">
        <v>114</v>
      </c>
      <c r="X28" s="73">
        <v>60</v>
      </c>
      <c r="Y28" s="237">
        <v>28.67</v>
      </c>
      <c r="Z28" s="49">
        <f>Saída[[#This Row],[Valor Unitário Comercial]]*Saída[[#This Row],[Quantidade Comercial]]</f>
        <v>1720.2</v>
      </c>
    </row>
    <row r="29" spans="1:26" ht="15" customHeight="1">
      <c r="A29" s="76">
        <v>24</v>
      </c>
      <c r="B29" s="44" t="s">
        <v>858</v>
      </c>
      <c r="C29" t="s">
        <v>23</v>
      </c>
      <c r="D29" s="44" t="s">
        <v>858</v>
      </c>
      <c r="E29" t="s">
        <v>215</v>
      </c>
      <c r="H29" t="s">
        <v>792</v>
      </c>
      <c r="J29" t="s">
        <v>212</v>
      </c>
      <c r="K29" t="s">
        <v>214</v>
      </c>
      <c r="L29" t="s">
        <v>213</v>
      </c>
      <c r="N29" s="70">
        <v>43936</v>
      </c>
      <c r="O29">
        <v>11</v>
      </c>
      <c r="P29" t="str">
        <f>IFERROR(VLOOKUP(Saída[[#This Row],[Cod.]],Entrada!M:W,2,0),0)</f>
        <v>Macacão C/Capuz em Tyvek Tam=XXL / XXG</v>
      </c>
      <c r="Q29" s="93">
        <v>40</v>
      </c>
      <c r="R29" s="92" t="s">
        <v>114</v>
      </c>
      <c r="S29" s="73">
        <v>1</v>
      </c>
      <c r="T29" t="s">
        <v>114</v>
      </c>
      <c r="U29" s="73">
        <v>40</v>
      </c>
      <c r="V29" t="s">
        <v>114</v>
      </c>
      <c r="W29" t="s">
        <v>114</v>
      </c>
      <c r="X29" s="73">
        <v>40</v>
      </c>
      <c r="Y29" s="237">
        <v>28.67</v>
      </c>
      <c r="Z29" s="49">
        <f>Saída[[#This Row],[Valor Unitário Comercial]]*Saída[[#This Row],[Quantidade Comercial]]</f>
        <v>1146.8000000000002</v>
      </c>
    </row>
    <row r="30" spans="1:26" ht="15" customHeight="1">
      <c r="A30" s="76">
        <v>24</v>
      </c>
      <c r="B30" s="44" t="s">
        <v>858</v>
      </c>
      <c r="C30" t="s">
        <v>23</v>
      </c>
      <c r="D30" s="44" t="s">
        <v>858</v>
      </c>
      <c r="E30" t="s">
        <v>215</v>
      </c>
      <c r="H30" t="s">
        <v>792</v>
      </c>
      <c r="J30" t="s">
        <v>212</v>
      </c>
      <c r="K30" t="s">
        <v>214</v>
      </c>
      <c r="L30" t="s">
        <v>213</v>
      </c>
      <c r="N30" s="70">
        <v>43936</v>
      </c>
      <c r="O30">
        <v>14</v>
      </c>
      <c r="P30" t="str">
        <f>IFERROR(VLOOKUP(Saída[[#This Row],[Cod.]],Entrada!M:W,2,0),0)</f>
        <v>Macacão C/Capuz Tyvek Médio / Du Pont</v>
      </c>
      <c r="Q30" s="93">
        <v>150</v>
      </c>
      <c r="R30" s="92" t="s">
        <v>114</v>
      </c>
      <c r="S30" s="73">
        <v>1</v>
      </c>
      <c r="T30" t="s">
        <v>114</v>
      </c>
      <c r="U30" s="73">
        <v>150</v>
      </c>
      <c r="V30" t="s">
        <v>114</v>
      </c>
      <c r="W30" t="s">
        <v>114</v>
      </c>
      <c r="X30" s="73">
        <v>150</v>
      </c>
      <c r="Y30" s="237">
        <v>28.67</v>
      </c>
      <c r="Z30" s="49">
        <f>Saída[[#This Row],[Valor Unitário Comercial]]*Saída[[#This Row],[Quantidade Comercial]]</f>
        <v>4300.5</v>
      </c>
    </row>
    <row r="31" spans="1:26" ht="15" customHeight="1">
      <c r="A31" s="76">
        <v>24</v>
      </c>
      <c r="B31" s="44" t="s">
        <v>858</v>
      </c>
      <c r="C31" t="s">
        <v>23</v>
      </c>
      <c r="D31" s="44" t="s">
        <v>858</v>
      </c>
      <c r="E31" t="s">
        <v>215</v>
      </c>
      <c r="H31" t="s">
        <v>792</v>
      </c>
      <c r="J31" t="s">
        <v>212</v>
      </c>
      <c r="K31" t="s">
        <v>214</v>
      </c>
      <c r="L31" t="s">
        <v>213</v>
      </c>
      <c r="N31" s="70">
        <v>43936</v>
      </c>
      <c r="O31">
        <v>13</v>
      </c>
      <c r="P31" t="str">
        <f>IFERROR(VLOOKUP(Saída[[#This Row],[Cod.]],Entrada!M:W,2,0),0)</f>
        <v>Macacão C/Capuz Tyvek Grande / Du Pont</v>
      </c>
      <c r="Q31" s="93">
        <v>150</v>
      </c>
      <c r="R31" s="92" t="s">
        <v>114</v>
      </c>
      <c r="S31" s="73">
        <v>1</v>
      </c>
      <c r="T31" t="s">
        <v>114</v>
      </c>
      <c r="U31" s="73">
        <v>150</v>
      </c>
      <c r="V31" t="s">
        <v>114</v>
      </c>
      <c r="W31" t="s">
        <v>114</v>
      </c>
      <c r="X31" s="73">
        <v>150</v>
      </c>
      <c r="Y31" s="237">
        <v>28.67</v>
      </c>
      <c r="Z31" s="49">
        <f>Saída[[#This Row],[Valor Unitário Comercial]]*Saída[[#This Row],[Quantidade Comercial]]</f>
        <v>4300.5</v>
      </c>
    </row>
    <row r="32" spans="1:26" ht="15" customHeight="1">
      <c r="A32" s="76">
        <v>24</v>
      </c>
      <c r="B32" s="44" t="s">
        <v>858</v>
      </c>
      <c r="C32" t="s">
        <v>23</v>
      </c>
      <c r="D32" s="44" t="s">
        <v>858</v>
      </c>
      <c r="E32" t="s">
        <v>215</v>
      </c>
      <c r="H32" t="s">
        <v>792</v>
      </c>
      <c r="J32" t="s">
        <v>212</v>
      </c>
      <c r="K32" t="s">
        <v>214</v>
      </c>
      <c r="L32" t="s">
        <v>213</v>
      </c>
      <c r="N32" s="70">
        <v>43936</v>
      </c>
      <c r="O32">
        <v>10</v>
      </c>
      <c r="P32" t="str">
        <f>IFERROR(VLOOKUP(Saída[[#This Row],[Cod.]],Entrada!M:W,2,0),0)</f>
        <v>Luva Seg 250Mm Latex Nitrilico Tam P</v>
      </c>
      <c r="Q32" s="93">
        <v>900</v>
      </c>
      <c r="R32" s="92" t="s">
        <v>114</v>
      </c>
      <c r="S32" s="73">
        <v>1</v>
      </c>
      <c r="T32" t="s">
        <v>114</v>
      </c>
      <c r="U32" s="73">
        <v>900</v>
      </c>
      <c r="V32" t="s">
        <v>114</v>
      </c>
      <c r="W32" t="s">
        <v>114</v>
      </c>
      <c r="X32" s="73">
        <v>900</v>
      </c>
      <c r="Y32" s="237">
        <v>0.21</v>
      </c>
      <c r="Z32" s="49">
        <f>Saída[[#This Row],[Valor Unitário Comercial]]*Saída[[#This Row],[Quantidade Comercial]]</f>
        <v>189</v>
      </c>
    </row>
    <row r="33" spans="1:26" ht="15" customHeight="1">
      <c r="A33" s="76">
        <v>24</v>
      </c>
      <c r="B33" s="44" t="s">
        <v>858</v>
      </c>
      <c r="C33" t="s">
        <v>23</v>
      </c>
      <c r="D33" s="44" t="s">
        <v>858</v>
      </c>
      <c r="E33" t="s">
        <v>215</v>
      </c>
      <c r="H33" t="s">
        <v>792</v>
      </c>
      <c r="J33" t="s">
        <v>212</v>
      </c>
      <c r="K33" t="s">
        <v>214</v>
      </c>
      <c r="L33" t="s">
        <v>213</v>
      </c>
      <c r="N33" s="70">
        <v>43936</v>
      </c>
      <c r="O33">
        <v>9</v>
      </c>
      <c r="P33" t="str">
        <f>IFERROR(VLOOKUP(Saída[[#This Row],[Cod.]],Entrada!M:W,2,0),0)</f>
        <v>Luva Seg 250Mm Latex Nitrilico Tam M</v>
      </c>
      <c r="Q33" s="93">
        <v>600</v>
      </c>
      <c r="R33" s="92" t="s">
        <v>114</v>
      </c>
      <c r="S33" s="73">
        <v>1</v>
      </c>
      <c r="T33" t="s">
        <v>114</v>
      </c>
      <c r="U33" s="73">
        <f>Saída[[#This Row],[Contendo]]*Saída[[#This Row],[Quantidade volumétrica 
Entregue]]</f>
        <v>600</v>
      </c>
      <c r="V33" t="s">
        <v>114</v>
      </c>
      <c r="W33" t="s">
        <v>114</v>
      </c>
      <c r="X33" s="73">
        <v>600</v>
      </c>
      <c r="Y33" s="237">
        <v>0.22</v>
      </c>
      <c r="Z33" s="49">
        <f>Saída[[#This Row],[Valor Unitário Comercial]]*Saída[[#This Row],[Quantidade Comercial]]</f>
        <v>132</v>
      </c>
    </row>
    <row r="34" spans="1:26" ht="15" customHeight="1">
      <c r="A34" s="76">
        <v>25</v>
      </c>
      <c r="B34" s="44" t="s">
        <v>858</v>
      </c>
      <c r="C34" t="s">
        <v>23</v>
      </c>
      <c r="D34" s="44" t="s">
        <v>858</v>
      </c>
      <c r="E34" t="s">
        <v>379</v>
      </c>
      <c r="H34" t="s">
        <v>610</v>
      </c>
      <c r="J34" t="s">
        <v>910</v>
      </c>
      <c r="K34">
        <v>208844993</v>
      </c>
      <c r="L34" t="s">
        <v>916</v>
      </c>
      <c r="N34" s="2">
        <v>43936</v>
      </c>
      <c r="O34">
        <v>5</v>
      </c>
      <c r="P34" t="str">
        <f>IFERROR(VLOOKUP(Saída[[#This Row],[Cod.]],Entrada!M:W,2,0),0)</f>
        <v>Desinfetante Hospitalar Alc Clorado Ultra Guard DCG70 2x5Kg</v>
      </c>
      <c r="Q34" s="93">
        <v>3</v>
      </c>
      <c r="R34" s="92" t="s">
        <v>113</v>
      </c>
      <c r="S34" s="73">
        <v>2</v>
      </c>
      <c r="T34" t="s">
        <v>167</v>
      </c>
      <c r="U34" s="73">
        <f>Saída[[#This Row],[Contendo]]*Saída[[#This Row],[Quantidade volumétrica 
Entregue]]</f>
        <v>6</v>
      </c>
      <c r="V34" t="s">
        <v>167</v>
      </c>
      <c r="W34" t="s">
        <v>167</v>
      </c>
      <c r="X34" s="73">
        <f>Saída[[#This Row],[Contendo]]*Saída[[#This Row],[Quantidade volumétrica 
Entregue]]</f>
        <v>6</v>
      </c>
      <c r="Y34" s="237">
        <v>15.37</v>
      </c>
      <c r="Z34" s="49">
        <f>Saída[[#This Row],[Valor Unitário Comercial]]*Saída[[#This Row],[Quantidade Comercial]]</f>
        <v>92.22</v>
      </c>
    </row>
    <row r="35" spans="1:26" ht="15" customHeight="1">
      <c r="A35" s="76">
        <v>26</v>
      </c>
      <c r="B35" s="44" t="s">
        <v>858</v>
      </c>
      <c r="C35" t="s">
        <v>23</v>
      </c>
      <c r="D35" s="44" t="s">
        <v>858</v>
      </c>
      <c r="E35" t="s">
        <v>380</v>
      </c>
      <c r="H35" t="s">
        <v>610</v>
      </c>
      <c r="J35" t="s">
        <v>911</v>
      </c>
      <c r="K35">
        <v>15068768</v>
      </c>
      <c r="L35" t="s">
        <v>917</v>
      </c>
      <c r="N35" s="2">
        <v>43936</v>
      </c>
      <c r="O35">
        <v>5</v>
      </c>
      <c r="P35" t="str">
        <f>IFERROR(VLOOKUP(Saída[[#This Row],[Cod.]],Entrada!M:W,2,0),0)</f>
        <v>Desinfetante Hospitalar Alc Clorado Ultra Guard DCG70 2x5Kg</v>
      </c>
      <c r="Q35" s="93">
        <v>3</v>
      </c>
      <c r="R35" s="92" t="s">
        <v>113</v>
      </c>
      <c r="S35" s="73">
        <v>2</v>
      </c>
      <c r="T35" t="s">
        <v>167</v>
      </c>
      <c r="U35" s="73">
        <f>Saída[[#This Row],[Contendo]]*Saída[[#This Row],[Quantidade volumétrica 
Entregue]]</f>
        <v>6</v>
      </c>
      <c r="V35" t="s">
        <v>167</v>
      </c>
      <c r="W35" t="s">
        <v>167</v>
      </c>
      <c r="X35" s="73">
        <f>Saída[[#This Row],[Contendo]]*Saída[[#This Row],[Quantidade volumétrica 
Entregue]]</f>
        <v>6</v>
      </c>
      <c r="Y35" s="237">
        <v>15.37</v>
      </c>
      <c r="Z35" s="49">
        <f>Saída[[#This Row],[Valor Unitário Comercial]]*Saída[[#This Row],[Quantidade Comercial]]</f>
        <v>92.22</v>
      </c>
    </row>
    <row r="36" spans="1:26" ht="15" customHeight="1">
      <c r="A36" s="76">
        <v>27</v>
      </c>
      <c r="B36" s="44" t="s">
        <v>858</v>
      </c>
      <c r="C36" t="s">
        <v>23</v>
      </c>
      <c r="D36" s="44" t="s">
        <v>858</v>
      </c>
      <c r="E36" t="s">
        <v>381</v>
      </c>
      <c r="H36" t="s">
        <v>610</v>
      </c>
      <c r="J36" t="s">
        <v>912</v>
      </c>
      <c r="K36" t="s">
        <v>914</v>
      </c>
      <c r="L36" t="s">
        <v>217</v>
      </c>
      <c r="N36" s="2">
        <v>43936</v>
      </c>
      <c r="O36">
        <v>5</v>
      </c>
      <c r="P36" t="str">
        <f>IFERROR(VLOOKUP(Saída[[#This Row],[Cod.]],Entrada!M:W,2,0),0)</f>
        <v>Desinfetante Hospitalar Alc Clorado Ultra Guard DCG70 2x5Kg</v>
      </c>
      <c r="Q36" s="93">
        <v>3</v>
      </c>
      <c r="R36" s="92" t="s">
        <v>113</v>
      </c>
      <c r="S36" s="73">
        <v>2</v>
      </c>
      <c r="T36" t="s">
        <v>167</v>
      </c>
      <c r="U36" s="73">
        <f>Saída[[#This Row],[Contendo]]*Saída[[#This Row],[Quantidade volumétrica 
Entregue]]</f>
        <v>6</v>
      </c>
      <c r="V36" t="s">
        <v>167</v>
      </c>
      <c r="W36" t="s">
        <v>167</v>
      </c>
      <c r="X36" s="73">
        <f>Saída[[#This Row],[Contendo]]*Saída[[#This Row],[Quantidade volumétrica 
Entregue]]</f>
        <v>6</v>
      </c>
      <c r="Y36" s="237">
        <v>15.37</v>
      </c>
      <c r="Z36" s="49">
        <f>Saída[[#This Row],[Valor Unitário Comercial]]*Saída[[#This Row],[Quantidade Comercial]]</f>
        <v>92.22</v>
      </c>
    </row>
    <row r="37" spans="1:26" ht="15" customHeight="1">
      <c r="A37" s="76">
        <v>28</v>
      </c>
      <c r="B37" s="44" t="s">
        <v>858</v>
      </c>
      <c r="C37" t="s">
        <v>23</v>
      </c>
      <c r="D37" s="44" t="s">
        <v>858</v>
      </c>
      <c r="E37" t="s">
        <v>382</v>
      </c>
      <c r="H37" t="s">
        <v>610</v>
      </c>
      <c r="J37" t="s">
        <v>913</v>
      </c>
      <c r="K37" t="s">
        <v>915</v>
      </c>
      <c r="L37" t="s">
        <v>918</v>
      </c>
      <c r="N37" s="2">
        <v>43936</v>
      </c>
      <c r="O37">
        <v>5</v>
      </c>
      <c r="P37" t="str">
        <f>IFERROR(VLOOKUP(Saída[[#This Row],[Cod.]],Entrada!M:W,2,0),0)</f>
        <v>Desinfetante Hospitalar Alc Clorado Ultra Guard DCG70 2x5Kg</v>
      </c>
      <c r="Q37" s="93">
        <v>2</v>
      </c>
      <c r="R37" s="92" t="s">
        <v>113</v>
      </c>
      <c r="S37" s="73">
        <v>2</v>
      </c>
      <c r="T37" t="s">
        <v>167</v>
      </c>
      <c r="U37" s="73">
        <f>Saída[[#This Row],[Contendo]]*Saída[[#This Row],[Quantidade volumétrica 
Entregue]]</f>
        <v>4</v>
      </c>
      <c r="V37" t="s">
        <v>167</v>
      </c>
      <c r="W37" t="s">
        <v>167</v>
      </c>
      <c r="X37" s="73">
        <f>Saída[[#This Row],[Contendo]]*Saída[[#This Row],[Quantidade volumétrica 
Entregue]]</f>
        <v>4</v>
      </c>
      <c r="Y37" s="237">
        <v>15.37</v>
      </c>
      <c r="Z37" s="49">
        <f>Saída[[#This Row],[Valor Unitário Comercial]]*Saída[[#This Row],[Quantidade Comercial]]</f>
        <v>61.48</v>
      </c>
    </row>
    <row r="38" spans="1:26" ht="15" customHeight="1">
      <c r="A38" s="76">
        <v>29</v>
      </c>
      <c r="B38" s="44" t="s">
        <v>858</v>
      </c>
      <c r="C38" t="s">
        <v>23</v>
      </c>
      <c r="D38" s="44" t="s">
        <v>858</v>
      </c>
      <c r="E38" t="s">
        <v>220</v>
      </c>
      <c r="H38" t="s">
        <v>788</v>
      </c>
      <c r="J38" t="s">
        <v>219</v>
      </c>
      <c r="K38" t="s">
        <v>919</v>
      </c>
      <c r="L38" t="s">
        <v>204</v>
      </c>
      <c r="N38" s="70">
        <v>43935</v>
      </c>
      <c r="O38">
        <v>1</v>
      </c>
      <c r="P38" t="str">
        <f>IFERROR(VLOOKUP(Saída[[#This Row],[Cod.]],Entrada!M:W,2,0),0)</f>
        <v>Alcool Gel AMBEV PET 190G CX c/21</v>
      </c>
      <c r="Q38" s="93">
        <v>270</v>
      </c>
      <c r="R38" s="92" t="s">
        <v>113</v>
      </c>
      <c r="S38" s="73">
        <v>21</v>
      </c>
      <c r="T38" t="s">
        <v>114</v>
      </c>
      <c r="U38" s="73">
        <f>Saída[[#This Row],[Contendo]]*Saída[[#This Row],[Quantidade volumétrica 
Entregue]]</f>
        <v>5670</v>
      </c>
      <c r="V38" t="s">
        <v>114</v>
      </c>
      <c r="W38" t="s">
        <v>113</v>
      </c>
      <c r="X38" s="73">
        <v>270</v>
      </c>
      <c r="Y38" s="237">
        <v>9.0755999999999997</v>
      </c>
      <c r="Z38" s="49">
        <f>Saída[[#This Row],[Valor Unitário Comercial]]*Saída[[#This Row],[Quantidade Comercial]]</f>
        <v>2450.4119999999998</v>
      </c>
    </row>
    <row r="39" spans="1:26" ht="15" customHeight="1">
      <c r="A39" s="76">
        <v>30</v>
      </c>
      <c r="B39" s="44" t="s">
        <v>858</v>
      </c>
      <c r="C39" t="s">
        <v>23</v>
      </c>
      <c r="D39" s="44" t="s">
        <v>858</v>
      </c>
      <c r="E39" t="s">
        <v>223</v>
      </c>
      <c r="H39" t="s">
        <v>787</v>
      </c>
      <c r="J39" t="s">
        <v>221</v>
      </c>
      <c r="K39" t="s">
        <v>31</v>
      </c>
      <c r="L39" t="s">
        <v>222</v>
      </c>
      <c r="N39" s="70">
        <v>43935</v>
      </c>
      <c r="O39">
        <v>1</v>
      </c>
      <c r="P39" t="str">
        <f>IFERROR(VLOOKUP(Saída[[#This Row],[Cod.]],Entrada!M:W,2,0),0)</f>
        <v>Alcool Gel AMBEV PET 190G CX c/21</v>
      </c>
      <c r="Q39" s="93">
        <v>45</v>
      </c>
      <c r="R39" s="92" t="s">
        <v>113</v>
      </c>
      <c r="S39" s="73">
        <v>21</v>
      </c>
      <c r="T39" t="s">
        <v>114</v>
      </c>
      <c r="U39" s="73">
        <f>Saída[[#This Row],[Contendo]]*Saída[[#This Row],[Quantidade volumétrica 
Entregue]]</f>
        <v>945</v>
      </c>
      <c r="V39" t="s">
        <v>114</v>
      </c>
      <c r="W39" t="s">
        <v>113</v>
      </c>
      <c r="X39" s="73">
        <v>45</v>
      </c>
      <c r="Y39" s="237">
        <v>9.0755999999999997</v>
      </c>
      <c r="Z39" s="49">
        <f>Saída[[#This Row],[Valor Unitário Comercial]]*Saída[[#This Row],[Quantidade Comercial]]</f>
        <v>408.40199999999999</v>
      </c>
    </row>
    <row r="40" spans="1:26" ht="15" customHeight="1">
      <c r="A40" s="76">
        <v>31</v>
      </c>
      <c r="B40" s="44" t="s">
        <v>858</v>
      </c>
      <c r="C40" t="s">
        <v>23</v>
      </c>
      <c r="D40" s="44" t="s">
        <v>858</v>
      </c>
      <c r="E40" t="s">
        <v>226</v>
      </c>
      <c r="H40" t="s">
        <v>793</v>
      </c>
      <c r="J40" t="s">
        <v>224</v>
      </c>
      <c r="K40" t="s">
        <v>225</v>
      </c>
      <c r="L40" t="s">
        <v>216</v>
      </c>
      <c r="N40" s="70">
        <v>43935</v>
      </c>
      <c r="O40">
        <v>1</v>
      </c>
      <c r="P40" t="str">
        <f>IFERROR(VLOOKUP(Saída[[#This Row],[Cod.]],Entrada!M:W,2,0),0)</f>
        <v>Alcool Gel AMBEV PET 190G CX c/21</v>
      </c>
      <c r="Q40" s="93">
        <v>48</v>
      </c>
      <c r="R40" s="92" t="s">
        <v>113</v>
      </c>
      <c r="S40" s="73">
        <v>21</v>
      </c>
      <c r="T40" t="s">
        <v>114</v>
      </c>
      <c r="U40" s="73">
        <f>Saída[[#This Row],[Contendo]]*Saída[[#This Row],[Quantidade volumétrica 
Entregue]]</f>
        <v>1008</v>
      </c>
      <c r="V40" t="s">
        <v>114</v>
      </c>
      <c r="W40" t="s">
        <v>113</v>
      </c>
      <c r="X40" s="73">
        <v>48</v>
      </c>
      <c r="Y40" s="237">
        <v>9.0755999999999997</v>
      </c>
      <c r="Z40" s="49">
        <f>Saída[[#This Row],[Valor Unitário Comercial]]*Saída[[#This Row],[Quantidade Comercial]]</f>
        <v>435.62879999999996</v>
      </c>
    </row>
    <row r="41" spans="1:26" ht="15" customHeight="1">
      <c r="A41" s="76">
        <v>32</v>
      </c>
      <c r="B41" s="44" t="s">
        <v>858</v>
      </c>
      <c r="C41" t="s">
        <v>23</v>
      </c>
      <c r="D41" s="44" t="s">
        <v>858</v>
      </c>
      <c r="E41" t="s">
        <v>229</v>
      </c>
      <c r="H41" t="s">
        <v>794</v>
      </c>
      <c r="J41" t="s">
        <v>227</v>
      </c>
      <c r="K41" t="s">
        <v>228</v>
      </c>
      <c r="L41" t="s">
        <v>204</v>
      </c>
      <c r="N41" s="70">
        <v>43935</v>
      </c>
      <c r="O41">
        <v>1</v>
      </c>
      <c r="P41" t="str">
        <f>IFERROR(VLOOKUP(Saída[[#This Row],[Cod.]],Entrada!M:W,2,0),0)</f>
        <v>Alcool Gel AMBEV PET 190G CX c/21</v>
      </c>
      <c r="Q41" s="93">
        <v>14</v>
      </c>
      <c r="R41" s="92" t="s">
        <v>113</v>
      </c>
      <c r="S41" s="73">
        <v>21</v>
      </c>
      <c r="T41" t="s">
        <v>114</v>
      </c>
      <c r="U41" s="73">
        <f>Saída[[#This Row],[Contendo]]*Saída[[#This Row],[Quantidade volumétrica 
Entregue]]</f>
        <v>294</v>
      </c>
      <c r="V41" t="s">
        <v>114</v>
      </c>
      <c r="W41" t="s">
        <v>113</v>
      </c>
      <c r="X41" s="73">
        <v>14</v>
      </c>
      <c r="Y41" s="237">
        <v>9.0755999999999997</v>
      </c>
      <c r="Z41" s="49">
        <f>Saída[[#This Row],[Valor Unitário Comercial]]*Saída[[#This Row],[Quantidade Comercial]]</f>
        <v>127.05839999999999</v>
      </c>
    </row>
    <row r="42" spans="1:26" ht="15" customHeight="1">
      <c r="A42" s="76">
        <v>33</v>
      </c>
      <c r="B42" s="44" t="s">
        <v>858</v>
      </c>
      <c r="C42" t="s">
        <v>23</v>
      </c>
      <c r="D42" s="44" t="s">
        <v>858</v>
      </c>
      <c r="E42" t="s">
        <v>232</v>
      </c>
      <c r="H42" t="s">
        <v>794</v>
      </c>
      <c r="J42" t="s">
        <v>230</v>
      </c>
      <c r="K42" t="s">
        <v>231</v>
      </c>
      <c r="L42" t="s">
        <v>216</v>
      </c>
      <c r="N42" s="70">
        <v>43935</v>
      </c>
      <c r="O42">
        <v>1</v>
      </c>
      <c r="P42" t="str">
        <f>IFERROR(VLOOKUP(Saída[[#This Row],[Cod.]],Entrada!M:W,2,0),0)</f>
        <v>Alcool Gel AMBEV PET 190G CX c/21</v>
      </c>
      <c r="Q42" s="93">
        <v>14</v>
      </c>
      <c r="R42" s="92" t="s">
        <v>113</v>
      </c>
      <c r="S42" s="73">
        <v>21</v>
      </c>
      <c r="T42" t="s">
        <v>114</v>
      </c>
      <c r="U42" s="73">
        <f>Saída[[#This Row],[Contendo]]*Saída[[#This Row],[Quantidade volumétrica 
Entregue]]</f>
        <v>294</v>
      </c>
      <c r="V42" t="s">
        <v>114</v>
      </c>
      <c r="W42" t="s">
        <v>113</v>
      </c>
      <c r="X42" s="73">
        <v>14</v>
      </c>
      <c r="Y42" s="237">
        <v>9.0755999999999997</v>
      </c>
      <c r="Z42" s="49">
        <f>Saída[[#This Row],[Valor Unitário Comercial]]*Saída[[#This Row],[Quantidade Comercial]]</f>
        <v>127.05839999999999</v>
      </c>
    </row>
    <row r="43" spans="1:26" ht="15" customHeight="1">
      <c r="A43" s="76">
        <v>34</v>
      </c>
      <c r="B43" s="44" t="s">
        <v>858</v>
      </c>
      <c r="C43" t="s">
        <v>23</v>
      </c>
      <c r="D43" s="44" t="s">
        <v>858</v>
      </c>
      <c r="E43" t="s">
        <v>237</v>
      </c>
      <c r="H43" t="s">
        <v>788</v>
      </c>
      <c r="J43" t="s">
        <v>235</v>
      </c>
      <c r="K43" t="s">
        <v>236</v>
      </c>
      <c r="L43" t="s">
        <v>216</v>
      </c>
      <c r="N43" s="70">
        <v>43935</v>
      </c>
      <c r="O43">
        <v>1</v>
      </c>
      <c r="P43" t="str">
        <f>IFERROR(VLOOKUP(Saída[[#This Row],[Cod.]],Entrada!M:W,2,0),0)</f>
        <v>Alcool Gel AMBEV PET 190G CX c/21</v>
      </c>
      <c r="Q43" s="93">
        <v>48</v>
      </c>
      <c r="R43" s="92" t="s">
        <v>113</v>
      </c>
      <c r="S43" s="73">
        <v>21</v>
      </c>
      <c r="T43" t="s">
        <v>114</v>
      </c>
      <c r="U43" s="73">
        <f>Saída[[#This Row],[Contendo]]*Saída[[#This Row],[Quantidade volumétrica 
Entregue]]</f>
        <v>1008</v>
      </c>
      <c r="V43" t="s">
        <v>114</v>
      </c>
      <c r="W43" t="s">
        <v>113</v>
      </c>
      <c r="X43" s="73">
        <v>48</v>
      </c>
      <c r="Y43" s="237">
        <v>9.0755999999999997</v>
      </c>
      <c r="Z43" s="49">
        <f>Saída[[#This Row],[Valor Unitário Comercial]]*Saída[[#This Row],[Quantidade Comercial]]</f>
        <v>435.62879999999996</v>
      </c>
    </row>
    <row r="44" spans="1:26" ht="15" customHeight="1">
      <c r="A44" s="76">
        <v>35</v>
      </c>
      <c r="B44" s="44" t="s">
        <v>858</v>
      </c>
      <c r="C44" t="s">
        <v>23</v>
      </c>
      <c r="D44" s="44" t="s">
        <v>858</v>
      </c>
      <c r="E44" t="s">
        <v>241</v>
      </c>
      <c r="H44" t="s">
        <v>788</v>
      </c>
      <c r="J44" t="s">
        <v>238</v>
      </c>
      <c r="K44" t="s">
        <v>240</v>
      </c>
      <c r="L44" t="s">
        <v>239</v>
      </c>
      <c r="N44" s="70">
        <v>43935</v>
      </c>
      <c r="O44">
        <v>1</v>
      </c>
      <c r="P44" t="str">
        <f>IFERROR(VLOOKUP(Saída[[#This Row],[Cod.]],Entrada!M:W,2,0),0)</f>
        <v>Alcool Gel AMBEV PET 190G CX c/21</v>
      </c>
      <c r="Q44" s="93">
        <v>48</v>
      </c>
      <c r="R44" s="92" t="s">
        <v>113</v>
      </c>
      <c r="S44" s="73">
        <v>21</v>
      </c>
      <c r="T44" t="s">
        <v>114</v>
      </c>
      <c r="U44" s="73">
        <f>Saída[[#This Row],[Contendo]]*Saída[[#This Row],[Quantidade volumétrica 
Entregue]]</f>
        <v>1008</v>
      </c>
      <c r="V44" t="s">
        <v>114</v>
      </c>
      <c r="W44" t="s">
        <v>113</v>
      </c>
      <c r="X44" s="73">
        <v>48</v>
      </c>
      <c r="Y44" s="237">
        <v>9.0755999999999997</v>
      </c>
      <c r="Z44" s="49">
        <f>Saída[[#This Row],[Valor Unitário Comercial]]*Saída[[#This Row],[Quantidade Comercial]]</f>
        <v>435.62879999999996</v>
      </c>
    </row>
    <row r="45" spans="1:26" ht="15" customHeight="1">
      <c r="A45" s="76">
        <v>36</v>
      </c>
      <c r="B45" s="44" t="s">
        <v>858</v>
      </c>
      <c r="C45" t="s">
        <v>23</v>
      </c>
      <c r="D45" s="44" t="s">
        <v>858</v>
      </c>
      <c r="E45" t="s">
        <v>244</v>
      </c>
      <c r="H45" t="s">
        <v>788</v>
      </c>
      <c r="J45" t="s">
        <v>242</v>
      </c>
      <c r="K45" t="s">
        <v>243</v>
      </c>
      <c r="L45" t="s">
        <v>222</v>
      </c>
      <c r="N45" s="70">
        <v>43935</v>
      </c>
      <c r="O45">
        <v>1</v>
      </c>
      <c r="P45" t="str">
        <f>IFERROR(VLOOKUP(Saída[[#This Row],[Cod.]],Entrada!M:W,2,0),0)</f>
        <v>Alcool Gel AMBEV PET 190G CX c/21</v>
      </c>
      <c r="Q45" s="93">
        <v>48</v>
      </c>
      <c r="R45" s="92" t="s">
        <v>113</v>
      </c>
      <c r="S45" s="73">
        <v>21</v>
      </c>
      <c r="T45" t="s">
        <v>114</v>
      </c>
      <c r="U45" s="73">
        <f>Saída[[#This Row],[Contendo]]*Saída[[#This Row],[Quantidade volumétrica 
Entregue]]</f>
        <v>1008</v>
      </c>
      <c r="V45" t="s">
        <v>114</v>
      </c>
      <c r="W45" t="s">
        <v>113</v>
      </c>
      <c r="X45" s="73">
        <v>48</v>
      </c>
      <c r="Y45" s="237">
        <v>9.0755999999999997</v>
      </c>
      <c r="Z45" s="49">
        <f>Saída[[#This Row],[Valor Unitário Comercial]]*Saída[[#This Row],[Quantidade Comercial]]</f>
        <v>435.62879999999996</v>
      </c>
    </row>
    <row r="46" spans="1:26" ht="15" customHeight="1">
      <c r="A46" s="76">
        <v>37</v>
      </c>
      <c r="B46" s="44" t="s">
        <v>858</v>
      </c>
      <c r="C46" t="s">
        <v>23</v>
      </c>
      <c r="D46" s="44" t="s">
        <v>858</v>
      </c>
      <c r="E46" t="s">
        <v>248</v>
      </c>
      <c r="H46" t="s">
        <v>788</v>
      </c>
      <c r="J46" t="s">
        <v>245</v>
      </c>
      <c r="K46" t="s">
        <v>247</v>
      </c>
      <c r="L46" t="s">
        <v>246</v>
      </c>
      <c r="N46" s="70">
        <v>43935</v>
      </c>
      <c r="O46">
        <v>1</v>
      </c>
      <c r="P46" t="str">
        <f>IFERROR(VLOOKUP(Saída[[#This Row],[Cod.]],Entrada!M:W,2,0),0)</f>
        <v>Alcool Gel AMBEV PET 190G CX c/21</v>
      </c>
      <c r="Q46" s="93">
        <v>48</v>
      </c>
      <c r="R46" s="92" t="s">
        <v>113</v>
      </c>
      <c r="S46" s="73">
        <v>21</v>
      </c>
      <c r="T46" t="s">
        <v>114</v>
      </c>
      <c r="U46" s="73">
        <f>Saída[[#This Row],[Contendo]]*Saída[[#This Row],[Quantidade volumétrica 
Entregue]]</f>
        <v>1008</v>
      </c>
      <c r="V46" t="s">
        <v>114</v>
      </c>
      <c r="W46" t="s">
        <v>113</v>
      </c>
      <c r="X46" s="73">
        <v>48</v>
      </c>
      <c r="Y46" s="237">
        <v>9.0755999999999997</v>
      </c>
      <c r="Z46" s="49">
        <f>Saída[[#This Row],[Valor Unitário Comercial]]*Saída[[#This Row],[Quantidade Comercial]]</f>
        <v>435.62879999999996</v>
      </c>
    </row>
    <row r="47" spans="1:26" ht="15" customHeight="1">
      <c r="A47" s="76">
        <v>38</v>
      </c>
      <c r="B47" s="44" t="s">
        <v>858</v>
      </c>
      <c r="C47" t="s">
        <v>23</v>
      </c>
      <c r="D47" s="44" t="s">
        <v>858</v>
      </c>
      <c r="E47" t="s">
        <v>252</v>
      </c>
      <c r="H47" t="s">
        <v>788</v>
      </c>
      <c r="J47" t="s">
        <v>249</v>
      </c>
      <c r="K47" t="s">
        <v>251</v>
      </c>
      <c r="L47" t="s">
        <v>250</v>
      </c>
      <c r="N47" s="70">
        <v>43935</v>
      </c>
      <c r="O47">
        <v>1</v>
      </c>
      <c r="P47" t="str">
        <f>IFERROR(VLOOKUP(Saída[[#This Row],[Cod.]],Entrada!M:W,2,0),0)</f>
        <v>Alcool Gel AMBEV PET 190G CX c/21</v>
      </c>
      <c r="Q47" s="93">
        <v>48</v>
      </c>
      <c r="R47" s="92" t="s">
        <v>113</v>
      </c>
      <c r="S47" s="73">
        <v>21</v>
      </c>
      <c r="T47" t="s">
        <v>114</v>
      </c>
      <c r="U47" s="73">
        <f>Saída[[#This Row],[Contendo]]*Saída[[#This Row],[Quantidade volumétrica 
Entregue]]</f>
        <v>1008</v>
      </c>
      <c r="V47" t="s">
        <v>114</v>
      </c>
      <c r="W47" t="s">
        <v>113</v>
      </c>
      <c r="X47" s="73">
        <v>48</v>
      </c>
      <c r="Y47" s="237">
        <v>9.0755999999999997</v>
      </c>
      <c r="Z47" s="49">
        <f>Saída[[#This Row],[Valor Unitário Comercial]]*Saída[[#This Row],[Quantidade Comercial]]</f>
        <v>435.62879999999996</v>
      </c>
    </row>
    <row r="48" spans="1:26" ht="15" customHeight="1">
      <c r="A48" s="76">
        <v>39</v>
      </c>
      <c r="B48" s="44" t="s">
        <v>858</v>
      </c>
      <c r="C48" t="s">
        <v>23</v>
      </c>
      <c r="D48" s="44" t="s">
        <v>858</v>
      </c>
      <c r="E48" t="s">
        <v>255</v>
      </c>
      <c r="H48" t="s">
        <v>788</v>
      </c>
      <c r="J48" t="s">
        <v>253</v>
      </c>
      <c r="K48" t="s">
        <v>254</v>
      </c>
      <c r="L48" t="s">
        <v>216</v>
      </c>
      <c r="N48" s="70">
        <v>43935</v>
      </c>
      <c r="O48">
        <v>1</v>
      </c>
      <c r="P48" t="str">
        <f>IFERROR(VLOOKUP(Saída[[#This Row],[Cod.]],Entrada!M:W,2,0),0)</f>
        <v>Alcool Gel AMBEV PET 190G CX c/21</v>
      </c>
      <c r="Q48" s="93">
        <v>48</v>
      </c>
      <c r="R48" s="92" t="s">
        <v>113</v>
      </c>
      <c r="S48" s="73">
        <v>21</v>
      </c>
      <c r="T48" t="s">
        <v>114</v>
      </c>
      <c r="U48" s="73">
        <f>Saída[[#This Row],[Contendo]]*Saída[[#This Row],[Quantidade volumétrica 
Entregue]]</f>
        <v>1008</v>
      </c>
      <c r="V48" t="s">
        <v>114</v>
      </c>
      <c r="W48" t="s">
        <v>113</v>
      </c>
      <c r="X48" s="73">
        <v>48</v>
      </c>
      <c r="Y48" s="237">
        <v>9.0755999999999997</v>
      </c>
      <c r="Z48" s="49">
        <f>Saída[[#This Row],[Valor Unitário Comercial]]*Saída[[#This Row],[Quantidade Comercial]]</f>
        <v>435.62879999999996</v>
      </c>
    </row>
    <row r="49" spans="1:26" ht="15" customHeight="1">
      <c r="A49" s="76">
        <v>40</v>
      </c>
      <c r="B49" s="44" t="s">
        <v>858</v>
      </c>
      <c r="C49" t="s">
        <v>23</v>
      </c>
      <c r="D49" s="44" t="s">
        <v>858</v>
      </c>
      <c r="E49" t="s">
        <v>259</v>
      </c>
      <c r="H49" t="s">
        <v>788</v>
      </c>
      <c r="J49" t="s">
        <v>256</v>
      </c>
      <c r="K49" t="s">
        <v>258</v>
      </c>
      <c r="L49" t="s">
        <v>257</v>
      </c>
      <c r="N49" s="70">
        <v>43935</v>
      </c>
      <c r="O49">
        <v>1</v>
      </c>
      <c r="P49" t="str">
        <f>IFERROR(VLOOKUP(Saída[[#This Row],[Cod.]],Entrada!M:W,2,0),0)</f>
        <v>Alcool Gel AMBEV PET 190G CX c/21</v>
      </c>
      <c r="Q49" s="93">
        <v>24</v>
      </c>
      <c r="R49" s="92" t="s">
        <v>113</v>
      </c>
      <c r="S49" s="73">
        <v>21</v>
      </c>
      <c r="T49" t="s">
        <v>114</v>
      </c>
      <c r="U49" s="73">
        <f>Saída[[#This Row],[Contendo]]*Saída[[#This Row],[Quantidade volumétrica 
Entregue]]</f>
        <v>504</v>
      </c>
      <c r="V49" t="s">
        <v>114</v>
      </c>
      <c r="W49" t="s">
        <v>113</v>
      </c>
      <c r="X49" s="73">
        <v>24</v>
      </c>
      <c r="Y49" s="237">
        <v>9.0755999999999997</v>
      </c>
      <c r="Z49" s="49">
        <f>Saída[[#This Row],[Valor Unitário Comercial]]*Saída[[#This Row],[Quantidade Comercial]]</f>
        <v>217.81439999999998</v>
      </c>
    </row>
    <row r="50" spans="1:26" ht="15" customHeight="1">
      <c r="A50" s="76">
        <v>41</v>
      </c>
      <c r="B50" s="44" t="s">
        <v>858</v>
      </c>
      <c r="C50" t="s">
        <v>23</v>
      </c>
      <c r="D50" s="44" t="s">
        <v>858</v>
      </c>
      <c r="E50" t="s">
        <v>262</v>
      </c>
      <c r="H50" t="s">
        <v>788</v>
      </c>
      <c r="J50" t="s">
        <v>260</v>
      </c>
      <c r="K50" t="s">
        <v>261</v>
      </c>
      <c r="L50" t="s">
        <v>211</v>
      </c>
      <c r="N50" s="70">
        <v>43936</v>
      </c>
      <c r="O50">
        <v>1</v>
      </c>
      <c r="P50" t="str">
        <f>IFERROR(VLOOKUP(Saída[[#This Row],[Cod.]],Entrada!M:W,2,0),0)</f>
        <v>Alcool Gel AMBEV PET 190G CX c/21</v>
      </c>
      <c r="Q50" s="93">
        <v>48</v>
      </c>
      <c r="R50" s="92" t="s">
        <v>113</v>
      </c>
      <c r="S50" s="73">
        <v>21</v>
      </c>
      <c r="T50" t="s">
        <v>114</v>
      </c>
      <c r="U50" s="73">
        <f>Saída[[#This Row],[Contendo]]*Saída[[#This Row],[Quantidade volumétrica 
Entregue]]</f>
        <v>1008</v>
      </c>
      <c r="V50" t="s">
        <v>114</v>
      </c>
      <c r="W50" t="s">
        <v>113</v>
      </c>
      <c r="X50" s="73">
        <v>48</v>
      </c>
      <c r="Y50" s="237">
        <v>9.0755999999999997</v>
      </c>
      <c r="Z50" s="49">
        <f>Saída[[#This Row],[Valor Unitário Comercial]]*Saída[[#This Row],[Quantidade Comercial]]</f>
        <v>435.62879999999996</v>
      </c>
    </row>
    <row r="51" spans="1:26" ht="15" customHeight="1">
      <c r="A51" s="76">
        <v>42</v>
      </c>
      <c r="B51" s="44" t="s">
        <v>858</v>
      </c>
      <c r="C51" t="s">
        <v>23</v>
      </c>
      <c r="D51" s="44" t="s">
        <v>858</v>
      </c>
      <c r="E51" t="s">
        <v>266</v>
      </c>
      <c r="H51" t="s">
        <v>794</v>
      </c>
      <c r="J51" t="s">
        <v>263</v>
      </c>
      <c r="K51" t="s">
        <v>265</v>
      </c>
      <c r="L51" t="s">
        <v>264</v>
      </c>
      <c r="N51" s="70">
        <v>43936</v>
      </c>
      <c r="O51">
        <v>1</v>
      </c>
      <c r="P51" t="str">
        <f>IFERROR(VLOOKUP(Saída[[#This Row],[Cod.]],Entrada!M:W,2,0),0)</f>
        <v>Alcool Gel AMBEV PET 190G CX c/21</v>
      </c>
      <c r="Q51" s="93">
        <v>48</v>
      </c>
      <c r="R51" s="92" t="s">
        <v>113</v>
      </c>
      <c r="S51" s="73">
        <v>21</v>
      </c>
      <c r="T51" t="s">
        <v>114</v>
      </c>
      <c r="U51" s="73">
        <f>Saída[[#This Row],[Contendo]]*Saída[[#This Row],[Quantidade volumétrica 
Entregue]]</f>
        <v>1008</v>
      </c>
      <c r="V51" t="s">
        <v>114</v>
      </c>
      <c r="W51" t="s">
        <v>113</v>
      </c>
      <c r="X51" s="73">
        <v>48</v>
      </c>
      <c r="Y51" s="237">
        <v>9.0755999999999997</v>
      </c>
      <c r="Z51" s="49">
        <f>Saída[[#This Row],[Valor Unitário Comercial]]*Saída[[#This Row],[Quantidade Comercial]]</f>
        <v>435.62879999999996</v>
      </c>
    </row>
    <row r="52" spans="1:26" ht="15" customHeight="1">
      <c r="A52" s="76">
        <v>43</v>
      </c>
      <c r="B52" s="44" t="s">
        <v>858</v>
      </c>
      <c r="C52" t="s">
        <v>23</v>
      </c>
      <c r="D52" s="44" t="s">
        <v>858</v>
      </c>
      <c r="E52" t="s">
        <v>270</v>
      </c>
      <c r="H52" t="s">
        <v>795</v>
      </c>
      <c r="J52" t="s">
        <v>267</v>
      </c>
      <c r="K52" t="s">
        <v>269</v>
      </c>
      <c r="L52" t="s">
        <v>268</v>
      </c>
      <c r="N52" s="70">
        <v>43936</v>
      </c>
      <c r="O52">
        <v>1</v>
      </c>
      <c r="P52" t="str">
        <f>IFERROR(VLOOKUP(Saída[[#This Row],[Cod.]],Entrada!M:W,2,0),0)</f>
        <v>Alcool Gel AMBEV PET 190G CX c/21</v>
      </c>
      <c r="Q52" s="93">
        <v>14</v>
      </c>
      <c r="R52" s="92" t="s">
        <v>113</v>
      </c>
      <c r="S52" s="73">
        <v>21</v>
      </c>
      <c r="T52" t="s">
        <v>114</v>
      </c>
      <c r="U52" s="73">
        <f>Saída[[#This Row],[Contendo]]*Saída[[#This Row],[Quantidade volumétrica 
Entregue]]</f>
        <v>294</v>
      </c>
      <c r="V52" t="s">
        <v>114</v>
      </c>
      <c r="W52" t="s">
        <v>113</v>
      </c>
      <c r="X52" s="73">
        <v>14</v>
      </c>
      <c r="Y52" s="237">
        <v>9.0755999999999997</v>
      </c>
      <c r="Z52" s="49">
        <f>Saída[[#This Row],[Valor Unitário Comercial]]*Saída[[#This Row],[Quantidade Comercial]]</f>
        <v>127.05839999999999</v>
      </c>
    </row>
    <row r="53" spans="1:26" ht="15" customHeight="1">
      <c r="A53" s="76">
        <v>44</v>
      </c>
      <c r="B53" s="44" t="s">
        <v>858</v>
      </c>
      <c r="C53" t="s">
        <v>23</v>
      </c>
      <c r="D53" s="44" t="s">
        <v>858</v>
      </c>
      <c r="E53" t="s">
        <v>274</v>
      </c>
      <c r="H53" t="s">
        <v>796</v>
      </c>
      <c r="J53" t="s">
        <v>271</v>
      </c>
      <c r="K53" t="s">
        <v>273</v>
      </c>
      <c r="L53" t="s">
        <v>272</v>
      </c>
      <c r="N53" s="70">
        <v>43936</v>
      </c>
      <c r="O53">
        <v>1</v>
      </c>
      <c r="P53" t="str">
        <f>IFERROR(VLOOKUP(Saída[[#This Row],[Cod.]],Entrada!M:W,2,0),0)</f>
        <v>Alcool Gel AMBEV PET 190G CX c/21</v>
      </c>
      <c r="Q53" s="93">
        <v>14</v>
      </c>
      <c r="R53" s="92" t="s">
        <v>113</v>
      </c>
      <c r="S53" s="73">
        <v>21</v>
      </c>
      <c r="T53" t="s">
        <v>114</v>
      </c>
      <c r="U53" s="73">
        <f>Saída[[#This Row],[Contendo]]*Saída[[#This Row],[Quantidade volumétrica 
Entregue]]</f>
        <v>294</v>
      </c>
      <c r="V53" t="s">
        <v>114</v>
      </c>
      <c r="W53" t="s">
        <v>113</v>
      </c>
      <c r="X53" s="73">
        <v>14</v>
      </c>
      <c r="Y53" s="237">
        <v>9.0755999999999997</v>
      </c>
      <c r="Z53" s="49">
        <f>Saída[[#This Row],[Valor Unitário Comercial]]*Saída[[#This Row],[Quantidade Comercial]]</f>
        <v>127.05839999999999</v>
      </c>
    </row>
    <row r="54" spans="1:26" ht="15" customHeight="1">
      <c r="A54" s="76">
        <v>45</v>
      </c>
      <c r="B54" s="44" t="s">
        <v>858</v>
      </c>
      <c r="C54" t="s">
        <v>23</v>
      </c>
      <c r="D54" s="44" t="s">
        <v>858</v>
      </c>
      <c r="E54" t="s">
        <v>278</v>
      </c>
      <c r="H54" t="s">
        <v>797</v>
      </c>
      <c r="J54" t="s">
        <v>275</v>
      </c>
      <c r="K54" t="s">
        <v>277</v>
      </c>
      <c r="L54" t="s">
        <v>276</v>
      </c>
      <c r="N54" s="70">
        <v>43936</v>
      </c>
      <c r="O54">
        <v>1</v>
      </c>
      <c r="P54" t="str">
        <f>IFERROR(VLOOKUP(Saída[[#This Row],[Cod.]],Entrada!M:W,2,0),0)</f>
        <v>Alcool Gel AMBEV PET 190G CX c/21</v>
      </c>
      <c r="Q54" s="93">
        <v>48</v>
      </c>
      <c r="R54" s="92" t="s">
        <v>113</v>
      </c>
      <c r="S54" s="73">
        <v>21</v>
      </c>
      <c r="T54" t="s">
        <v>114</v>
      </c>
      <c r="U54" s="73">
        <f>Saída[[#This Row],[Contendo]]*Saída[[#This Row],[Quantidade volumétrica 
Entregue]]</f>
        <v>1008</v>
      </c>
      <c r="V54" t="s">
        <v>114</v>
      </c>
      <c r="W54" t="s">
        <v>113</v>
      </c>
      <c r="X54" s="73">
        <v>48</v>
      </c>
      <c r="Y54" s="237">
        <v>9.0755999999999997</v>
      </c>
      <c r="Z54" s="49">
        <f>Saída[[#This Row],[Valor Unitário Comercial]]*Saída[[#This Row],[Quantidade Comercial]]</f>
        <v>435.62879999999996</v>
      </c>
    </row>
    <row r="55" spans="1:26" ht="15" customHeight="1">
      <c r="A55" s="76">
        <v>46</v>
      </c>
      <c r="B55" s="44" t="s">
        <v>858</v>
      </c>
      <c r="C55" t="s">
        <v>23</v>
      </c>
      <c r="D55" s="44" t="s">
        <v>858</v>
      </c>
      <c r="E55" t="s">
        <v>281</v>
      </c>
      <c r="H55" t="s">
        <v>797</v>
      </c>
      <c r="J55" t="s">
        <v>279</v>
      </c>
      <c r="K55" t="s">
        <v>280</v>
      </c>
      <c r="L55" t="s">
        <v>222</v>
      </c>
      <c r="N55" s="70">
        <v>43936</v>
      </c>
      <c r="O55">
        <v>1</v>
      </c>
      <c r="P55" t="str">
        <f>IFERROR(VLOOKUP(Saída[[#This Row],[Cod.]],Entrada!M:W,2,0),0)</f>
        <v>Alcool Gel AMBEV PET 190G CX c/21</v>
      </c>
      <c r="Q55" s="93">
        <v>14</v>
      </c>
      <c r="R55" s="92" t="s">
        <v>113</v>
      </c>
      <c r="S55" s="73">
        <v>21</v>
      </c>
      <c r="T55" t="s">
        <v>114</v>
      </c>
      <c r="U55" s="73">
        <f>Saída[[#This Row],[Contendo]]*Saída[[#This Row],[Quantidade volumétrica 
Entregue]]</f>
        <v>294</v>
      </c>
      <c r="V55" t="s">
        <v>114</v>
      </c>
      <c r="W55" t="s">
        <v>113</v>
      </c>
      <c r="X55" s="73">
        <v>14</v>
      </c>
      <c r="Y55" s="237">
        <v>9.0755999999999997</v>
      </c>
      <c r="Z55" s="49">
        <f>Saída[[#This Row],[Valor Unitário Comercial]]*Saída[[#This Row],[Quantidade Comercial]]</f>
        <v>127.05839999999999</v>
      </c>
    </row>
    <row r="56" spans="1:26" ht="15" customHeight="1">
      <c r="A56" s="76">
        <v>47</v>
      </c>
      <c r="B56" s="44" t="s">
        <v>858</v>
      </c>
      <c r="C56" t="s">
        <v>23</v>
      </c>
      <c r="D56" s="44" t="s">
        <v>858</v>
      </c>
      <c r="E56" t="s">
        <v>284</v>
      </c>
      <c r="H56" t="s">
        <v>797</v>
      </c>
      <c r="J56" t="s">
        <v>282</v>
      </c>
      <c r="K56" t="s">
        <v>283</v>
      </c>
      <c r="L56" t="s">
        <v>222</v>
      </c>
      <c r="N56" s="70">
        <v>43936</v>
      </c>
      <c r="O56">
        <v>1</v>
      </c>
      <c r="P56" t="str">
        <f>IFERROR(VLOOKUP(Saída[[#This Row],[Cod.]],Entrada!M:W,2,0),0)</f>
        <v>Alcool Gel AMBEV PET 190G CX c/21</v>
      </c>
      <c r="Q56" s="93">
        <v>48</v>
      </c>
      <c r="R56" s="92" t="s">
        <v>113</v>
      </c>
      <c r="S56" s="73">
        <v>21</v>
      </c>
      <c r="T56" t="s">
        <v>114</v>
      </c>
      <c r="U56" s="73">
        <f>Saída[[#This Row],[Contendo]]*Saída[[#This Row],[Quantidade volumétrica 
Entregue]]</f>
        <v>1008</v>
      </c>
      <c r="V56" t="s">
        <v>114</v>
      </c>
      <c r="W56" t="s">
        <v>113</v>
      </c>
      <c r="X56" s="73">
        <v>48</v>
      </c>
      <c r="Y56" s="237">
        <v>9.0755999999999997</v>
      </c>
      <c r="Z56" s="49">
        <f>Saída[[#This Row],[Valor Unitário Comercial]]*Saída[[#This Row],[Quantidade Comercial]]</f>
        <v>435.62879999999996</v>
      </c>
    </row>
    <row r="57" spans="1:26" ht="15" customHeight="1">
      <c r="A57" s="76">
        <v>48</v>
      </c>
      <c r="B57" s="44" t="s">
        <v>858</v>
      </c>
      <c r="C57" t="s">
        <v>23</v>
      </c>
      <c r="D57" s="44" t="s">
        <v>858</v>
      </c>
      <c r="E57" t="s">
        <v>287</v>
      </c>
      <c r="H57" t="s">
        <v>797</v>
      </c>
      <c r="J57" t="s">
        <v>285</v>
      </c>
      <c r="K57" t="s">
        <v>286</v>
      </c>
      <c r="L57" t="s">
        <v>34</v>
      </c>
      <c r="N57" s="70">
        <v>43936</v>
      </c>
      <c r="O57">
        <v>1</v>
      </c>
      <c r="P57" t="str">
        <f>IFERROR(VLOOKUP(Saída[[#This Row],[Cod.]],Entrada!M:W,2,0),0)</f>
        <v>Alcool Gel AMBEV PET 190G CX c/21</v>
      </c>
      <c r="Q57" s="93">
        <v>14</v>
      </c>
      <c r="R57" s="92" t="s">
        <v>113</v>
      </c>
      <c r="S57" s="73">
        <v>21</v>
      </c>
      <c r="T57" t="s">
        <v>114</v>
      </c>
      <c r="U57" s="73">
        <f>Saída[[#This Row],[Contendo]]*Saída[[#This Row],[Quantidade volumétrica 
Entregue]]</f>
        <v>294</v>
      </c>
      <c r="V57" t="s">
        <v>114</v>
      </c>
      <c r="W57" t="s">
        <v>113</v>
      </c>
      <c r="X57" s="73">
        <v>14</v>
      </c>
      <c r="Y57" s="237">
        <v>9.0755999999999997</v>
      </c>
      <c r="Z57" s="49">
        <f>Saída[[#This Row],[Valor Unitário Comercial]]*Saída[[#This Row],[Quantidade Comercial]]</f>
        <v>127.05839999999999</v>
      </c>
    </row>
    <row r="58" spans="1:26" ht="15" customHeight="1">
      <c r="A58" s="76">
        <v>49</v>
      </c>
      <c r="B58" s="44" t="s">
        <v>858</v>
      </c>
      <c r="C58" t="s">
        <v>23</v>
      </c>
      <c r="D58" s="44" t="s">
        <v>858</v>
      </c>
      <c r="E58" t="s">
        <v>290</v>
      </c>
      <c r="H58" t="s">
        <v>38</v>
      </c>
      <c r="J58" t="s">
        <v>288</v>
      </c>
      <c r="K58" t="s">
        <v>289</v>
      </c>
      <c r="L58" t="s">
        <v>216</v>
      </c>
      <c r="N58" s="70">
        <v>43936</v>
      </c>
      <c r="O58">
        <v>1</v>
      </c>
      <c r="P58" t="str">
        <f>IFERROR(VLOOKUP(Saída[[#This Row],[Cod.]],Entrada!M:W,2,0),0)</f>
        <v>Alcool Gel AMBEV PET 190G CX c/21</v>
      </c>
      <c r="Q58" s="93">
        <v>48</v>
      </c>
      <c r="R58" s="92" t="s">
        <v>113</v>
      </c>
      <c r="S58" s="73">
        <v>21</v>
      </c>
      <c r="T58" t="s">
        <v>114</v>
      </c>
      <c r="U58" s="73">
        <f>Saída[[#This Row],[Contendo]]*Saída[[#This Row],[Quantidade volumétrica 
Entregue]]</f>
        <v>1008</v>
      </c>
      <c r="V58" t="s">
        <v>114</v>
      </c>
      <c r="W58" t="s">
        <v>113</v>
      </c>
      <c r="X58" s="73">
        <v>48</v>
      </c>
      <c r="Y58" s="237">
        <v>9.0755999999999997</v>
      </c>
      <c r="Z58" s="49">
        <f>Saída[[#This Row],[Valor Unitário Comercial]]*Saída[[#This Row],[Quantidade Comercial]]</f>
        <v>435.62879999999996</v>
      </c>
    </row>
    <row r="59" spans="1:26" ht="15" customHeight="1">
      <c r="A59" s="76">
        <v>50</v>
      </c>
      <c r="B59" s="44" t="s">
        <v>858</v>
      </c>
      <c r="C59" t="s">
        <v>23</v>
      </c>
      <c r="D59" s="44" t="s">
        <v>858</v>
      </c>
      <c r="E59" t="s">
        <v>291</v>
      </c>
      <c r="H59" t="s">
        <v>798</v>
      </c>
      <c r="J59" t="s">
        <v>187</v>
      </c>
      <c r="N59" s="70">
        <v>43936</v>
      </c>
      <c r="O59">
        <v>1</v>
      </c>
      <c r="P59" t="str">
        <f>IFERROR(VLOOKUP(Saída[[#This Row],[Cod.]],Entrada!M:W,2,0),0)</f>
        <v>Alcool Gel AMBEV PET 190G CX c/21</v>
      </c>
      <c r="Q59" s="93">
        <v>48</v>
      </c>
      <c r="R59" s="92" t="s">
        <v>113</v>
      </c>
      <c r="S59" s="73">
        <v>21</v>
      </c>
      <c r="T59" t="s">
        <v>114</v>
      </c>
      <c r="U59" s="73">
        <f>Saída[[#This Row],[Contendo]]*Saída[[#This Row],[Quantidade volumétrica 
Entregue]]</f>
        <v>1008</v>
      </c>
      <c r="V59" t="s">
        <v>114</v>
      </c>
      <c r="W59" t="s">
        <v>113</v>
      </c>
      <c r="X59" s="73">
        <v>48</v>
      </c>
      <c r="Y59" s="237">
        <v>9.0755999999999997</v>
      </c>
      <c r="Z59" s="49">
        <f>Saída[[#This Row],[Valor Unitário Comercial]]*Saída[[#This Row],[Quantidade Comercial]]</f>
        <v>435.62879999999996</v>
      </c>
    </row>
    <row r="60" spans="1:26" ht="15" customHeight="1">
      <c r="A60" s="76">
        <v>51</v>
      </c>
      <c r="B60" s="44" t="s">
        <v>858</v>
      </c>
      <c r="C60" t="s">
        <v>23</v>
      </c>
      <c r="D60" s="44" t="s">
        <v>858</v>
      </c>
      <c r="E60" t="s">
        <v>294</v>
      </c>
      <c r="H60" t="s">
        <v>794</v>
      </c>
      <c r="J60" t="s">
        <v>292</v>
      </c>
      <c r="K60" t="s">
        <v>293</v>
      </c>
      <c r="L60" t="s">
        <v>264</v>
      </c>
      <c r="N60" s="70">
        <v>43936</v>
      </c>
      <c r="O60">
        <v>1</v>
      </c>
      <c r="P60" t="str">
        <f>IFERROR(VLOOKUP(Saída[[#This Row],[Cod.]],Entrada!M:W,2,0),0)</f>
        <v>Alcool Gel AMBEV PET 190G CX c/21</v>
      </c>
      <c r="Q60" s="93">
        <v>14</v>
      </c>
      <c r="R60" s="92" t="s">
        <v>113</v>
      </c>
      <c r="S60" s="73">
        <v>21</v>
      </c>
      <c r="T60" t="s">
        <v>114</v>
      </c>
      <c r="U60" s="73">
        <f>Saída[[#This Row],[Contendo]]*Saída[[#This Row],[Quantidade volumétrica 
Entregue]]</f>
        <v>294</v>
      </c>
      <c r="V60" t="s">
        <v>114</v>
      </c>
      <c r="W60" t="s">
        <v>113</v>
      </c>
      <c r="X60" s="73">
        <v>14</v>
      </c>
      <c r="Y60" s="237">
        <v>9.0755999999999997</v>
      </c>
      <c r="Z60" s="49">
        <f>Saída[[#This Row],[Valor Unitário Comercial]]*Saída[[#This Row],[Quantidade Comercial]]</f>
        <v>127.05839999999999</v>
      </c>
    </row>
    <row r="61" spans="1:26" ht="15" customHeight="1">
      <c r="A61" s="76">
        <v>52</v>
      </c>
      <c r="B61" s="44" t="s">
        <v>858</v>
      </c>
      <c r="C61" t="s">
        <v>23</v>
      </c>
      <c r="D61" s="44" t="s">
        <v>858</v>
      </c>
      <c r="E61" t="s">
        <v>297</v>
      </c>
      <c r="H61" t="s">
        <v>799</v>
      </c>
      <c r="J61" t="s">
        <v>295</v>
      </c>
      <c r="K61" t="s">
        <v>296</v>
      </c>
      <c r="L61" t="s">
        <v>36</v>
      </c>
      <c r="N61" s="70">
        <v>43936</v>
      </c>
      <c r="O61">
        <v>1</v>
      </c>
      <c r="P61" t="str">
        <f>IFERROR(VLOOKUP(Saída[[#This Row],[Cod.]],Entrada!M:W,2,0),0)</f>
        <v>Alcool Gel AMBEV PET 190G CX c/21</v>
      </c>
      <c r="Q61" s="93">
        <v>14</v>
      </c>
      <c r="R61" s="92" t="s">
        <v>113</v>
      </c>
      <c r="S61" s="73">
        <v>21</v>
      </c>
      <c r="T61" t="s">
        <v>114</v>
      </c>
      <c r="U61" s="73">
        <f>Saída[[#This Row],[Contendo]]*Saída[[#This Row],[Quantidade volumétrica 
Entregue]]</f>
        <v>294</v>
      </c>
      <c r="V61" t="s">
        <v>114</v>
      </c>
      <c r="W61" t="s">
        <v>113</v>
      </c>
      <c r="X61" s="73">
        <v>14</v>
      </c>
      <c r="Y61" s="237">
        <v>9.0755999999999997</v>
      </c>
      <c r="Z61" s="49">
        <f>Saída[[#This Row],[Valor Unitário Comercial]]*Saída[[#This Row],[Quantidade Comercial]]</f>
        <v>127.05839999999999</v>
      </c>
    </row>
    <row r="62" spans="1:26" ht="15" customHeight="1">
      <c r="A62" s="76">
        <v>53</v>
      </c>
      <c r="B62" s="44" t="s">
        <v>858</v>
      </c>
      <c r="C62" t="s">
        <v>23</v>
      </c>
      <c r="D62" s="44" t="s">
        <v>858</v>
      </c>
      <c r="E62" t="s">
        <v>301</v>
      </c>
      <c r="H62" t="s">
        <v>302</v>
      </c>
      <c r="J62" t="s">
        <v>298</v>
      </c>
      <c r="K62" t="s">
        <v>300</v>
      </c>
      <c r="L62" t="s">
        <v>299</v>
      </c>
      <c r="N62" s="70">
        <v>43936</v>
      </c>
      <c r="O62">
        <v>1</v>
      </c>
      <c r="P62" t="str">
        <f>IFERROR(VLOOKUP(Saída[[#This Row],[Cod.]],Entrada!M:W,2,0),0)</f>
        <v>Alcool Gel AMBEV PET 190G CX c/21</v>
      </c>
      <c r="Q62" s="93">
        <v>14</v>
      </c>
      <c r="R62" s="92" t="s">
        <v>113</v>
      </c>
      <c r="S62" s="73">
        <v>21</v>
      </c>
      <c r="T62" t="s">
        <v>114</v>
      </c>
      <c r="U62" s="73">
        <f>Saída[[#This Row],[Contendo]]*Saída[[#This Row],[Quantidade volumétrica 
Entregue]]</f>
        <v>294</v>
      </c>
      <c r="V62" t="s">
        <v>114</v>
      </c>
      <c r="W62" t="s">
        <v>113</v>
      </c>
      <c r="X62" s="73">
        <v>14</v>
      </c>
      <c r="Y62" s="237">
        <v>9.0755999999999997</v>
      </c>
      <c r="Z62" s="49">
        <f>Saída[[#This Row],[Valor Unitário Comercial]]*Saída[[#This Row],[Quantidade Comercial]]</f>
        <v>127.05839999999999</v>
      </c>
    </row>
    <row r="63" spans="1:26" ht="15" customHeight="1">
      <c r="A63" s="76">
        <v>54</v>
      </c>
      <c r="B63" s="44" t="s">
        <v>858</v>
      </c>
      <c r="C63" t="s">
        <v>23</v>
      </c>
      <c r="D63" s="44" t="s">
        <v>858</v>
      </c>
      <c r="E63" t="s">
        <v>305</v>
      </c>
      <c r="H63" t="s">
        <v>794</v>
      </c>
      <c r="J63" t="s">
        <v>303</v>
      </c>
      <c r="K63" t="s">
        <v>304</v>
      </c>
      <c r="L63" t="s">
        <v>222</v>
      </c>
      <c r="N63" s="70">
        <v>43936</v>
      </c>
      <c r="O63">
        <v>1</v>
      </c>
      <c r="P63" t="str">
        <f>IFERROR(VLOOKUP(Saída[[#This Row],[Cod.]],Entrada!M:W,2,0),0)</f>
        <v>Alcool Gel AMBEV PET 190G CX c/21</v>
      </c>
      <c r="Q63" s="93">
        <v>14</v>
      </c>
      <c r="R63" s="92" t="s">
        <v>113</v>
      </c>
      <c r="S63" s="73">
        <v>21</v>
      </c>
      <c r="T63" t="s">
        <v>114</v>
      </c>
      <c r="U63" s="73">
        <f>Saída[[#This Row],[Contendo]]*Saída[[#This Row],[Quantidade volumétrica 
Entregue]]</f>
        <v>294</v>
      </c>
      <c r="V63" t="s">
        <v>114</v>
      </c>
      <c r="W63" t="s">
        <v>113</v>
      </c>
      <c r="X63" s="73">
        <v>14</v>
      </c>
      <c r="Y63" s="237">
        <v>9.0755999999999997</v>
      </c>
      <c r="Z63" s="49">
        <f>Saída[[#This Row],[Valor Unitário Comercial]]*Saída[[#This Row],[Quantidade Comercial]]</f>
        <v>127.05839999999999</v>
      </c>
    </row>
    <row r="64" spans="1:26" ht="15" customHeight="1">
      <c r="A64" s="76">
        <v>55</v>
      </c>
      <c r="B64" s="44" t="s">
        <v>858</v>
      </c>
      <c r="C64" t="s">
        <v>23</v>
      </c>
      <c r="D64" s="44" t="s">
        <v>858</v>
      </c>
      <c r="E64" t="s">
        <v>800</v>
      </c>
      <c r="H64" t="s">
        <v>801</v>
      </c>
      <c r="J64" t="s">
        <v>306</v>
      </c>
      <c r="K64" t="s">
        <v>307</v>
      </c>
      <c r="L64" t="s">
        <v>218</v>
      </c>
      <c r="N64" s="70">
        <v>43937</v>
      </c>
      <c r="O64">
        <v>1</v>
      </c>
      <c r="P64" t="str">
        <f>IFERROR(VLOOKUP(Saída[[#This Row],[Cod.]],Entrada!M:W,2,0),0)</f>
        <v>Alcool Gel AMBEV PET 190G CX c/21</v>
      </c>
      <c r="Q64" s="93">
        <v>14</v>
      </c>
      <c r="R64" s="92" t="s">
        <v>113</v>
      </c>
      <c r="S64" s="73">
        <v>21</v>
      </c>
      <c r="T64" t="s">
        <v>114</v>
      </c>
      <c r="U64" s="73">
        <f>Saída[[#This Row],[Contendo]]*Saída[[#This Row],[Quantidade volumétrica 
Entregue]]</f>
        <v>294</v>
      </c>
      <c r="V64" t="s">
        <v>114</v>
      </c>
      <c r="W64" t="s">
        <v>113</v>
      </c>
      <c r="X64" s="73">
        <v>14</v>
      </c>
      <c r="Y64" s="237">
        <v>9.0755999999999997</v>
      </c>
      <c r="Z64" s="49">
        <f>Saída[[#This Row],[Valor Unitário Comercial]]*Saída[[#This Row],[Quantidade Comercial]]</f>
        <v>127.05839999999999</v>
      </c>
    </row>
    <row r="65" spans="1:26" ht="15" customHeight="1">
      <c r="A65" s="76">
        <v>56</v>
      </c>
      <c r="B65" s="44" t="s">
        <v>858</v>
      </c>
      <c r="C65" t="s">
        <v>23</v>
      </c>
      <c r="D65" s="44" t="s">
        <v>858</v>
      </c>
      <c r="E65" t="s">
        <v>310</v>
      </c>
      <c r="H65" t="s">
        <v>802</v>
      </c>
      <c r="J65" t="s">
        <v>308</v>
      </c>
      <c r="K65" t="s">
        <v>309</v>
      </c>
      <c r="L65" t="s">
        <v>216</v>
      </c>
      <c r="N65" s="70">
        <v>43937</v>
      </c>
      <c r="O65">
        <v>1</v>
      </c>
      <c r="P65" t="str">
        <f>IFERROR(VLOOKUP(Saída[[#This Row],[Cod.]],Entrada!M:W,2,0),0)</f>
        <v>Alcool Gel AMBEV PET 190G CX c/21</v>
      </c>
      <c r="Q65" s="93">
        <v>14</v>
      </c>
      <c r="R65" s="92" t="s">
        <v>113</v>
      </c>
      <c r="S65" s="73">
        <v>21</v>
      </c>
      <c r="T65" t="s">
        <v>114</v>
      </c>
      <c r="U65" s="73">
        <f>Saída[[#This Row],[Contendo]]*Saída[[#This Row],[Quantidade volumétrica 
Entregue]]</f>
        <v>294</v>
      </c>
      <c r="V65" t="s">
        <v>114</v>
      </c>
      <c r="W65" t="s">
        <v>113</v>
      </c>
      <c r="X65" s="73">
        <v>14</v>
      </c>
      <c r="Y65" s="237">
        <v>9.0755999999999997</v>
      </c>
      <c r="Z65" s="49">
        <f>Saída[[#This Row],[Valor Unitário Comercial]]*Saída[[#This Row],[Quantidade Comercial]]</f>
        <v>127.05839999999999</v>
      </c>
    </row>
    <row r="66" spans="1:26" ht="15" customHeight="1">
      <c r="A66" s="76">
        <v>57</v>
      </c>
      <c r="B66" s="44" t="s">
        <v>858</v>
      </c>
      <c r="C66" t="s">
        <v>23</v>
      </c>
      <c r="D66" s="44" t="s">
        <v>858</v>
      </c>
      <c r="E66" t="s">
        <v>314</v>
      </c>
      <c r="H66" t="s">
        <v>803</v>
      </c>
      <c r="J66" t="s">
        <v>311</v>
      </c>
      <c r="K66" t="s">
        <v>313</v>
      </c>
      <c r="L66" t="s">
        <v>312</v>
      </c>
      <c r="N66" s="70">
        <v>43937</v>
      </c>
      <c r="O66">
        <v>1</v>
      </c>
      <c r="P66" t="str">
        <f>IFERROR(VLOOKUP(Saída[[#This Row],[Cod.]],Entrada!M:W,2,0),0)</f>
        <v>Alcool Gel AMBEV PET 190G CX c/21</v>
      </c>
      <c r="Q66" s="93">
        <v>14</v>
      </c>
      <c r="R66" s="92" t="s">
        <v>113</v>
      </c>
      <c r="S66" s="73">
        <v>21</v>
      </c>
      <c r="T66" t="s">
        <v>114</v>
      </c>
      <c r="U66" s="73">
        <f>Saída[[#This Row],[Contendo]]*Saída[[#This Row],[Quantidade volumétrica 
Entregue]]</f>
        <v>294</v>
      </c>
      <c r="V66" t="s">
        <v>114</v>
      </c>
      <c r="W66" t="s">
        <v>113</v>
      </c>
      <c r="X66" s="73">
        <v>14</v>
      </c>
      <c r="Y66" s="237">
        <v>9.0755999999999997</v>
      </c>
      <c r="Z66" s="49">
        <f>Saída[[#This Row],[Valor Unitário Comercial]]*Saída[[#This Row],[Quantidade Comercial]]</f>
        <v>127.05839999999999</v>
      </c>
    </row>
    <row r="67" spans="1:26" ht="15" customHeight="1">
      <c r="A67" s="76">
        <v>58</v>
      </c>
      <c r="B67" s="44" t="s">
        <v>858</v>
      </c>
      <c r="C67" t="s">
        <v>23</v>
      </c>
      <c r="D67" s="44" t="s">
        <v>858</v>
      </c>
      <c r="E67" t="s">
        <v>318</v>
      </c>
      <c r="H67" t="s">
        <v>804</v>
      </c>
      <c r="J67" t="s">
        <v>315</v>
      </c>
      <c r="K67" t="s">
        <v>317</v>
      </c>
      <c r="L67" t="s">
        <v>316</v>
      </c>
      <c r="N67" s="70">
        <v>43937</v>
      </c>
      <c r="O67">
        <v>1</v>
      </c>
      <c r="P67" t="str">
        <f>IFERROR(VLOOKUP(Saída[[#This Row],[Cod.]],Entrada!M:W,2,0),0)</f>
        <v>Alcool Gel AMBEV PET 190G CX c/21</v>
      </c>
      <c r="Q67" s="93">
        <v>14</v>
      </c>
      <c r="R67" s="92" t="s">
        <v>113</v>
      </c>
      <c r="S67" s="73">
        <v>21</v>
      </c>
      <c r="T67" t="s">
        <v>114</v>
      </c>
      <c r="U67" s="73">
        <f>Saída[[#This Row],[Contendo]]*Saída[[#This Row],[Quantidade volumétrica 
Entregue]]</f>
        <v>294</v>
      </c>
      <c r="V67" t="s">
        <v>114</v>
      </c>
      <c r="W67" t="s">
        <v>113</v>
      </c>
      <c r="X67" s="73">
        <v>14</v>
      </c>
      <c r="Y67" s="237">
        <v>9.0755999999999997</v>
      </c>
      <c r="Z67" s="49">
        <f>Saída[[#This Row],[Valor Unitário Comercial]]*Saída[[#This Row],[Quantidade Comercial]]</f>
        <v>127.05839999999999</v>
      </c>
    </row>
    <row r="68" spans="1:26" ht="15" customHeight="1">
      <c r="A68" s="76">
        <v>59</v>
      </c>
      <c r="B68" s="44" t="s">
        <v>858</v>
      </c>
      <c r="C68" t="s">
        <v>23</v>
      </c>
      <c r="D68" s="44" t="s">
        <v>858</v>
      </c>
      <c r="E68" t="s">
        <v>321</v>
      </c>
      <c r="H68" t="s">
        <v>789</v>
      </c>
      <c r="J68" t="s">
        <v>319</v>
      </c>
      <c r="K68" t="s">
        <v>320</v>
      </c>
      <c r="L68" t="s">
        <v>250</v>
      </c>
      <c r="N68" s="70">
        <v>43937</v>
      </c>
      <c r="O68">
        <v>1</v>
      </c>
      <c r="P68" t="str">
        <f>IFERROR(VLOOKUP(Saída[[#This Row],[Cod.]],Entrada!M:W,2,0),0)</f>
        <v>Alcool Gel AMBEV PET 190G CX c/21</v>
      </c>
      <c r="Q68" s="93">
        <v>48</v>
      </c>
      <c r="R68" s="92" t="s">
        <v>113</v>
      </c>
      <c r="S68" s="73">
        <v>21</v>
      </c>
      <c r="T68" t="s">
        <v>114</v>
      </c>
      <c r="U68" s="73">
        <f>Saída[[#This Row],[Contendo]]*Saída[[#This Row],[Quantidade volumétrica 
Entregue]]</f>
        <v>1008</v>
      </c>
      <c r="V68" t="s">
        <v>114</v>
      </c>
      <c r="W68" t="s">
        <v>113</v>
      </c>
      <c r="X68" s="73">
        <v>48</v>
      </c>
      <c r="Y68" s="237">
        <v>9.0755999999999997</v>
      </c>
      <c r="Z68" s="49">
        <f>Saída[[#This Row],[Valor Unitário Comercial]]*Saída[[#This Row],[Quantidade Comercial]]</f>
        <v>435.62879999999996</v>
      </c>
    </row>
    <row r="69" spans="1:26" ht="15" customHeight="1">
      <c r="A69" s="76">
        <v>60</v>
      </c>
      <c r="B69" s="44" t="s">
        <v>858</v>
      </c>
      <c r="C69" t="s">
        <v>23</v>
      </c>
      <c r="D69" s="44" t="s">
        <v>858</v>
      </c>
      <c r="E69" t="s">
        <v>325</v>
      </c>
      <c r="H69" t="s">
        <v>788</v>
      </c>
      <c r="J69" t="s">
        <v>322</v>
      </c>
      <c r="K69" t="s">
        <v>324</v>
      </c>
      <c r="L69" t="s">
        <v>323</v>
      </c>
      <c r="N69" s="70">
        <v>43936</v>
      </c>
      <c r="O69">
        <v>1</v>
      </c>
      <c r="P69" t="str">
        <f>IFERROR(VLOOKUP(Saída[[#This Row],[Cod.]],Entrada!M:W,2,0),0)</f>
        <v>Alcool Gel AMBEV PET 190G CX c/21</v>
      </c>
      <c r="Q69" s="93">
        <v>14</v>
      </c>
      <c r="R69" s="92" t="s">
        <v>113</v>
      </c>
      <c r="S69" s="73">
        <v>21</v>
      </c>
      <c r="T69" t="s">
        <v>114</v>
      </c>
      <c r="U69" s="73">
        <f>Saída[[#This Row],[Contendo]]*Saída[[#This Row],[Quantidade volumétrica 
Entregue]]</f>
        <v>294</v>
      </c>
      <c r="V69" t="s">
        <v>114</v>
      </c>
      <c r="W69" t="s">
        <v>113</v>
      </c>
      <c r="X69" s="73">
        <v>14</v>
      </c>
      <c r="Y69" s="237">
        <v>9.0755999999999997</v>
      </c>
      <c r="Z69" s="49">
        <f>Saída[[#This Row],[Valor Unitário Comercial]]*Saída[[#This Row],[Quantidade Comercial]]</f>
        <v>127.05839999999999</v>
      </c>
    </row>
    <row r="70" spans="1:26" ht="15" customHeight="1">
      <c r="A70" s="76">
        <v>61</v>
      </c>
      <c r="B70" s="44" t="s">
        <v>858</v>
      </c>
      <c r="C70" t="s">
        <v>23</v>
      </c>
      <c r="D70" s="44" t="s">
        <v>858</v>
      </c>
      <c r="E70" t="s">
        <v>338</v>
      </c>
      <c r="H70" t="s">
        <v>805</v>
      </c>
      <c r="J70" t="s">
        <v>336</v>
      </c>
      <c r="K70" t="s">
        <v>337</v>
      </c>
      <c r="L70" t="s">
        <v>217</v>
      </c>
      <c r="N70" s="70">
        <v>43937</v>
      </c>
      <c r="O70">
        <v>1</v>
      </c>
      <c r="P70" t="str">
        <f>IFERROR(VLOOKUP(Saída[[#This Row],[Cod.]],Entrada!M:W,2,0),0)</f>
        <v>Alcool Gel AMBEV PET 190G CX c/21</v>
      </c>
      <c r="Q70" s="93">
        <v>14</v>
      </c>
      <c r="R70" s="92" t="s">
        <v>113</v>
      </c>
      <c r="S70" s="73">
        <v>21</v>
      </c>
      <c r="T70" t="s">
        <v>114</v>
      </c>
      <c r="U70" s="73">
        <f>Saída[[#This Row],[Contendo]]*Saída[[#This Row],[Quantidade volumétrica 
Entregue]]</f>
        <v>294</v>
      </c>
      <c r="V70" t="s">
        <v>114</v>
      </c>
      <c r="W70" t="s">
        <v>113</v>
      </c>
      <c r="X70" s="73">
        <v>14</v>
      </c>
      <c r="Y70" s="237">
        <v>9.0755999999999997</v>
      </c>
      <c r="Z70" s="49">
        <f>Saída[[#This Row],[Valor Unitário Comercial]]*Saída[[#This Row],[Quantidade Comercial]]</f>
        <v>127.05839999999999</v>
      </c>
    </row>
    <row r="71" spans="1:26" ht="15" customHeight="1">
      <c r="A71" s="76">
        <v>62</v>
      </c>
      <c r="B71" s="44" t="s">
        <v>858</v>
      </c>
      <c r="C71" t="s">
        <v>23</v>
      </c>
      <c r="D71" s="44" t="s">
        <v>858</v>
      </c>
      <c r="E71" t="s">
        <v>77</v>
      </c>
      <c r="H71" t="s">
        <v>788</v>
      </c>
      <c r="J71" t="s">
        <v>339</v>
      </c>
      <c r="K71" t="s">
        <v>341</v>
      </c>
      <c r="L71" t="s">
        <v>340</v>
      </c>
      <c r="N71" s="70">
        <v>43937</v>
      </c>
      <c r="O71">
        <v>4</v>
      </c>
      <c r="P71" t="str">
        <f>IFERROR(VLOOKUP(Saída[[#This Row],[Cod.]],Entrada!M:W,2,0),0)</f>
        <v>Cesta Básica</v>
      </c>
      <c r="Q71" s="93">
        <v>1000</v>
      </c>
      <c r="R71" s="92" t="s">
        <v>114</v>
      </c>
      <c r="S71" s="73">
        <v>1</v>
      </c>
      <c r="T71" t="s">
        <v>114</v>
      </c>
      <c r="U71" s="73">
        <v>1000</v>
      </c>
      <c r="V71" t="s">
        <v>114</v>
      </c>
      <c r="W71" t="s">
        <v>114</v>
      </c>
      <c r="X71" s="73">
        <v>1000</v>
      </c>
      <c r="Y71" s="238">
        <v>36.369999999999997</v>
      </c>
      <c r="Z71" s="49">
        <f>Saída[[#This Row],[Valor Unitário Comercial]]*Saída[[#This Row],[Quantidade Comercial]]</f>
        <v>36370</v>
      </c>
    </row>
    <row r="72" spans="1:26" ht="15" customHeight="1">
      <c r="A72" s="76">
        <v>63</v>
      </c>
      <c r="B72" s="44" t="s">
        <v>858</v>
      </c>
      <c r="C72" t="s">
        <v>23</v>
      </c>
      <c r="D72" s="44" t="s">
        <v>858</v>
      </c>
      <c r="E72" t="s">
        <v>77</v>
      </c>
      <c r="H72" t="s">
        <v>788</v>
      </c>
      <c r="J72" t="s">
        <v>339</v>
      </c>
      <c r="K72" t="s">
        <v>341</v>
      </c>
      <c r="L72" t="s">
        <v>340</v>
      </c>
      <c r="N72" s="70">
        <v>16</v>
      </c>
      <c r="O72">
        <v>6</v>
      </c>
      <c r="P72" t="str">
        <f>IFERROR(VLOOKUP(Saída[[#This Row],[Cod.]],Entrada!M:W,2,0),0)</f>
        <v>Leite UHT integral 1l c/12</v>
      </c>
      <c r="Q72" s="93">
        <v>200</v>
      </c>
      <c r="R72" s="92" t="s">
        <v>113</v>
      </c>
      <c r="S72" s="73">
        <v>12</v>
      </c>
      <c r="T72" t="s">
        <v>167</v>
      </c>
      <c r="U72" s="73">
        <f>Saída[[#This Row],[Contendo]]*Saída[[#This Row],[Quantidade volumétrica 
Entregue]]</f>
        <v>2400</v>
      </c>
      <c r="V72" t="s">
        <v>167</v>
      </c>
      <c r="W72" t="s">
        <v>167</v>
      </c>
      <c r="X72" s="73">
        <v>2400</v>
      </c>
      <c r="Y72" s="239">
        <v>2.2191000000000001</v>
      </c>
      <c r="Z72" s="49">
        <f>Saída[[#This Row],[Valor Unitário Comercial]]*Saída[[#This Row],[Quantidade Comercial]]</f>
        <v>5325.84</v>
      </c>
    </row>
    <row r="73" spans="1:26" ht="15" customHeight="1">
      <c r="A73" s="76">
        <v>64</v>
      </c>
      <c r="B73" s="44" t="s">
        <v>858</v>
      </c>
      <c r="C73" t="s">
        <v>23</v>
      </c>
      <c r="D73" s="44" t="s">
        <v>858</v>
      </c>
      <c r="E73" t="s">
        <v>345</v>
      </c>
      <c r="H73" t="s">
        <v>788</v>
      </c>
      <c r="J73" t="s">
        <v>342</v>
      </c>
      <c r="K73" t="s">
        <v>344</v>
      </c>
      <c r="L73" t="s">
        <v>343</v>
      </c>
      <c r="N73" s="70">
        <v>43938</v>
      </c>
      <c r="O73">
        <v>3</v>
      </c>
      <c r="P73" t="str">
        <f>IFERROR(VLOOKUP(Saída[[#This Row],[Cod.]],Entrada!M:W,2,0),0)</f>
        <v>Álcool glicerinado 70% - Galão 5L</v>
      </c>
      <c r="Q73" s="93">
        <v>10</v>
      </c>
      <c r="R73" s="92" t="s">
        <v>114</v>
      </c>
      <c r="S73" s="73">
        <v>5</v>
      </c>
      <c r="T73" t="s">
        <v>167</v>
      </c>
      <c r="U73" s="73">
        <f>Saída[[#This Row],[Contendo]]*Saída[[#This Row],[Quantidade volumétrica 
Entregue]]</f>
        <v>50</v>
      </c>
      <c r="V73" t="s">
        <v>167</v>
      </c>
      <c r="W73" t="s">
        <v>167</v>
      </c>
      <c r="X73" s="73">
        <v>50</v>
      </c>
      <c r="Y73" s="239">
        <v>2.83</v>
      </c>
      <c r="Z73" s="49">
        <f>Saída[[#This Row],[Valor Unitário Comercial]]*Saída[[#This Row],[Quantidade Comercial]]</f>
        <v>141.5</v>
      </c>
    </row>
    <row r="74" spans="1:26" ht="15" customHeight="1">
      <c r="A74" s="76">
        <v>64</v>
      </c>
      <c r="B74" s="72" t="s">
        <v>858</v>
      </c>
      <c r="C74" t="s">
        <v>23</v>
      </c>
      <c r="D74" s="44" t="s">
        <v>858</v>
      </c>
      <c r="E74" t="s">
        <v>345</v>
      </c>
      <c r="H74" t="s">
        <v>788</v>
      </c>
      <c r="J74" t="s">
        <v>342</v>
      </c>
      <c r="K74" t="s">
        <v>344</v>
      </c>
      <c r="L74" t="s">
        <v>343</v>
      </c>
      <c r="N74" s="70">
        <v>43938</v>
      </c>
      <c r="O74">
        <v>8</v>
      </c>
      <c r="P74" t="str">
        <f>IFERROR(VLOOKUP(Saída[[#This Row],[Cod.]],Entrada!M:W,2,0),0)</f>
        <v xml:space="preserve">Luva desc nitril az t M c/300un EDGE </v>
      </c>
      <c r="Q74" s="93">
        <v>3</v>
      </c>
      <c r="R74" s="92" t="s">
        <v>113</v>
      </c>
      <c r="S74" s="73">
        <v>300</v>
      </c>
      <c r="T74" t="s">
        <v>114</v>
      </c>
      <c r="U74" s="93">
        <f>Saída[[#This Row],[Contendo]]*Saída[[#This Row],[Quantidade volumétrica 
Entregue]]</f>
        <v>900</v>
      </c>
      <c r="V74" t="s">
        <v>114</v>
      </c>
      <c r="W74" t="s">
        <v>113</v>
      </c>
      <c r="X74" s="73">
        <v>3</v>
      </c>
      <c r="Y74" s="240">
        <v>81</v>
      </c>
      <c r="Z74" s="49">
        <f>Saída[[#This Row],[Valor Unitário Comercial]]*Saída[[#This Row],[Quantidade Comercial]]</f>
        <v>243</v>
      </c>
    </row>
    <row r="75" spans="1:26" ht="15" customHeight="1">
      <c r="A75" s="76">
        <v>65</v>
      </c>
      <c r="B75" s="72" t="s">
        <v>858</v>
      </c>
      <c r="C75" t="s">
        <v>23</v>
      </c>
      <c r="D75" s="44" t="s">
        <v>858</v>
      </c>
      <c r="E75" t="s">
        <v>349</v>
      </c>
      <c r="H75" t="s">
        <v>788</v>
      </c>
      <c r="J75" t="s">
        <v>346</v>
      </c>
      <c r="K75" t="s">
        <v>348</v>
      </c>
      <c r="L75" t="s">
        <v>347</v>
      </c>
      <c r="N75" s="70">
        <v>43938</v>
      </c>
      <c r="O75">
        <v>8</v>
      </c>
      <c r="P75" t="str">
        <f>IFERROR(VLOOKUP(Saída[[#This Row],[Cod.]],Entrada!M:W,2,0),0)</f>
        <v xml:space="preserve">Luva desc nitril az t M c/300un EDGE </v>
      </c>
      <c r="Q75" s="93">
        <v>1</v>
      </c>
      <c r="R75" s="92" t="s">
        <v>113</v>
      </c>
      <c r="S75" s="73">
        <v>300</v>
      </c>
      <c r="T75" t="s">
        <v>114</v>
      </c>
      <c r="U75" s="93">
        <v>300</v>
      </c>
      <c r="V75" t="s">
        <v>114</v>
      </c>
      <c r="W75" t="s">
        <v>113</v>
      </c>
      <c r="X75" s="73">
        <v>1</v>
      </c>
      <c r="Y75" s="241">
        <v>81</v>
      </c>
      <c r="Z75" s="49">
        <f>Saída[[#This Row],[Valor Unitário Comercial]]*Saída[[#This Row],[Quantidade Comercial]]</f>
        <v>81</v>
      </c>
    </row>
    <row r="76" spans="1:26" ht="15" customHeight="1">
      <c r="A76" s="76">
        <v>67</v>
      </c>
      <c r="B76" s="44" t="s">
        <v>858</v>
      </c>
      <c r="C76" t="s">
        <v>23</v>
      </c>
      <c r="D76" s="44" t="s">
        <v>858</v>
      </c>
      <c r="E76" t="s">
        <v>23</v>
      </c>
      <c r="H76" t="s">
        <v>657</v>
      </c>
      <c r="J76" t="s">
        <v>350</v>
      </c>
      <c r="K76" t="s">
        <v>352</v>
      </c>
      <c r="L76" t="s">
        <v>351</v>
      </c>
      <c r="N76" s="70">
        <v>43943</v>
      </c>
      <c r="O76">
        <v>6</v>
      </c>
      <c r="P76" t="str">
        <f>IFERROR(VLOOKUP(Saída[[#This Row],[Cod.]],Entrada!M:W,2,0),0)</f>
        <v>Leite UHT integral 1l c/12</v>
      </c>
      <c r="Q76" s="93">
        <f>Saída[[#This Row],[Quantidade fracionada]]/Saída[[#This Row],[Contendo]]</f>
        <v>216.66666666666666</v>
      </c>
      <c r="R76" s="92" t="s">
        <v>114</v>
      </c>
      <c r="S76" s="73">
        <v>12</v>
      </c>
      <c r="T76" t="s">
        <v>167</v>
      </c>
      <c r="U76" s="73">
        <v>2600</v>
      </c>
      <c r="V76" t="s">
        <v>167</v>
      </c>
      <c r="W76" t="s">
        <v>167</v>
      </c>
      <c r="X76" s="73">
        <v>2600</v>
      </c>
      <c r="Y76" s="239">
        <v>2.2191000000000001</v>
      </c>
      <c r="Z76" s="49">
        <f>Saída[[#This Row],[Valor Unitário Comercial]]*Saída[[#This Row],[Quantidade Comercial]]</f>
        <v>5769.66</v>
      </c>
    </row>
    <row r="77" spans="1:26" ht="15" customHeight="1">
      <c r="A77" s="76">
        <v>68</v>
      </c>
      <c r="B77" s="44" t="s">
        <v>858</v>
      </c>
      <c r="C77" t="s">
        <v>23</v>
      </c>
      <c r="D77" s="44" t="s">
        <v>858</v>
      </c>
      <c r="E77" t="s">
        <v>356</v>
      </c>
      <c r="H77" t="s">
        <v>788</v>
      </c>
      <c r="J77" t="s">
        <v>353</v>
      </c>
      <c r="K77" t="s">
        <v>355</v>
      </c>
      <c r="L77" t="s">
        <v>354</v>
      </c>
      <c r="N77" s="70">
        <v>43944</v>
      </c>
      <c r="O77">
        <v>15</v>
      </c>
      <c r="P77" t="str">
        <f>IFERROR(VLOOKUP(Saída[[#This Row],[Cod.]],Entrada!M:W,2,0),0)</f>
        <v>Mascara de Proteção Facial - FACE SHIELD</v>
      </c>
      <c r="Q77" s="93">
        <v>300</v>
      </c>
      <c r="R77" s="92" t="s">
        <v>114</v>
      </c>
      <c r="S77" s="73">
        <v>1</v>
      </c>
      <c r="T77" t="s">
        <v>114</v>
      </c>
      <c r="U77" s="73">
        <v>300</v>
      </c>
      <c r="V77" t="s">
        <v>114</v>
      </c>
      <c r="W77" t="s">
        <v>114</v>
      </c>
      <c r="X77" s="73">
        <v>300</v>
      </c>
      <c r="Y77" s="242"/>
      <c r="Z77" s="49">
        <f>Saída[[#This Row],[Valor Unitário Comercial]]*Saída[[#This Row],[Quantidade Comercial]]</f>
        <v>0</v>
      </c>
    </row>
    <row r="78" spans="1:26" ht="15" customHeight="1">
      <c r="A78" s="76">
        <v>71</v>
      </c>
      <c r="B78" s="44" t="s">
        <v>858</v>
      </c>
      <c r="C78" t="s">
        <v>23</v>
      </c>
      <c r="D78" s="44" t="s">
        <v>858</v>
      </c>
      <c r="E78" t="s">
        <v>445</v>
      </c>
      <c r="H78" t="s">
        <v>806</v>
      </c>
      <c r="J78" t="s">
        <v>920</v>
      </c>
      <c r="K78" t="s">
        <v>921</v>
      </c>
      <c r="L78" t="s">
        <v>922</v>
      </c>
      <c r="N78" s="70">
        <v>43949</v>
      </c>
      <c r="O78">
        <v>5</v>
      </c>
      <c r="P78" t="str">
        <f>IFERROR(VLOOKUP(Saída[[#This Row],[Cod.]],Entrada!M:W,2,0),0)</f>
        <v>Desinfetante Hospitalar Alc Clorado Ultra Guard DCG70 2x5Kg</v>
      </c>
      <c r="Q78" s="93">
        <v>1</v>
      </c>
      <c r="R78" s="92" t="s">
        <v>113</v>
      </c>
      <c r="S78" s="73">
        <v>2</v>
      </c>
      <c r="T78" t="s">
        <v>167</v>
      </c>
      <c r="U78" s="73">
        <v>2</v>
      </c>
      <c r="V78" t="s">
        <v>167</v>
      </c>
      <c r="W78" t="s">
        <v>167</v>
      </c>
      <c r="X78" s="73">
        <v>2</v>
      </c>
      <c r="Y78" s="242">
        <v>15.37</v>
      </c>
      <c r="Z78" s="49">
        <f>Saída[[#This Row],[Valor Unitário Comercial]]*Saída[[#This Row],[Quantidade Comercial]]</f>
        <v>30.74</v>
      </c>
    </row>
    <row r="79" spans="1:26" ht="15" customHeight="1">
      <c r="A79" s="76">
        <v>72</v>
      </c>
      <c r="B79" s="44" t="s">
        <v>858</v>
      </c>
      <c r="C79" t="s">
        <v>23</v>
      </c>
      <c r="D79" s="44" t="s">
        <v>858</v>
      </c>
      <c r="E79" t="s">
        <v>446</v>
      </c>
      <c r="H79" t="s">
        <v>806</v>
      </c>
      <c r="J79" t="s">
        <v>923</v>
      </c>
      <c r="K79" t="s">
        <v>924</v>
      </c>
      <c r="L79" t="s">
        <v>932</v>
      </c>
      <c r="N79" s="70">
        <v>43949</v>
      </c>
      <c r="O79">
        <v>5</v>
      </c>
      <c r="P79" t="str">
        <f>IFERROR(VLOOKUP(Saída[[#This Row],[Cod.]],Entrada!M:W,2,0),0)</f>
        <v>Desinfetante Hospitalar Alc Clorado Ultra Guard DCG70 2x5Kg</v>
      </c>
      <c r="Q79" s="93">
        <v>1</v>
      </c>
      <c r="R79" s="92" t="s">
        <v>113</v>
      </c>
      <c r="S79" s="73">
        <v>2</v>
      </c>
      <c r="T79" t="s">
        <v>167</v>
      </c>
      <c r="U79" s="73">
        <v>2</v>
      </c>
      <c r="V79" t="s">
        <v>167</v>
      </c>
      <c r="W79" t="s">
        <v>167</v>
      </c>
      <c r="X79" s="73">
        <v>2</v>
      </c>
      <c r="Y79" s="237">
        <v>15.37</v>
      </c>
      <c r="Z79" s="49">
        <f>Saída[[#This Row],[Valor Unitário Comercial]]*Saída[[#This Row],[Quantidade Comercial]]</f>
        <v>30.74</v>
      </c>
    </row>
    <row r="80" spans="1:26" ht="15" customHeight="1">
      <c r="A80" s="76">
        <v>73</v>
      </c>
      <c r="B80" s="44" t="s">
        <v>858</v>
      </c>
      <c r="C80" t="s">
        <v>23</v>
      </c>
      <c r="D80" s="44" t="s">
        <v>858</v>
      </c>
      <c r="E80" t="s">
        <v>433</v>
      </c>
      <c r="H80" t="s">
        <v>659</v>
      </c>
      <c r="J80" t="s">
        <v>925</v>
      </c>
      <c r="K80" t="s">
        <v>926</v>
      </c>
      <c r="L80" t="s">
        <v>927</v>
      </c>
      <c r="N80" s="2">
        <v>43949</v>
      </c>
      <c r="O80">
        <v>5</v>
      </c>
      <c r="P80" t="str">
        <f>IFERROR(VLOOKUP(Saída[[#This Row],[Cod.]],Entrada!M:W,2,0),0)</f>
        <v>Desinfetante Hospitalar Alc Clorado Ultra Guard DCG70 2x5Kg</v>
      </c>
      <c r="Q80" s="93">
        <v>1</v>
      </c>
      <c r="R80" s="92" t="s">
        <v>113</v>
      </c>
      <c r="S80" s="73">
        <v>2</v>
      </c>
      <c r="T80" t="s">
        <v>167</v>
      </c>
      <c r="U80" s="73">
        <f>Saída[[#This Row],[Contendo]]*Saída[[#This Row],[Quantidade volumétrica 
Entregue]]</f>
        <v>2</v>
      </c>
      <c r="V80" t="s">
        <v>167</v>
      </c>
      <c r="W80" t="s">
        <v>167</v>
      </c>
      <c r="X80" s="73">
        <f>Saída[[#This Row],[Contendo]]*Saída[[#This Row],[Quantidade volumétrica 
Entregue]]</f>
        <v>2</v>
      </c>
      <c r="Y80" s="237">
        <v>15.37</v>
      </c>
      <c r="Z80" s="49">
        <f>Saída[[#This Row],[Valor Unitário Comercial]]*Saída[[#This Row],[Quantidade Comercial]]</f>
        <v>30.74</v>
      </c>
    </row>
    <row r="81" spans="1:26" ht="15" customHeight="1">
      <c r="A81" s="76">
        <v>74</v>
      </c>
      <c r="B81" s="44" t="s">
        <v>858</v>
      </c>
      <c r="C81" t="s">
        <v>23</v>
      </c>
      <c r="D81" s="44" t="s">
        <v>858</v>
      </c>
      <c r="E81" t="s">
        <v>434</v>
      </c>
      <c r="H81" t="s">
        <v>659</v>
      </c>
      <c r="J81" t="s">
        <v>928</v>
      </c>
      <c r="K81">
        <v>8900856</v>
      </c>
      <c r="L81" t="s">
        <v>929</v>
      </c>
      <c r="N81" s="2">
        <v>43949</v>
      </c>
      <c r="O81">
        <v>5</v>
      </c>
      <c r="P81" t="str">
        <f>IFERROR(VLOOKUP(Saída[[#This Row],[Cod.]],Entrada!M:W,2,0),0)</f>
        <v>Desinfetante Hospitalar Alc Clorado Ultra Guard DCG70 2x5Kg</v>
      </c>
      <c r="Q81" s="93">
        <v>1</v>
      </c>
      <c r="R81" s="92" t="s">
        <v>113</v>
      </c>
      <c r="S81" s="73">
        <v>2</v>
      </c>
      <c r="T81" t="s">
        <v>167</v>
      </c>
      <c r="U81" s="73">
        <f>Saída[[#This Row],[Contendo]]*Saída[[#This Row],[Quantidade volumétrica 
Entregue]]</f>
        <v>2</v>
      </c>
      <c r="V81" t="s">
        <v>167</v>
      </c>
      <c r="W81" t="s">
        <v>167</v>
      </c>
      <c r="X81" s="73">
        <f>Saída[[#This Row],[Contendo]]*Saída[[#This Row],[Quantidade volumétrica 
Entregue]]</f>
        <v>2</v>
      </c>
      <c r="Y81" s="237">
        <v>15.37</v>
      </c>
      <c r="Z81" s="49">
        <f>Saída[[#This Row],[Valor Unitário Comercial]]*Saída[[#This Row],[Quantidade Comercial]]</f>
        <v>30.74</v>
      </c>
    </row>
    <row r="82" spans="1:26" ht="15" customHeight="1">
      <c r="A82" s="76">
        <v>75</v>
      </c>
      <c r="B82" s="44" t="s">
        <v>858</v>
      </c>
      <c r="C82" t="s">
        <v>23</v>
      </c>
      <c r="D82" s="44" t="s">
        <v>858</v>
      </c>
      <c r="E82" t="s">
        <v>446</v>
      </c>
      <c r="H82" t="s">
        <v>806</v>
      </c>
      <c r="J82" t="s">
        <v>923</v>
      </c>
      <c r="K82" t="s">
        <v>924</v>
      </c>
      <c r="L82" t="s">
        <v>932</v>
      </c>
      <c r="N82" s="2">
        <v>43949</v>
      </c>
      <c r="O82">
        <v>1</v>
      </c>
      <c r="P82" t="str">
        <f>IFERROR(VLOOKUP(Saída[[#This Row],[Cod.]],Entrada!M:W,2,0),0)</f>
        <v>Alcool Gel AMBEV PET 190G CX c/21</v>
      </c>
      <c r="Q82" s="93">
        <v>14</v>
      </c>
      <c r="R82" s="92" t="s">
        <v>113</v>
      </c>
      <c r="S82" s="73">
        <v>21</v>
      </c>
      <c r="T82" t="s">
        <v>114</v>
      </c>
      <c r="U82" s="73">
        <f>Saída[[#This Row],[Contendo]]*Saída[[#This Row],[Quantidade volumétrica 
Entregue]]</f>
        <v>294</v>
      </c>
      <c r="V82" t="s">
        <v>114</v>
      </c>
      <c r="W82" t="s">
        <v>113</v>
      </c>
      <c r="X82" s="73">
        <v>14</v>
      </c>
      <c r="Y82" s="237">
        <v>9.0755999999999997</v>
      </c>
      <c r="Z82" s="49">
        <f>Saída[[#This Row],[Valor Unitário Comercial]]*Saída[[#This Row],[Quantidade Comercial]]</f>
        <v>127.05839999999999</v>
      </c>
    </row>
    <row r="83" spans="1:26" ht="15" customHeight="1">
      <c r="A83" s="76">
        <v>76</v>
      </c>
      <c r="B83" s="74" t="s">
        <v>858</v>
      </c>
      <c r="C83" t="s">
        <v>23</v>
      </c>
      <c r="D83" s="44" t="s">
        <v>858</v>
      </c>
      <c r="E83" t="s">
        <v>194</v>
      </c>
      <c r="H83" t="s">
        <v>790</v>
      </c>
      <c r="J83" t="s">
        <v>930</v>
      </c>
      <c r="K83" t="s">
        <v>931</v>
      </c>
      <c r="L83" t="s">
        <v>917</v>
      </c>
      <c r="N83" s="70">
        <v>43949</v>
      </c>
      <c r="O83">
        <v>1</v>
      </c>
      <c r="P83" t="str">
        <f>IFERROR(VLOOKUP(Saída[[#This Row],[Cod.]],Entrada!M:W,2,0),0)</f>
        <v>Alcool Gel AMBEV PET 190G CX c/21</v>
      </c>
      <c r="Q83" s="93">
        <v>48</v>
      </c>
      <c r="R83" s="92" t="s">
        <v>113</v>
      </c>
      <c r="S83" s="73">
        <v>21</v>
      </c>
      <c r="T83" t="s">
        <v>114</v>
      </c>
      <c r="U83" s="73">
        <f>Saída[[#This Row],[Contendo]]*Saída[[#This Row],[Quantidade volumétrica 
Entregue]]</f>
        <v>1008</v>
      </c>
      <c r="V83" t="s">
        <v>114</v>
      </c>
      <c r="W83" t="s">
        <v>113</v>
      </c>
      <c r="X83" s="73">
        <v>48</v>
      </c>
      <c r="Y83" s="237">
        <v>9.0755999999999997</v>
      </c>
      <c r="Z83" s="49">
        <f>Saída[[#This Row],[Valor Unitário Comercial]]*Saída[[#This Row],[Quantidade Comercial]]</f>
        <v>435.62879999999996</v>
      </c>
    </row>
    <row r="84" spans="1:26" ht="15" customHeight="1">
      <c r="A84" s="76">
        <v>77</v>
      </c>
      <c r="B84" s="74" t="s">
        <v>858</v>
      </c>
      <c r="C84" t="s">
        <v>23</v>
      </c>
      <c r="D84" s="44" t="s">
        <v>858</v>
      </c>
      <c r="E84" t="s">
        <v>933</v>
      </c>
      <c r="H84" t="s">
        <v>807</v>
      </c>
      <c r="J84" t="s">
        <v>934</v>
      </c>
      <c r="K84">
        <v>9123409</v>
      </c>
      <c r="L84" t="s">
        <v>935</v>
      </c>
      <c r="N84" s="70">
        <v>43949</v>
      </c>
      <c r="O84">
        <v>1</v>
      </c>
      <c r="P84" t="str">
        <f>IFERROR(VLOOKUP(Saída[[#This Row],[Cod.]],Entrada!M:W,2,0),0)</f>
        <v>Alcool Gel AMBEV PET 190G CX c/21</v>
      </c>
      <c r="Q84" s="93">
        <v>48</v>
      </c>
      <c r="R84" s="92" t="s">
        <v>113</v>
      </c>
      <c r="S84" s="73">
        <v>21</v>
      </c>
      <c r="T84" t="s">
        <v>114</v>
      </c>
      <c r="U84" s="73">
        <f>Saída[[#This Row],[Contendo]]*Saída[[#This Row],[Quantidade volumétrica 
Entregue]]</f>
        <v>1008</v>
      </c>
      <c r="V84" t="s">
        <v>114</v>
      </c>
      <c r="W84" t="s">
        <v>113</v>
      </c>
      <c r="X84" s="73">
        <v>48</v>
      </c>
      <c r="Y84" s="237">
        <v>9.0755999999999997</v>
      </c>
      <c r="Z84" s="49">
        <f>Saída[[#This Row],[Valor Unitário Comercial]]*Saída[[#This Row],[Quantidade Comercial]]</f>
        <v>435.62879999999996</v>
      </c>
    </row>
    <row r="85" spans="1:26" ht="15" customHeight="1">
      <c r="A85" s="76">
        <v>78</v>
      </c>
      <c r="B85" s="74" t="s">
        <v>858</v>
      </c>
      <c r="C85" t="s">
        <v>23</v>
      </c>
      <c r="D85" s="44" t="s">
        <v>858</v>
      </c>
      <c r="E85" t="s">
        <v>936</v>
      </c>
      <c r="H85" t="s">
        <v>788</v>
      </c>
      <c r="J85" t="s">
        <v>937</v>
      </c>
      <c r="K85" t="s">
        <v>938</v>
      </c>
      <c r="L85" t="s">
        <v>939</v>
      </c>
      <c r="N85" s="70">
        <v>43938</v>
      </c>
      <c r="O85">
        <v>6</v>
      </c>
      <c r="P85" t="str">
        <f>IFERROR(VLOOKUP(Saída[[#This Row],[Cod.]],Entrada!M:W,2,0),0)</f>
        <v>Leite UHT integral 1l c/12</v>
      </c>
      <c r="Q85" s="93">
        <v>208.34</v>
      </c>
      <c r="R85" s="92" t="s">
        <v>113</v>
      </c>
      <c r="S85" s="73">
        <v>12</v>
      </c>
      <c r="T85" t="s">
        <v>167</v>
      </c>
      <c r="U85" s="73">
        <v>2500</v>
      </c>
      <c r="V85" t="s">
        <v>167</v>
      </c>
      <c r="W85" t="s">
        <v>167</v>
      </c>
      <c r="X85" s="73">
        <v>2500</v>
      </c>
      <c r="Y85" s="239">
        <v>2.2191000000000001</v>
      </c>
      <c r="Z85" s="49">
        <f>Saída[[#This Row],[Valor Unitário Comercial]]*Saída[[#This Row],[Quantidade Comercial]]</f>
        <v>5547.75</v>
      </c>
    </row>
    <row r="86" spans="1:26" ht="15" customHeight="1">
      <c r="A86" s="76">
        <v>79</v>
      </c>
      <c r="B86" s="74" t="s">
        <v>858</v>
      </c>
      <c r="C86" t="s">
        <v>23</v>
      </c>
      <c r="D86" s="44" t="s">
        <v>858</v>
      </c>
      <c r="E86" t="s">
        <v>940</v>
      </c>
      <c r="H86" t="s">
        <v>797</v>
      </c>
      <c r="J86" t="s">
        <v>941</v>
      </c>
      <c r="K86">
        <v>15197948</v>
      </c>
      <c r="L86" t="s">
        <v>942</v>
      </c>
      <c r="N86" s="70">
        <v>43938</v>
      </c>
      <c r="O86">
        <v>6</v>
      </c>
      <c r="P86" t="str">
        <f>IFERROR(VLOOKUP(Saída[[#This Row],[Cod.]],Entrada!M:W,2,0),0)</f>
        <v>Leite UHT integral 1l c/12</v>
      </c>
      <c r="Q86" s="93">
        <v>208.34</v>
      </c>
      <c r="R86" s="92" t="s">
        <v>113</v>
      </c>
      <c r="S86" s="73">
        <v>12</v>
      </c>
      <c r="T86" t="s">
        <v>167</v>
      </c>
      <c r="U86" s="73">
        <v>2500</v>
      </c>
      <c r="V86" t="s">
        <v>167</v>
      </c>
      <c r="W86" t="s">
        <v>167</v>
      </c>
      <c r="X86" s="73">
        <v>2500</v>
      </c>
      <c r="Y86" s="239">
        <v>2.2191000000000001</v>
      </c>
      <c r="Z86" s="49">
        <f>Saída[[#This Row],[Valor Unitário Comercial]]*Saída[[#This Row],[Quantidade Comercial]]</f>
        <v>5547.75</v>
      </c>
    </row>
    <row r="87" spans="1:26" ht="15" customHeight="1">
      <c r="A87" s="76">
        <v>80</v>
      </c>
      <c r="B87" s="74" t="s">
        <v>858</v>
      </c>
      <c r="C87" t="s">
        <v>23</v>
      </c>
      <c r="D87" s="44" t="s">
        <v>858</v>
      </c>
      <c r="E87" t="s">
        <v>943</v>
      </c>
      <c r="H87" t="s">
        <v>27</v>
      </c>
      <c r="J87" t="s">
        <v>944</v>
      </c>
      <c r="K87" t="s">
        <v>945</v>
      </c>
      <c r="L87" t="s">
        <v>946</v>
      </c>
      <c r="N87" s="70">
        <v>43950</v>
      </c>
      <c r="O87">
        <v>15</v>
      </c>
      <c r="P87" t="str">
        <f>IFERROR(VLOOKUP(Saída[[#This Row],[Cod.]],Entrada!M:W,2,0),0)</f>
        <v>Mascara de Proteção Facial - FACE SHIELD</v>
      </c>
      <c r="Q87" s="93">
        <v>100</v>
      </c>
      <c r="R87" s="92" t="s">
        <v>114</v>
      </c>
      <c r="S87" s="73">
        <v>1</v>
      </c>
      <c r="T87" t="s">
        <v>114</v>
      </c>
      <c r="U87" s="73">
        <v>100</v>
      </c>
      <c r="V87" t="s">
        <v>114</v>
      </c>
      <c r="W87" t="s">
        <v>114</v>
      </c>
      <c r="X87" s="73">
        <v>100</v>
      </c>
      <c r="Y87" s="243"/>
      <c r="Z87" s="49">
        <f>Saída[[#This Row],[Valor Unitário Comercial]]*Saída[[#This Row],[Quantidade Comercial]]</f>
        <v>0</v>
      </c>
    </row>
    <row r="88" spans="1:26" ht="15" customHeight="1">
      <c r="A88" s="76">
        <v>82</v>
      </c>
      <c r="B88" s="74" t="s">
        <v>858</v>
      </c>
      <c r="C88" t="s">
        <v>23</v>
      </c>
      <c r="D88" s="159" t="s">
        <v>858</v>
      </c>
      <c r="E88" t="s">
        <v>1083</v>
      </c>
      <c r="H88" t="s">
        <v>947</v>
      </c>
      <c r="J88" t="s">
        <v>948</v>
      </c>
      <c r="K88" t="s">
        <v>949</v>
      </c>
      <c r="N88" s="2">
        <v>43950</v>
      </c>
      <c r="O88">
        <v>4</v>
      </c>
      <c r="P88" t="str">
        <f>IFERROR(VLOOKUP(Saída[[#This Row],[Cod.]],Entrada!M:W,2,0),0)</f>
        <v>Cesta Básica</v>
      </c>
      <c r="Q88" s="93">
        <v>9000</v>
      </c>
      <c r="R88" s="92" t="s">
        <v>114</v>
      </c>
      <c r="S88" s="73">
        <v>1</v>
      </c>
      <c r="T88" t="s">
        <v>114</v>
      </c>
      <c r="U88" s="73">
        <v>9000</v>
      </c>
      <c r="V88" s="79" t="s">
        <v>114</v>
      </c>
      <c r="W88" t="s">
        <v>114</v>
      </c>
      <c r="X88" s="73">
        <v>9000</v>
      </c>
      <c r="Y88" s="238">
        <v>36.369999999999997</v>
      </c>
      <c r="Z88" s="49">
        <f>Saída[[#This Row],[Valor Unitário Comercial]]*Saída[[#This Row],[Quantidade Comercial]]</f>
        <v>327330</v>
      </c>
    </row>
    <row r="89" spans="1:26" ht="15" customHeight="1">
      <c r="A89" s="76">
        <v>83</v>
      </c>
      <c r="B89" s="74" t="s">
        <v>858</v>
      </c>
      <c r="C89" t="s">
        <v>23</v>
      </c>
      <c r="D89" s="159" t="s">
        <v>858</v>
      </c>
      <c r="E89" t="s">
        <v>345</v>
      </c>
      <c r="H89" t="s">
        <v>27</v>
      </c>
      <c r="J89" t="s">
        <v>950</v>
      </c>
      <c r="N89" s="2">
        <v>43951</v>
      </c>
      <c r="O89">
        <v>17</v>
      </c>
      <c r="P89" t="str">
        <f>IFERROR(VLOOKUP(Saída[[#This Row],[Cod.]],Entrada!M:W,2,0),0)</f>
        <v>Respiradores descartáveis dobrável PFF-2 AZ S/Valvula UAL200700</v>
      </c>
      <c r="Q89" s="93">
        <v>4</v>
      </c>
      <c r="R89" s="92" t="s">
        <v>113</v>
      </c>
      <c r="S89" s="73">
        <v>200</v>
      </c>
      <c r="T89" t="s">
        <v>114</v>
      </c>
      <c r="U89" s="73">
        <v>800</v>
      </c>
      <c r="V89" s="79" t="s">
        <v>114</v>
      </c>
      <c r="W89" t="s">
        <v>114</v>
      </c>
      <c r="X89" s="73">
        <v>800</v>
      </c>
      <c r="Y89" s="237">
        <v>9.9</v>
      </c>
      <c r="Z89" s="49">
        <f>Saída[[#This Row],[Valor Unitário Comercial]]*Saída[[#This Row],[Quantidade Comercial]]</f>
        <v>7920</v>
      </c>
    </row>
    <row r="90" spans="1:26" ht="15" customHeight="1">
      <c r="A90" s="76">
        <v>83</v>
      </c>
      <c r="B90" s="74" t="s">
        <v>858</v>
      </c>
      <c r="C90" t="s">
        <v>23</v>
      </c>
      <c r="D90" s="159" t="s">
        <v>858</v>
      </c>
      <c r="E90" t="s">
        <v>345</v>
      </c>
      <c r="H90" t="s">
        <v>27</v>
      </c>
      <c r="J90" t="s">
        <v>950</v>
      </c>
      <c r="N90" s="2">
        <v>43951</v>
      </c>
      <c r="O90">
        <v>3</v>
      </c>
      <c r="P90" t="str">
        <f>IFERROR(VLOOKUP(Saída[[#This Row],[Cod.]],Entrada!M:W,2,0),0)</f>
        <v>Álcool glicerinado 70% - Galão 5L</v>
      </c>
      <c r="Q90" s="93">
        <v>4</v>
      </c>
      <c r="R90" s="92" t="s">
        <v>846</v>
      </c>
      <c r="S90" s="73">
        <v>5</v>
      </c>
      <c r="T90" t="s">
        <v>167</v>
      </c>
      <c r="U90" s="73">
        <v>20</v>
      </c>
      <c r="V90" s="79" t="s">
        <v>167</v>
      </c>
      <c r="W90" t="s">
        <v>167</v>
      </c>
      <c r="X90" s="73">
        <v>20</v>
      </c>
      <c r="Y90" s="237">
        <v>2.83</v>
      </c>
      <c r="Z90" s="49">
        <f>Saída[[#This Row],[Valor Unitário Comercial]]*Saída[[#This Row],[Quantidade Comercial]]</f>
        <v>56.6</v>
      </c>
    </row>
    <row r="91" spans="1:26" ht="15" customHeight="1">
      <c r="A91" s="76">
        <v>83</v>
      </c>
      <c r="B91" s="74" t="s">
        <v>858</v>
      </c>
      <c r="C91" t="s">
        <v>23</v>
      </c>
      <c r="D91" s="159" t="s">
        <v>858</v>
      </c>
      <c r="E91" t="s">
        <v>345</v>
      </c>
      <c r="H91" t="s">
        <v>27</v>
      </c>
      <c r="J91" t="s">
        <v>950</v>
      </c>
      <c r="N91" s="2">
        <v>43951</v>
      </c>
      <c r="O91">
        <v>7</v>
      </c>
      <c r="P91" t="str">
        <f>IFERROR(VLOOKUP(Saída[[#This Row],[Cod.]],Entrada!M:W,2,0),0)</f>
        <v xml:space="preserve">Luva desc nitril az t G c/300un EDGE </v>
      </c>
      <c r="Q91" s="93">
        <v>2</v>
      </c>
      <c r="R91" s="92" t="s">
        <v>113</v>
      </c>
      <c r="S91" s="73">
        <v>300</v>
      </c>
      <c r="U91" s="93">
        <v>600</v>
      </c>
      <c r="V91" s="79"/>
      <c r="W91" t="s">
        <v>113</v>
      </c>
      <c r="X91" s="73">
        <v>2</v>
      </c>
      <c r="Y91" s="237">
        <v>81</v>
      </c>
      <c r="Z91" s="49">
        <f>Saída[[#This Row],[Valor Unitário Comercial]]*Saída[[#This Row],[Quantidade Comercial]]</f>
        <v>162</v>
      </c>
    </row>
    <row r="92" spans="1:26" ht="15" customHeight="1">
      <c r="A92" s="76">
        <v>83</v>
      </c>
      <c r="B92" s="74" t="s">
        <v>858</v>
      </c>
      <c r="C92" t="s">
        <v>23</v>
      </c>
      <c r="D92" s="159" t="s">
        <v>858</v>
      </c>
      <c r="E92" t="s">
        <v>345</v>
      </c>
      <c r="H92" t="s">
        <v>27</v>
      </c>
      <c r="J92" t="s">
        <v>950</v>
      </c>
      <c r="N92" s="2">
        <v>43951</v>
      </c>
      <c r="O92">
        <v>8</v>
      </c>
      <c r="P92" t="str">
        <f>IFERROR(VLOOKUP(Saída[[#This Row],[Cod.]],Entrada!M:W,2,0),0)</f>
        <v xml:space="preserve">Luva desc nitril az t M c/300un EDGE </v>
      </c>
      <c r="Q92" s="93">
        <v>2</v>
      </c>
      <c r="R92" s="92" t="s">
        <v>113</v>
      </c>
      <c r="S92" s="73">
        <v>300</v>
      </c>
      <c r="T92" t="s">
        <v>114</v>
      </c>
      <c r="U92" s="93">
        <v>600</v>
      </c>
      <c r="V92" s="79" t="s">
        <v>114</v>
      </c>
      <c r="W92" t="s">
        <v>113</v>
      </c>
      <c r="X92" s="73">
        <v>2</v>
      </c>
      <c r="Y92" s="237">
        <v>81</v>
      </c>
      <c r="Z92" s="49">
        <f>Saída[[#This Row],[Valor Unitário Comercial]]*Saída[[#This Row],[Quantidade Comercial]]</f>
        <v>162</v>
      </c>
    </row>
    <row r="93" spans="1:26" ht="15" customHeight="1">
      <c r="A93" s="76">
        <v>83</v>
      </c>
      <c r="B93" s="74" t="s">
        <v>858</v>
      </c>
      <c r="C93" t="s">
        <v>23</v>
      </c>
      <c r="D93" s="159" t="s">
        <v>858</v>
      </c>
      <c r="E93" t="s">
        <v>345</v>
      </c>
      <c r="H93" t="s">
        <v>27</v>
      </c>
      <c r="J93" t="s">
        <v>950</v>
      </c>
      <c r="N93" s="2">
        <v>43951</v>
      </c>
      <c r="O93">
        <v>1</v>
      </c>
      <c r="P93" t="s">
        <v>128</v>
      </c>
      <c r="Q93" s="93">
        <v>2</v>
      </c>
      <c r="R93" s="92" t="s">
        <v>113</v>
      </c>
      <c r="S93" s="73">
        <v>21</v>
      </c>
      <c r="T93" t="s">
        <v>114</v>
      </c>
      <c r="U93" s="73">
        <v>42</v>
      </c>
      <c r="V93" s="79" t="s">
        <v>114</v>
      </c>
      <c r="W93" t="s">
        <v>113</v>
      </c>
      <c r="X93" s="73">
        <v>2</v>
      </c>
      <c r="Y93" s="237">
        <v>9.0755999999999997</v>
      </c>
      <c r="Z93" s="49">
        <f>Saída[[#This Row],[Valor Unitário Comercial]]*Saída[[#This Row],[Quantidade Comercial]]</f>
        <v>18.151199999999999</v>
      </c>
    </row>
    <row r="94" spans="1:26" ht="15" customHeight="1">
      <c r="A94" s="76">
        <v>85</v>
      </c>
      <c r="B94" s="74" t="s">
        <v>858</v>
      </c>
      <c r="C94" t="s">
        <v>23</v>
      </c>
      <c r="D94" s="159" t="s">
        <v>858</v>
      </c>
      <c r="E94" t="s">
        <v>969</v>
      </c>
      <c r="F94" t="s">
        <v>965</v>
      </c>
      <c r="G94" t="s">
        <v>966</v>
      </c>
      <c r="H94" t="s">
        <v>794</v>
      </c>
      <c r="J94" t="s">
        <v>967</v>
      </c>
      <c r="L94" t="s">
        <v>968</v>
      </c>
      <c r="N94" s="2">
        <v>43955</v>
      </c>
      <c r="O94">
        <v>17</v>
      </c>
      <c r="P94" t="str">
        <f>IFERROR(VLOOKUP(Saída[[#This Row],[Cod.]],Entrada!M:W,2,0),0)</f>
        <v>Respiradores descartáveis dobrável PFF-2 AZ S/Valvula UAL200700</v>
      </c>
      <c r="Q94" s="93">
        <v>1</v>
      </c>
      <c r="R94" s="92" t="s">
        <v>113</v>
      </c>
      <c r="S94" s="73">
        <v>200</v>
      </c>
      <c r="T94" t="s">
        <v>114</v>
      </c>
      <c r="U94" s="73">
        <v>200</v>
      </c>
      <c r="V94" s="79" t="s">
        <v>114</v>
      </c>
      <c r="W94" t="s">
        <v>114</v>
      </c>
      <c r="X94" s="73">
        <v>200</v>
      </c>
      <c r="Y94" s="237">
        <v>9.9</v>
      </c>
      <c r="Z94" s="49">
        <f>Saída[[#This Row],[Valor Unitário Comercial]]*Saída[[#This Row],[Quantidade Comercial]]</f>
        <v>1980</v>
      </c>
    </row>
    <row r="95" spans="1:26" ht="15" customHeight="1">
      <c r="A95" s="76">
        <v>87</v>
      </c>
      <c r="B95" s="74" t="s">
        <v>858</v>
      </c>
      <c r="C95" t="s">
        <v>23</v>
      </c>
      <c r="D95" s="159" t="s">
        <v>858</v>
      </c>
      <c r="E95" t="s">
        <v>970</v>
      </c>
      <c r="H95" t="s">
        <v>794</v>
      </c>
      <c r="J95" t="s">
        <v>971</v>
      </c>
      <c r="K95" t="s">
        <v>972</v>
      </c>
      <c r="L95" t="s">
        <v>973</v>
      </c>
      <c r="M95" t="s">
        <v>974</v>
      </c>
      <c r="N95" s="2">
        <v>43955</v>
      </c>
      <c r="O95">
        <v>17</v>
      </c>
      <c r="P95" t="str">
        <f>IFERROR(VLOOKUP(Saída[[#This Row],[Cod.]],Entrada!M:W,2,0),0)</f>
        <v>Respiradores descartáveis dobrável PFF-2 AZ S/Valvula UAL200700</v>
      </c>
      <c r="Q95" s="93">
        <v>4</v>
      </c>
      <c r="R95" s="92" t="s">
        <v>113</v>
      </c>
      <c r="S95" s="73">
        <v>200</v>
      </c>
      <c r="T95" t="s">
        <v>114</v>
      </c>
      <c r="U95" s="73">
        <v>800</v>
      </c>
      <c r="V95" s="79" t="s">
        <v>114</v>
      </c>
      <c r="W95" t="s">
        <v>114</v>
      </c>
      <c r="X95" s="73">
        <v>800</v>
      </c>
      <c r="Y95" s="237">
        <v>9.9</v>
      </c>
      <c r="Z95" s="49">
        <f>Saída[[#This Row],[Valor Unitário Comercial]]*Saída[[#This Row],[Quantidade Comercial]]</f>
        <v>7920</v>
      </c>
    </row>
    <row r="96" spans="1:26" ht="15" customHeight="1">
      <c r="A96" s="76">
        <v>87</v>
      </c>
      <c r="B96" s="74" t="s">
        <v>858</v>
      </c>
      <c r="C96" t="s">
        <v>23</v>
      </c>
      <c r="D96" s="159" t="s">
        <v>858</v>
      </c>
      <c r="E96" t="s">
        <v>970</v>
      </c>
      <c r="H96" t="s">
        <v>794</v>
      </c>
      <c r="J96" t="s">
        <v>971</v>
      </c>
      <c r="K96" t="s">
        <v>972</v>
      </c>
      <c r="L96" t="s">
        <v>973</v>
      </c>
      <c r="M96" t="s">
        <v>974</v>
      </c>
      <c r="N96" s="2">
        <v>43955</v>
      </c>
      <c r="O96">
        <v>8</v>
      </c>
      <c r="P96" t="str">
        <f>IFERROR(VLOOKUP(Saída[[#This Row],[Cod.]],Entrada!M:W,2,0),0)</f>
        <v xml:space="preserve">Luva desc nitril az t M c/300un EDGE </v>
      </c>
      <c r="Q96" s="93">
        <v>3</v>
      </c>
      <c r="R96" s="92" t="s">
        <v>113</v>
      </c>
      <c r="S96" s="73">
        <v>300</v>
      </c>
      <c r="T96" t="s">
        <v>114</v>
      </c>
      <c r="U96" s="73">
        <v>900</v>
      </c>
      <c r="V96" s="79" t="s">
        <v>114</v>
      </c>
      <c r="W96" t="s">
        <v>113</v>
      </c>
      <c r="X96" s="73">
        <v>3</v>
      </c>
      <c r="Y96" s="237">
        <v>81</v>
      </c>
      <c r="Z96" s="49">
        <f>Saída[[#This Row],[Valor Unitário Comercial]]*Saída[[#This Row],[Quantidade Comercial]]</f>
        <v>243</v>
      </c>
    </row>
    <row r="97" spans="1:26" ht="15" customHeight="1">
      <c r="A97" s="76">
        <v>88</v>
      </c>
      <c r="B97" s="74" t="s">
        <v>858</v>
      </c>
      <c r="C97" t="s">
        <v>23</v>
      </c>
      <c r="D97" s="159" t="s">
        <v>858</v>
      </c>
      <c r="E97" t="s">
        <v>975</v>
      </c>
      <c r="H97" t="s">
        <v>659</v>
      </c>
      <c r="J97" t="s">
        <v>976</v>
      </c>
      <c r="K97" t="s">
        <v>977</v>
      </c>
      <c r="L97" t="s">
        <v>968</v>
      </c>
      <c r="N97" s="2">
        <v>43955</v>
      </c>
      <c r="O97">
        <v>3</v>
      </c>
      <c r="P97" t="str">
        <f>IFERROR(VLOOKUP(Saída[[#This Row],[Cod.]],Entrada!M:W,2,0),0)</f>
        <v>Álcool glicerinado 70% - Galão 5L</v>
      </c>
      <c r="Q97" s="93">
        <v>25</v>
      </c>
      <c r="R97" s="92" t="s">
        <v>846</v>
      </c>
      <c r="S97" s="73">
        <v>5</v>
      </c>
      <c r="T97" t="s">
        <v>167</v>
      </c>
      <c r="U97" s="73">
        <f>Saída[[#This Row],[Contendo]]*Saída[[#This Row],[Quantidade volumétrica 
Entregue]]</f>
        <v>125</v>
      </c>
      <c r="V97" s="79" t="s">
        <v>167</v>
      </c>
      <c r="W97" t="s">
        <v>167</v>
      </c>
      <c r="X97" s="73">
        <v>125</v>
      </c>
      <c r="Y97" s="237">
        <v>2.83</v>
      </c>
      <c r="Z97" s="49">
        <f>Saída[[#This Row],[Valor Unitário Comercial]]*Saída[[#This Row],[Quantidade Comercial]]</f>
        <v>353.75</v>
      </c>
    </row>
    <row r="98" spans="1:26" ht="15" customHeight="1">
      <c r="A98" s="76">
        <v>89</v>
      </c>
      <c r="B98" s="74" t="s">
        <v>858</v>
      </c>
      <c r="C98" t="s">
        <v>23</v>
      </c>
      <c r="D98" s="159" t="s">
        <v>858</v>
      </c>
      <c r="E98" t="s">
        <v>978</v>
      </c>
      <c r="H98" t="s">
        <v>659</v>
      </c>
      <c r="J98" t="s">
        <v>979</v>
      </c>
      <c r="K98" t="s">
        <v>980</v>
      </c>
      <c r="L98" t="s">
        <v>981</v>
      </c>
      <c r="M98" t="s">
        <v>974</v>
      </c>
      <c r="N98" s="2">
        <v>43955</v>
      </c>
      <c r="O98">
        <v>17</v>
      </c>
      <c r="P98" t="str">
        <f>IFERROR(VLOOKUP(Saída[[#This Row],[Cod.]],Entrada!M:W,2,0),0)</f>
        <v>Respiradores descartáveis dobrável PFF-2 AZ S/Valvula UAL200700</v>
      </c>
      <c r="Q98" s="93">
        <v>4</v>
      </c>
      <c r="R98" s="92" t="s">
        <v>113</v>
      </c>
      <c r="S98" s="73">
        <v>200</v>
      </c>
      <c r="T98" t="s">
        <v>114</v>
      </c>
      <c r="U98" s="73">
        <v>800</v>
      </c>
      <c r="V98" s="79" t="s">
        <v>114</v>
      </c>
      <c r="W98" t="s">
        <v>114</v>
      </c>
      <c r="X98" s="73">
        <v>800</v>
      </c>
      <c r="Y98" s="237">
        <v>9.9</v>
      </c>
      <c r="Z98" s="49">
        <f>Saída[[#This Row],[Valor Unitário Comercial]]*Saída[[#This Row],[Quantidade Comercial]]</f>
        <v>7920</v>
      </c>
    </row>
    <row r="99" spans="1:26" ht="15" customHeight="1">
      <c r="A99" s="76">
        <v>89</v>
      </c>
      <c r="B99" s="74" t="s">
        <v>858</v>
      </c>
      <c r="C99" t="s">
        <v>23</v>
      </c>
      <c r="D99" s="159" t="s">
        <v>858</v>
      </c>
      <c r="E99" t="s">
        <v>978</v>
      </c>
      <c r="H99" t="s">
        <v>659</v>
      </c>
      <c r="J99" t="s">
        <v>979</v>
      </c>
      <c r="K99" t="s">
        <v>980</v>
      </c>
      <c r="L99" t="s">
        <v>981</v>
      </c>
      <c r="M99" t="s">
        <v>974</v>
      </c>
      <c r="N99" s="2">
        <v>43955</v>
      </c>
      <c r="O99">
        <v>8</v>
      </c>
      <c r="P99" t="str">
        <f>IFERROR(VLOOKUP(Saída[[#This Row],[Cod.]],Entrada!M:W,2,0),0)</f>
        <v xml:space="preserve">Luva desc nitril az t M c/300un EDGE </v>
      </c>
      <c r="Q99" s="93">
        <v>2</v>
      </c>
      <c r="R99" s="92" t="s">
        <v>113</v>
      </c>
      <c r="S99" s="73">
        <v>300</v>
      </c>
      <c r="T99" t="s">
        <v>114</v>
      </c>
      <c r="U99" s="73">
        <v>600</v>
      </c>
      <c r="V99" s="79" t="s">
        <v>114</v>
      </c>
      <c r="W99" t="s">
        <v>113</v>
      </c>
      <c r="X99" s="73">
        <v>2</v>
      </c>
      <c r="Y99" s="237">
        <v>81</v>
      </c>
      <c r="Z99" s="49">
        <f>Saída[[#This Row],[Valor Unitário Comercial]]*Saída[[#This Row],[Quantidade Comercial]]</f>
        <v>162</v>
      </c>
    </row>
    <row r="100" spans="1:26" ht="15" customHeight="1">
      <c r="A100" s="76">
        <v>89</v>
      </c>
      <c r="B100" s="74" t="s">
        <v>858</v>
      </c>
      <c r="C100" t="s">
        <v>23</v>
      </c>
      <c r="D100" s="159" t="s">
        <v>858</v>
      </c>
      <c r="E100" t="s">
        <v>978</v>
      </c>
      <c r="H100" t="s">
        <v>659</v>
      </c>
      <c r="J100" t="s">
        <v>979</v>
      </c>
      <c r="K100" t="s">
        <v>980</v>
      </c>
      <c r="L100" t="s">
        <v>981</v>
      </c>
      <c r="M100" t="s">
        <v>974</v>
      </c>
      <c r="N100" s="2">
        <v>43955</v>
      </c>
      <c r="O100">
        <v>7</v>
      </c>
      <c r="P100" t="str">
        <f>IFERROR(VLOOKUP(Saída[[#This Row],[Cod.]],Entrada!M:W,2,0),0)</f>
        <v xml:space="preserve">Luva desc nitril az t G c/300un EDGE </v>
      </c>
      <c r="Q100" s="93">
        <v>1</v>
      </c>
      <c r="R100" s="92" t="s">
        <v>113</v>
      </c>
      <c r="S100" s="73">
        <v>300</v>
      </c>
      <c r="T100" t="s">
        <v>114</v>
      </c>
      <c r="U100" s="73">
        <v>300</v>
      </c>
      <c r="V100" s="79" t="s">
        <v>114</v>
      </c>
      <c r="W100" t="s">
        <v>113</v>
      </c>
      <c r="X100" s="73">
        <v>1</v>
      </c>
      <c r="Y100" s="237">
        <v>81</v>
      </c>
      <c r="Z100" s="49">
        <f>Saída[[#This Row],[Valor Unitário Comercial]]*Saída[[#This Row],[Quantidade Comercial]]</f>
        <v>81</v>
      </c>
    </row>
    <row r="101" spans="1:26" ht="15" customHeight="1">
      <c r="A101" s="76">
        <v>92</v>
      </c>
      <c r="B101" s="74" t="s">
        <v>858</v>
      </c>
      <c r="C101" t="s">
        <v>23</v>
      </c>
      <c r="D101" s="159" t="s">
        <v>858</v>
      </c>
      <c r="E101" t="s">
        <v>982</v>
      </c>
      <c r="H101" t="s">
        <v>983</v>
      </c>
      <c r="J101" t="s">
        <v>984</v>
      </c>
      <c r="K101" t="s">
        <v>985</v>
      </c>
      <c r="L101" t="s">
        <v>51</v>
      </c>
      <c r="N101" s="2">
        <v>43955</v>
      </c>
      <c r="O101">
        <v>17</v>
      </c>
      <c r="P101" t="str">
        <f>IFERROR(VLOOKUP(Saída[[#This Row],[Cod.]],Entrada!M:W,2,0),0)</f>
        <v>Respiradores descartáveis dobrável PFF-2 AZ S/Valvula UAL200700</v>
      </c>
      <c r="Q101" s="93">
        <v>2</v>
      </c>
      <c r="R101" s="92" t="s">
        <v>113</v>
      </c>
      <c r="S101" s="73">
        <v>200</v>
      </c>
      <c r="T101" t="s">
        <v>114</v>
      </c>
      <c r="U101" s="73">
        <v>400</v>
      </c>
      <c r="V101" s="79" t="s">
        <v>114</v>
      </c>
      <c r="W101" t="s">
        <v>114</v>
      </c>
      <c r="X101" s="73">
        <v>400</v>
      </c>
      <c r="Y101" s="237">
        <v>9.9</v>
      </c>
      <c r="Z101" s="49">
        <f>Saída[[#This Row],[Valor Unitário Comercial]]*Saída[[#This Row],[Quantidade Comercial]]</f>
        <v>3960</v>
      </c>
    </row>
    <row r="102" spans="1:26" ht="15" customHeight="1">
      <c r="A102" s="76">
        <v>92</v>
      </c>
      <c r="B102" s="74" t="s">
        <v>858</v>
      </c>
      <c r="C102" t="s">
        <v>23</v>
      </c>
      <c r="D102" s="159" t="s">
        <v>858</v>
      </c>
      <c r="E102" t="s">
        <v>982</v>
      </c>
      <c r="H102" t="s">
        <v>983</v>
      </c>
      <c r="J102" t="s">
        <v>984</v>
      </c>
      <c r="K102" t="s">
        <v>985</v>
      </c>
      <c r="L102" t="s">
        <v>51</v>
      </c>
      <c r="N102" s="2">
        <v>43955</v>
      </c>
      <c r="O102">
        <v>8</v>
      </c>
      <c r="P102" t="str">
        <f>IFERROR(VLOOKUP(Saída[[#This Row],[Cod.]],Entrada!M:W,2,0),0)</f>
        <v xml:space="preserve">Luva desc nitril az t M c/300un EDGE </v>
      </c>
      <c r="Q102" s="93">
        <v>10</v>
      </c>
      <c r="R102" s="92" t="s">
        <v>113</v>
      </c>
      <c r="S102" s="73">
        <v>300</v>
      </c>
      <c r="T102" t="s">
        <v>114</v>
      </c>
      <c r="U102" s="73">
        <v>3000</v>
      </c>
      <c r="V102" s="79" t="s">
        <v>114</v>
      </c>
      <c r="W102" t="s">
        <v>113</v>
      </c>
      <c r="X102" s="73">
        <v>10</v>
      </c>
      <c r="Y102" s="237">
        <v>81</v>
      </c>
      <c r="Z102" s="49">
        <f>Saída[[#This Row],[Valor Unitário Comercial]]*Saída[[#This Row],[Quantidade Comercial]]</f>
        <v>810</v>
      </c>
    </row>
    <row r="103" spans="1:26" ht="15" customHeight="1">
      <c r="A103" s="76">
        <v>92</v>
      </c>
      <c r="B103" s="74" t="s">
        <v>858</v>
      </c>
      <c r="C103" t="s">
        <v>23</v>
      </c>
      <c r="D103" s="159" t="s">
        <v>858</v>
      </c>
      <c r="E103" t="s">
        <v>982</v>
      </c>
      <c r="H103" t="s">
        <v>983</v>
      </c>
      <c r="J103" t="s">
        <v>984</v>
      </c>
      <c r="K103" t="s">
        <v>985</v>
      </c>
      <c r="L103" t="s">
        <v>51</v>
      </c>
      <c r="N103" s="2">
        <v>43955</v>
      </c>
      <c r="O103">
        <v>3</v>
      </c>
      <c r="P103" t="str">
        <f>IFERROR(VLOOKUP(Saída[[#This Row],[Cod.]],Entrada!M:W,2,0),0)</f>
        <v>Álcool glicerinado 70% - Galão 5L</v>
      </c>
      <c r="Q103" s="93">
        <v>10</v>
      </c>
      <c r="R103" s="92" t="s">
        <v>846</v>
      </c>
      <c r="S103" s="73">
        <v>5</v>
      </c>
      <c r="T103" t="s">
        <v>167</v>
      </c>
      <c r="U103" s="73">
        <v>50</v>
      </c>
      <c r="V103" s="79" t="s">
        <v>167</v>
      </c>
      <c r="W103" t="s">
        <v>167</v>
      </c>
      <c r="X103" s="73">
        <v>50</v>
      </c>
      <c r="Y103" s="237">
        <v>2.83</v>
      </c>
      <c r="Z103" s="49">
        <f>Saída[[#This Row],[Valor Unitário Comercial]]*Saída[[#This Row],[Quantidade Comercial]]</f>
        <v>141.5</v>
      </c>
    </row>
    <row r="104" spans="1:26" ht="15" customHeight="1">
      <c r="A104" s="76">
        <v>102</v>
      </c>
      <c r="B104" s="74" t="s">
        <v>858</v>
      </c>
      <c r="C104" t="s">
        <v>23</v>
      </c>
      <c r="D104" s="159" t="s">
        <v>858</v>
      </c>
      <c r="E104" t="s">
        <v>1009</v>
      </c>
      <c r="H104" t="s">
        <v>616</v>
      </c>
      <c r="J104" t="s">
        <v>1010</v>
      </c>
      <c r="K104" t="s">
        <v>1011</v>
      </c>
      <c r="L104" t="s">
        <v>1012</v>
      </c>
      <c r="M104" t="s">
        <v>62</v>
      </c>
      <c r="N104" s="2">
        <v>43958</v>
      </c>
      <c r="O104">
        <v>3</v>
      </c>
      <c r="P104" t="str">
        <f>IFERROR(VLOOKUP(Saída[[#This Row],[Cod.]],Entrada!M:W,2,0),0)</f>
        <v>Álcool glicerinado 70% - Galão 5L</v>
      </c>
      <c r="Q104" s="93">
        <v>40</v>
      </c>
      <c r="R104" s="92" t="s">
        <v>846</v>
      </c>
      <c r="S104" s="73">
        <v>5</v>
      </c>
      <c r="T104" t="s">
        <v>167</v>
      </c>
      <c r="U104" s="73">
        <f>Saída[[#This Row],[Contendo]]*Saída[[#This Row],[Quantidade volumétrica 
Entregue]]</f>
        <v>200</v>
      </c>
      <c r="V104" s="79" t="s">
        <v>167</v>
      </c>
      <c r="W104" t="s">
        <v>167</v>
      </c>
      <c r="X104" s="73">
        <v>200</v>
      </c>
      <c r="Y104" s="237">
        <v>2.83</v>
      </c>
      <c r="Z104" s="49">
        <f>Saída[[#This Row],[Valor Unitário Comercial]]*Saída[[#This Row],[Quantidade Comercial]]</f>
        <v>566</v>
      </c>
    </row>
    <row r="105" spans="1:26" ht="15" customHeight="1">
      <c r="A105" s="76">
        <v>102</v>
      </c>
      <c r="B105" s="74" t="s">
        <v>858</v>
      </c>
      <c r="C105" t="s">
        <v>23</v>
      </c>
      <c r="D105" s="159" t="s">
        <v>858</v>
      </c>
      <c r="E105" t="s">
        <v>1009</v>
      </c>
      <c r="H105" t="s">
        <v>616</v>
      </c>
      <c r="J105" t="s">
        <v>1010</v>
      </c>
      <c r="K105" t="s">
        <v>1011</v>
      </c>
      <c r="L105" t="s">
        <v>1012</v>
      </c>
      <c r="M105" t="s">
        <v>62</v>
      </c>
      <c r="N105" s="2">
        <v>43958</v>
      </c>
      <c r="O105">
        <v>7</v>
      </c>
      <c r="P105" t="str">
        <f>IFERROR(VLOOKUP(Saída[[#This Row],[Cod.]],Entrada!M:W,2,0),0)</f>
        <v xml:space="preserve">Luva desc nitril az t G c/300un EDGE </v>
      </c>
      <c r="Q105" s="93">
        <v>10</v>
      </c>
      <c r="R105" s="92" t="s">
        <v>113</v>
      </c>
      <c r="S105" s="73">
        <v>300</v>
      </c>
      <c r="T105" t="s">
        <v>114</v>
      </c>
      <c r="U105" s="73">
        <f>Saída[[#This Row],[Contendo]]*Saída[[#This Row],[Quantidade volumétrica 
Entregue]]</f>
        <v>3000</v>
      </c>
      <c r="V105" s="79" t="s">
        <v>114</v>
      </c>
      <c r="W105" t="s">
        <v>113</v>
      </c>
      <c r="X105" s="73">
        <v>10</v>
      </c>
      <c r="Y105" s="237">
        <v>81</v>
      </c>
      <c r="Z105" s="49">
        <f>Saída[[#This Row],[Valor Unitário Comercial]]*Saída[[#This Row],[Quantidade Comercial]]</f>
        <v>810</v>
      </c>
    </row>
    <row r="106" spans="1:26" ht="15" customHeight="1">
      <c r="A106" s="76">
        <v>102</v>
      </c>
      <c r="B106" s="74" t="s">
        <v>858</v>
      </c>
      <c r="C106" t="s">
        <v>23</v>
      </c>
      <c r="D106" s="159" t="s">
        <v>858</v>
      </c>
      <c r="E106" t="s">
        <v>1009</v>
      </c>
      <c r="H106" t="s">
        <v>616</v>
      </c>
      <c r="J106" t="s">
        <v>1010</v>
      </c>
      <c r="K106" t="s">
        <v>1011</v>
      </c>
      <c r="L106" t="s">
        <v>1012</v>
      </c>
      <c r="M106" t="s">
        <v>62</v>
      </c>
      <c r="N106" s="2">
        <v>43958</v>
      </c>
      <c r="O106">
        <v>16</v>
      </c>
      <c r="P106" t="str">
        <f>IFERROR(VLOOKUP(Saída[[#This Row],[Cod.]],Entrada!M:W,2,0),0)</f>
        <v xml:space="preserve">Mascaras Cirúrgicas </v>
      </c>
      <c r="Q106" s="93">
        <v>2</v>
      </c>
      <c r="R106" s="92" t="s">
        <v>328</v>
      </c>
      <c r="S106" s="73">
        <v>50</v>
      </c>
      <c r="T106" t="s">
        <v>114</v>
      </c>
      <c r="U106" s="73"/>
      <c r="V106" s="79" t="s">
        <v>114</v>
      </c>
      <c r="W106" t="s">
        <v>328</v>
      </c>
      <c r="X106" s="73">
        <v>20</v>
      </c>
      <c r="Z106" s="49">
        <f>Saída[[#This Row],[Valor Unitário Comercial]]*Saída[[#This Row],[Quantidade Comercial]]</f>
        <v>0</v>
      </c>
    </row>
    <row r="107" spans="1:26" ht="15" customHeight="1">
      <c r="A107" s="76" t="s">
        <v>899</v>
      </c>
      <c r="B107" s="44" t="s">
        <v>858</v>
      </c>
      <c r="C107" t="s">
        <v>23</v>
      </c>
      <c r="D107" s="44" t="s">
        <v>858</v>
      </c>
      <c r="E107" t="s">
        <v>190</v>
      </c>
      <c r="H107" t="s">
        <v>788</v>
      </c>
      <c r="J107" t="s">
        <v>233</v>
      </c>
      <c r="L107" t="s">
        <v>234</v>
      </c>
      <c r="N107" s="70">
        <v>43935</v>
      </c>
      <c r="O107">
        <v>15</v>
      </c>
      <c r="P107" t="str">
        <f>IFERROR(VLOOKUP(Saída[[#This Row],[Cod.]],Entrada!M:W,2,0),0)</f>
        <v>Mascara de Proteção Facial - FACE SHIELD</v>
      </c>
      <c r="Q107" s="93">
        <v>10</v>
      </c>
      <c r="R107" s="92" t="s">
        <v>114</v>
      </c>
      <c r="S107" s="73">
        <v>1</v>
      </c>
      <c r="T107" t="s">
        <v>114</v>
      </c>
      <c r="U107" s="73">
        <v>10</v>
      </c>
      <c r="V107" t="s">
        <v>114</v>
      </c>
      <c r="W107" t="s">
        <v>114</v>
      </c>
      <c r="X107" s="73">
        <v>10</v>
      </c>
      <c r="Z107" s="49">
        <f>Saída[[#This Row],[Valor Unitário Comercial]]*Saída[[#This Row],[Quantidade Comercial]]</f>
        <v>0</v>
      </c>
    </row>
    <row r="108" spans="1:26" ht="15" customHeight="1">
      <c r="A108" s="76" t="s">
        <v>899</v>
      </c>
      <c r="B108" s="44" t="s">
        <v>858</v>
      </c>
      <c r="C108" t="s">
        <v>23</v>
      </c>
      <c r="D108" s="44" t="s">
        <v>858</v>
      </c>
      <c r="E108" t="s">
        <v>190</v>
      </c>
      <c r="H108" t="s">
        <v>788</v>
      </c>
      <c r="J108" t="s">
        <v>189</v>
      </c>
      <c r="N108" s="70">
        <v>43928</v>
      </c>
      <c r="O108">
        <v>19</v>
      </c>
      <c r="P108" t="str">
        <f>IFERROR(VLOOKUP(Saída[[#This Row],[Cod.]],Entrada!M:W,2,0),0)</f>
        <v>Termômetro</v>
      </c>
      <c r="Q108" s="93">
        <v>100</v>
      </c>
      <c r="R108" s="92" t="s">
        <v>114</v>
      </c>
      <c r="S108" s="73">
        <v>1</v>
      </c>
      <c r="T108" t="s">
        <v>114</v>
      </c>
      <c r="U108" s="73">
        <v>100</v>
      </c>
      <c r="V108" t="s">
        <v>114</v>
      </c>
      <c r="W108" t="s">
        <v>114</v>
      </c>
      <c r="X108" s="73">
        <v>100</v>
      </c>
      <c r="Z108" s="49">
        <f>Saída[[#This Row],[Valor Unitário Comercial]]*Saída[[#This Row],[Quantidade Comercial]]</f>
        <v>0</v>
      </c>
    </row>
    <row r="109" spans="1:26" ht="15" customHeight="1">
      <c r="A109" s="76" t="s">
        <v>899</v>
      </c>
      <c r="B109" s="44" t="s">
        <v>858</v>
      </c>
      <c r="C109" t="s">
        <v>23</v>
      </c>
      <c r="D109" s="44" t="s">
        <v>858</v>
      </c>
      <c r="E109" t="s">
        <v>190</v>
      </c>
      <c r="H109" t="s">
        <v>788</v>
      </c>
      <c r="J109" t="s">
        <v>189</v>
      </c>
      <c r="N109" s="70">
        <v>43928</v>
      </c>
      <c r="O109">
        <v>18</v>
      </c>
      <c r="P109" t="str">
        <f>IFERROR(VLOOKUP(Saída[[#This Row],[Cod.]],Entrada!M:W,2,0),0)</f>
        <v>Sachê de gel</v>
      </c>
      <c r="Q109" s="93">
        <v>200</v>
      </c>
      <c r="R109" s="92" t="s">
        <v>114</v>
      </c>
      <c r="S109" s="73">
        <v>1</v>
      </c>
      <c r="T109" t="s">
        <v>114</v>
      </c>
      <c r="U109" s="73">
        <f>Saída[[#This Row],[Contendo]]*Saída[[#This Row],[Quantidade volumétrica 
Entregue]]</f>
        <v>200</v>
      </c>
      <c r="V109" t="s">
        <v>114</v>
      </c>
      <c r="W109" t="s">
        <v>114</v>
      </c>
      <c r="X109" s="73">
        <v>200</v>
      </c>
      <c r="Z109" s="49">
        <f>Saída[[#This Row],[Valor Unitário Comercial]]*Saída[[#This Row],[Quantidade Comercial]]</f>
        <v>0</v>
      </c>
    </row>
    <row r="110" spans="1:26" ht="15" customHeight="1">
      <c r="A110" s="76" t="s">
        <v>357</v>
      </c>
      <c r="B110" s="44" t="s">
        <v>858</v>
      </c>
      <c r="C110" t="s">
        <v>357</v>
      </c>
      <c r="D110" s="44" t="s">
        <v>858</v>
      </c>
      <c r="E110" t="s">
        <v>186</v>
      </c>
      <c r="H110" t="s">
        <v>909</v>
      </c>
      <c r="J110" t="s">
        <v>357</v>
      </c>
      <c r="M110" t="s">
        <v>357</v>
      </c>
      <c r="N110" s="2">
        <v>43941</v>
      </c>
      <c r="O110">
        <v>10</v>
      </c>
      <c r="P110" t="str">
        <f>IFERROR(VLOOKUP(Saída[[#This Row],[Cod.]],Entrada!M:W,2,0),0)</f>
        <v>Luva Seg 250Mm Latex Nitrilico Tam P</v>
      </c>
      <c r="Q110" s="93">
        <v>300</v>
      </c>
      <c r="R110" s="92" t="s">
        <v>114</v>
      </c>
      <c r="S110" s="73">
        <v>1</v>
      </c>
      <c r="T110" t="s">
        <v>114</v>
      </c>
      <c r="U110" s="73">
        <v>300</v>
      </c>
      <c r="V110" t="s">
        <v>114</v>
      </c>
      <c r="W110" t="s">
        <v>114</v>
      </c>
      <c r="X110" s="73">
        <v>300</v>
      </c>
      <c r="Y110" s="237">
        <v>0.21</v>
      </c>
      <c r="Z110" s="49">
        <f>Saída[[#This Row],[Valor Unitário Comercial]]*Saída[[#This Row],[Quantidade Comercial]]</f>
        <v>63</v>
      </c>
    </row>
    <row r="111" spans="1:26" ht="15" customHeight="1">
      <c r="A111" s="76" t="s">
        <v>357</v>
      </c>
      <c r="B111" s="44" t="s">
        <v>858</v>
      </c>
      <c r="C111" t="s">
        <v>357</v>
      </c>
      <c r="D111" s="44" t="s">
        <v>858</v>
      </c>
      <c r="E111" t="s">
        <v>186</v>
      </c>
      <c r="H111" t="s">
        <v>909</v>
      </c>
      <c r="J111" t="s">
        <v>357</v>
      </c>
      <c r="M111" t="s">
        <v>357</v>
      </c>
      <c r="N111" s="2">
        <v>43941</v>
      </c>
      <c r="O111">
        <v>9</v>
      </c>
      <c r="P111" t="str">
        <f>IFERROR(VLOOKUP(Saída[[#This Row],[Cod.]],Entrada!M:W,2,0),0)</f>
        <v>Luva Seg 250Mm Latex Nitrilico Tam M</v>
      </c>
      <c r="Q111" s="93">
        <v>200</v>
      </c>
      <c r="R111" s="92" t="s">
        <v>114</v>
      </c>
      <c r="S111" s="73">
        <v>1</v>
      </c>
      <c r="T111" t="s">
        <v>114</v>
      </c>
      <c r="U111" s="73">
        <v>200</v>
      </c>
      <c r="V111" t="s">
        <v>114</v>
      </c>
      <c r="W111" t="s">
        <v>114</v>
      </c>
      <c r="X111" s="73">
        <v>200</v>
      </c>
      <c r="Y111" s="237">
        <v>0.22</v>
      </c>
      <c r="Z111" s="49">
        <f>Saída[[#This Row],[Valor Unitário Comercial]]*Saída[[#This Row],[Quantidade Comercial]]</f>
        <v>44</v>
      </c>
    </row>
    <row r="112" spans="1:26" ht="15" customHeight="1">
      <c r="A112" s="76" t="s">
        <v>357</v>
      </c>
      <c r="B112" s="44" t="s">
        <v>858</v>
      </c>
      <c r="C112" t="s">
        <v>357</v>
      </c>
      <c r="D112" s="44" t="s">
        <v>858</v>
      </c>
      <c r="E112" t="s">
        <v>186</v>
      </c>
      <c r="H112" t="s">
        <v>909</v>
      </c>
      <c r="J112" t="s">
        <v>357</v>
      </c>
      <c r="M112" t="s">
        <v>357</v>
      </c>
      <c r="N112" s="2">
        <v>43941</v>
      </c>
      <c r="O112">
        <v>14</v>
      </c>
      <c r="P112" t="str">
        <f>IFERROR(VLOOKUP(Saída[[#This Row],[Cod.]],Entrada!M:W,2,0),0)</f>
        <v>Macacão C/Capuz Tyvek Médio / Du Pont</v>
      </c>
      <c r="Q112" s="93">
        <v>50</v>
      </c>
      <c r="R112" s="92" t="s">
        <v>114</v>
      </c>
      <c r="S112" s="73">
        <v>1</v>
      </c>
      <c r="T112" t="s">
        <v>114</v>
      </c>
      <c r="U112" s="73">
        <v>50</v>
      </c>
      <c r="V112" t="s">
        <v>114</v>
      </c>
      <c r="W112" t="s">
        <v>114</v>
      </c>
      <c r="X112" s="73">
        <v>50</v>
      </c>
      <c r="Y112" s="238">
        <v>28.67</v>
      </c>
      <c r="Z112" s="49">
        <f>Saída[[#This Row],[Valor Unitário Comercial]]*Saída[[#This Row],[Quantidade Comercial]]</f>
        <v>1433.5</v>
      </c>
    </row>
    <row r="113" spans="1:26" ht="15" customHeight="1">
      <c r="A113" s="76" t="s">
        <v>357</v>
      </c>
      <c r="B113" s="44" t="s">
        <v>858</v>
      </c>
      <c r="C113" t="s">
        <v>357</v>
      </c>
      <c r="D113" s="44" t="s">
        <v>858</v>
      </c>
      <c r="E113" t="s">
        <v>359</v>
      </c>
      <c r="H113" t="s">
        <v>594</v>
      </c>
      <c r="J113" t="s">
        <v>357</v>
      </c>
      <c r="M113" t="s">
        <v>357</v>
      </c>
      <c r="N113" s="2">
        <v>43941</v>
      </c>
      <c r="O113">
        <v>5</v>
      </c>
      <c r="P113" t="str">
        <f>IFERROR(VLOOKUP(Saída[[#This Row],[Cod.]],Entrada!M:W,2,0),0)</f>
        <v>Desinfetante Hospitalar Alc Clorado Ultra Guard DCG70 2x5Kg</v>
      </c>
      <c r="Q113" s="93">
        <v>1</v>
      </c>
      <c r="R113" s="92" t="s">
        <v>113</v>
      </c>
      <c r="S113" s="73">
        <v>2</v>
      </c>
      <c r="T113" t="s">
        <v>167</v>
      </c>
      <c r="U113" s="73">
        <f>Saída[[#This Row],[Contendo]]*Saída[[#This Row],[Quantidade volumétrica 
Entregue]]</f>
        <v>2</v>
      </c>
      <c r="V113" t="s">
        <v>167</v>
      </c>
      <c r="W113" t="s">
        <v>167</v>
      </c>
      <c r="X113" s="73">
        <f>Saída[[#This Row],[Contendo]]*Saída[[#This Row],[Quantidade volumétrica 
Entregue]]</f>
        <v>2</v>
      </c>
      <c r="Y113" s="237">
        <v>15.37</v>
      </c>
      <c r="Z113" s="49">
        <f>Saída[[#This Row],[Valor Unitário Comercial]]*Saída[[#This Row],[Quantidade Comercial]]</f>
        <v>30.74</v>
      </c>
    </row>
    <row r="114" spans="1:26" ht="15" customHeight="1">
      <c r="A114" s="76" t="s">
        <v>357</v>
      </c>
      <c r="B114" s="44" t="s">
        <v>858</v>
      </c>
      <c r="C114" t="s">
        <v>357</v>
      </c>
      <c r="D114" s="44" t="s">
        <v>858</v>
      </c>
      <c r="E114" t="s">
        <v>360</v>
      </c>
      <c r="H114" t="s">
        <v>595</v>
      </c>
      <c r="J114" t="s">
        <v>357</v>
      </c>
      <c r="M114" t="s">
        <v>357</v>
      </c>
      <c r="N114" s="2">
        <v>43941</v>
      </c>
      <c r="O114">
        <v>5</v>
      </c>
      <c r="P114" t="str">
        <f>IFERROR(VLOOKUP(Saída[[#This Row],[Cod.]],Entrada!M:W,2,0),0)</f>
        <v>Desinfetante Hospitalar Alc Clorado Ultra Guard DCG70 2x5Kg</v>
      </c>
      <c r="Q114" s="93">
        <v>1</v>
      </c>
      <c r="R114" s="92" t="s">
        <v>113</v>
      </c>
      <c r="S114" s="73">
        <v>2</v>
      </c>
      <c r="T114" t="s">
        <v>167</v>
      </c>
      <c r="U114" s="73">
        <f>Saída[[#This Row],[Contendo]]*Saída[[#This Row],[Quantidade volumétrica 
Entregue]]</f>
        <v>2</v>
      </c>
      <c r="V114" t="s">
        <v>167</v>
      </c>
      <c r="W114" t="s">
        <v>167</v>
      </c>
      <c r="X114" s="73">
        <f>Saída[[#This Row],[Contendo]]*Saída[[#This Row],[Quantidade volumétrica 
Entregue]]</f>
        <v>2</v>
      </c>
      <c r="Y114" s="237">
        <v>15.37</v>
      </c>
      <c r="Z114" s="49">
        <f>Saída[[#This Row],[Valor Unitário Comercial]]*Saída[[#This Row],[Quantidade Comercial]]</f>
        <v>30.74</v>
      </c>
    </row>
    <row r="115" spans="1:26" ht="15" customHeight="1">
      <c r="A115" s="76" t="s">
        <v>357</v>
      </c>
      <c r="B115" s="44" t="s">
        <v>858</v>
      </c>
      <c r="C115" t="s">
        <v>357</v>
      </c>
      <c r="D115" s="44" t="s">
        <v>858</v>
      </c>
      <c r="E115" t="s">
        <v>361</v>
      </c>
      <c r="H115" t="s">
        <v>596</v>
      </c>
      <c r="J115" t="s">
        <v>357</v>
      </c>
      <c r="M115" t="s">
        <v>357</v>
      </c>
      <c r="N115" s="2">
        <v>43941</v>
      </c>
      <c r="O115">
        <v>5</v>
      </c>
      <c r="P115" t="str">
        <f>IFERROR(VLOOKUP(Saída[[#This Row],[Cod.]],Entrada!M:W,2,0),0)</f>
        <v>Desinfetante Hospitalar Alc Clorado Ultra Guard DCG70 2x5Kg</v>
      </c>
      <c r="Q115" s="93">
        <v>1</v>
      </c>
      <c r="R115" s="92" t="s">
        <v>113</v>
      </c>
      <c r="S115" s="73">
        <v>2</v>
      </c>
      <c r="T115" t="s">
        <v>167</v>
      </c>
      <c r="U115" s="73">
        <f>Saída[[#This Row],[Contendo]]*Saída[[#This Row],[Quantidade volumétrica 
Entregue]]</f>
        <v>2</v>
      </c>
      <c r="V115" t="s">
        <v>167</v>
      </c>
      <c r="W115" t="s">
        <v>167</v>
      </c>
      <c r="X115" s="73">
        <f>Saída[[#This Row],[Contendo]]*Saída[[#This Row],[Quantidade volumétrica 
Entregue]]</f>
        <v>2</v>
      </c>
      <c r="Y115" s="237">
        <v>15.37</v>
      </c>
      <c r="Z115" s="49">
        <f>Saída[[#This Row],[Valor Unitário Comercial]]*Saída[[#This Row],[Quantidade Comercial]]</f>
        <v>30.74</v>
      </c>
    </row>
    <row r="116" spans="1:26" ht="15" customHeight="1">
      <c r="A116" s="76" t="s">
        <v>357</v>
      </c>
      <c r="B116" s="44" t="s">
        <v>858</v>
      </c>
      <c r="C116" t="s">
        <v>357</v>
      </c>
      <c r="D116" s="44" t="s">
        <v>858</v>
      </c>
      <c r="E116" t="s">
        <v>362</v>
      </c>
      <c r="H116" t="s">
        <v>597</v>
      </c>
      <c r="J116" t="s">
        <v>357</v>
      </c>
      <c r="M116" t="s">
        <v>357</v>
      </c>
      <c r="N116" s="2">
        <v>43941</v>
      </c>
      <c r="O116">
        <v>5</v>
      </c>
      <c r="P116" t="str">
        <f>IFERROR(VLOOKUP(Saída[[#This Row],[Cod.]],Entrada!M:W,2,0),0)</f>
        <v>Desinfetante Hospitalar Alc Clorado Ultra Guard DCG70 2x5Kg</v>
      </c>
      <c r="Q116" s="93">
        <v>1</v>
      </c>
      <c r="R116" s="92" t="s">
        <v>113</v>
      </c>
      <c r="S116" s="73">
        <v>2</v>
      </c>
      <c r="T116" t="s">
        <v>167</v>
      </c>
      <c r="U116" s="73">
        <f>Saída[[#This Row],[Contendo]]*Saída[[#This Row],[Quantidade volumétrica 
Entregue]]</f>
        <v>2</v>
      </c>
      <c r="V116" t="s">
        <v>167</v>
      </c>
      <c r="W116" t="s">
        <v>167</v>
      </c>
      <c r="X116" s="73">
        <f>Saída[[#This Row],[Contendo]]*Saída[[#This Row],[Quantidade volumétrica 
Entregue]]</f>
        <v>2</v>
      </c>
      <c r="Y116" s="237">
        <v>15.37</v>
      </c>
      <c r="Z116" s="49">
        <f>Saída[[#This Row],[Valor Unitário Comercial]]*Saída[[#This Row],[Quantidade Comercial]]</f>
        <v>30.74</v>
      </c>
    </row>
    <row r="117" spans="1:26" ht="15" customHeight="1">
      <c r="A117" s="76" t="s">
        <v>357</v>
      </c>
      <c r="B117" s="44" t="s">
        <v>858</v>
      </c>
      <c r="C117" t="s">
        <v>357</v>
      </c>
      <c r="D117" s="44" t="s">
        <v>858</v>
      </c>
      <c r="E117" t="s">
        <v>363</v>
      </c>
      <c r="H117" t="s">
        <v>598</v>
      </c>
      <c r="J117" t="s">
        <v>357</v>
      </c>
      <c r="M117" t="s">
        <v>357</v>
      </c>
      <c r="N117" s="2">
        <v>43941</v>
      </c>
      <c r="O117">
        <v>5</v>
      </c>
      <c r="P117" t="str">
        <f>IFERROR(VLOOKUP(Saída[[#This Row],[Cod.]],Entrada!M:W,2,0),0)</f>
        <v>Desinfetante Hospitalar Alc Clorado Ultra Guard DCG70 2x5Kg</v>
      </c>
      <c r="Q117" s="93">
        <v>2</v>
      </c>
      <c r="R117" s="92" t="s">
        <v>113</v>
      </c>
      <c r="S117" s="73">
        <v>2</v>
      </c>
      <c r="T117" t="s">
        <v>167</v>
      </c>
      <c r="U117" s="73">
        <f>Saída[[#This Row],[Contendo]]*Saída[[#This Row],[Quantidade volumétrica 
Entregue]]</f>
        <v>4</v>
      </c>
      <c r="V117" t="s">
        <v>167</v>
      </c>
      <c r="W117" t="s">
        <v>167</v>
      </c>
      <c r="X117" s="73">
        <f>Saída[[#This Row],[Contendo]]*Saída[[#This Row],[Quantidade volumétrica 
Entregue]]</f>
        <v>4</v>
      </c>
      <c r="Y117" s="237">
        <v>15.37</v>
      </c>
      <c r="Z117" s="49">
        <f>Saída[[#This Row],[Valor Unitário Comercial]]*Saída[[#This Row],[Quantidade Comercial]]</f>
        <v>61.48</v>
      </c>
    </row>
    <row r="118" spans="1:26" ht="15" customHeight="1">
      <c r="A118" s="76" t="s">
        <v>357</v>
      </c>
      <c r="B118" s="44" t="s">
        <v>858</v>
      </c>
      <c r="C118" t="s">
        <v>357</v>
      </c>
      <c r="D118" s="44" t="s">
        <v>858</v>
      </c>
      <c r="E118" t="s">
        <v>364</v>
      </c>
      <c r="H118" t="s">
        <v>598</v>
      </c>
      <c r="J118" t="s">
        <v>357</v>
      </c>
      <c r="M118" t="s">
        <v>357</v>
      </c>
      <c r="N118" s="2">
        <v>43941</v>
      </c>
      <c r="O118">
        <v>5</v>
      </c>
      <c r="P118" t="str">
        <f>IFERROR(VLOOKUP(Saída[[#This Row],[Cod.]],Entrada!M:W,2,0),0)</f>
        <v>Desinfetante Hospitalar Alc Clorado Ultra Guard DCG70 2x5Kg</v>
      </c>
      <c r="Q118" s="93">
        <v>2</v>
      </c>
      <c r="R118" s="92" t="s">
        <v>113</v>
      </c>
      <c r="S118" s="73">
        <v>2</v>
      </c>
      <c r="T118" t="s">
        <v>167</v>
      </c>
      <c r="U118" s="73">
        <f>Saída[[#This Row],[Contendo]]*Saída[[#This Row],[Quantidade volumétrica 
Entregue]]</f>
        <v>4</v>
      </c>
      <c r="V118" t="s">
        <v>167</v>
      </c>
      <c r="W118" t="s">
        <v>167</v>
      </c>
      <c r="X118" s="73">
        <f>Saída[[#This Row],[Contendo]]*Saída[[#This Row],[Quantidade volumétrica 
Entregue]]</f>
        <v>4</v>
      </c>
      <c r="Y118" s="237">
        <v>15.37</v>
      </c>
      <c r="Z118" s="49">
        <f>Saída[[#This Row],[Valor Unitário Comercial]]*Saída[[#This Row],[Quantidade Comercial]]</f>
        <v>61.48</v>
      </c>
    </row>
    <row r="119" spans="1:26" ht="15" customHeight="1">
      <c r="A119" s="76" t="s">
        <v>357</v>
      </c>
      <c r="B119" s="44" t="s">
        <v>858</v>
      </c>
      <c r="C119" t="s">
        <v>357</v>
      </c>
      <c r="D119" s="44" t="s">
        <v>858</v>
      </c>
      <c r="E119" t="s">
        <v>365</v>
      </c>
      <c r="H119" t="s">
        <v>49</v>
      </c>
      <c r="J119" t="s">
        <v>357</v>
      </c>
      <c r="M119" t="s">
        <v>357</v>
      </c>
      <c r="N119" s="2">
        <v>43941</v>
      </c>
      <c r="O119">
        <v>5</v>
      </c>
      <c r="P119" t="str">
        <f>IFERROR(VLOOKUP(Saída[[#This Row],[Cod.]],Entrada!M:W,2,0),0)</f>
        <v>Desinfetante Hospitalar Alc Clorado Ultra Guard DCG70 2x5Kg</v>
      </c>
      <c r="Q119" s="93">
        <v>2</v>
      </c>
      <c r="R119" s="92" t="s">
        <v>113</v>
      </c>
      <c r="S119" s="73">
        <v>2</v>
      </c>
      <c r="T119" t="s">
        <v>167</v>
      </c>
      <c r="U119" s="73">
        <f>Saída[[#This Row],[Contendo]]*Saída[[#This Row],[Quantidade volumétrica 
Entregue]]</f>
        <v>4</v>
      </c>
      <c r="V119" t="s">
        <v>167</v>
      </c>
      <c r="W119" t="s">
        <v>167</v>
      </c>
      <c r="X119" s="73">
        <f>Saída[[#This Row],[Contendo]]*Saída[[#This Row],[Quantidade volumétrica 
Entregue]]</f>
        <v>4</v>
      </c>
      <c r="Y119" s="237">
        <v>15.37</v>
      </c>
      <c r="Z119" s="49">
        <f>Saída[[#This Row],[Valor Unitário Comercial]]*Saída[[#This Row],[Quantidade Comercial]]</f>
        <v>61.48</v>
      </c>
    </row>
    <row r="120" spans="1:26" ht="15" customHeight="1">
      <c r="A120" s="76" t="s">
        <v>357</v>
      </c>
      <c r="B120" s="44" t="s">
        <v>858</v>
      </c>
      <c r="C120" t="s">
        <v>357</v>
      </c>
      <c r="D120" s="44" t="s">
        <v>858</v>
      </c>
      <c r="E120" t="s">
        <v>366</v>
      </c>
      <c r="H120" t="s">
        <v>599</v>
      </c>
      <c r="J120" t="s">
        <v>357</v>
      </c>
      <c r="M120" t="s">
        <v>357</v>
      </c>
      <c r="N120" s="2">
        <v>43941</v>
      </c>
      <c r="O120">
        <v>5</v>
      </c>
      <c r="P120" t="str">
        <f>IFERROR(VLOOKUP(Saída[[#This Row],[Cod.]],Entrada!M:W,2,0),0)</f>
        <v>Desinfetante Hospitalar Alc Clorado Ultra Guard DCG70 2x5Kg</v>
      </c>
      <c r="Q120" s="93">
        <v>3</v>
      </c>
      <c r="R120" s="92" t="s">
        <v>113</v>
      </c>
      <c r="S120" s="73">
        <v>2</v>
      </c>
      <c r="T120" t="s">
        <v>167</v>
      </c>
      <c r="U120" s="73">
        <f>Saída[[#This Row],[Contendo]]*Saída[[#This Row],[Quantidade volumétrica 
Entregue]]</f>
        <v>6</v>
      </c>
      <c r="V120" t="s">
        <v>167</v>
      </c>
      <c r="W120" t="s">
        <v>167</v>
      </c>
      <c r="X120" s="73">
        <f>Saída[[#This Row],[Contendo]]*Saída[[#This Row],[Quantidade volumétrica 
Entregue]]</f>
        <v>6</v>
      </c>
      <c r="Y120" s="237">
        <v>15.37</v>
      </c>
      <c r="Z120" s="49">
        <f>Saída[[#This Row],[Valor Unitário Comercial]]*Saída[[#This Row],[Quantidade Comercial]]</f>
        <v>92.22</v>
      </c>
    </row>
    <row r="121" spans="1:26" ht="15" customHeight="1">
      <c r="A121" s="76" t="s">
        <v>357</v>
      </c>
      <c r="B121" s="44" t="s">
        <v>858</v>
      </c>
      <c r="C121" t="s">
        <v>357</v>
      </c>
      <c r="D121" s="44" t="s">
        <v>858</v>
      </c>
      <c r="E121" t="s">
        <v>367</v>
      </c>
      <c r="H121" t="s">
        <v>600</v>
      </c>
      <c r="J121" t="s">
        <v>357</v>
      </c>
      <c r="M121" t="s">
        <v>357</v>
      </c>
      <c r="N121" s="2">
        <v>43941</v>
      </c>
      <c r="O121">
        <v>5</v>
      </c>
      <c r="P121" t="str">
        <f>IFERROR(VLOOKUP(Saída[[#This Row],[Cod.]],Entrada!M:W,2,0),0)</f>
        <v>Desinfetante Hospitalar Alc Clorado Ultra Guard DCG70 2x5Kg</v>
      </c>
      <c r="Q121" s="93">
        <v>1</v>
      </c>
      <c r="R121" s="92" t="s">
        <v>113</v>
      </c>
      <c r="S121" s="73">
        <v>2</v>
      </c>
      <c r="T121" t="s">
        <v>167</v>
      </c>
      <c r="U121" s="73">
        <f>Saída[[#This Row],[Contendo]]*Saída[[#This Row],[Quantidade volumétrica 
Entregue]]</f>
        <v>2</v>
      </c>
      <c r="V121" t="s">
        <v>167</v>
      </c>
      <c r="W121" t="s">
        <v>167</v>
      </c>
      <c r="X121" s="73">
        <f>Saída[[#This Row],[Contendo]]*Saída[[#This Row],[Quantidade volumétrica 
Entregue]]</f>
        <v>2</v>
      </c>
      <c r="Y121" s="237">
        <v>15.37</v>
      </c>
      <c r="Z121" s="49">
        <f>Saída[[#This Row],[Valor Unitário Comercial]]*Saída[[#This Row],[Quantidade Comercial]]</f>
        <v>30.74</v>
      </c>
    </row>
    <row r="122" spans="1:26" ht="15" customHeight="1">
      <c r="A122" s="76" t="s">
        <v>357</v>
      </c>
      <c r="B122" s="44" t="s">
        <v>858</v>
      </c>
      <c r="C122" t="s">
        <v>357</v>
      </c>
      <c r="D122" s="44" t="s">
        <v>858</v>
      </c>
      <c r="E122" t="s">
        <v>368</v>
      </c>
      <c r="H122" t="s">
        <v>601</v>
      </c>
      <c r="J122" t="s">
        <v>357</v>
      </c>
      <c r="M122" t="s">
        <v>357</v>
      </c>
      <c r="N122" s="2">
        <v>43941</v>
      </c>
      <c r="O122">
        <v>5</v>
      </c>
      <c r="P122" t="str">
        <f>IFERROR(VLOOKUP(Saída[[#This Row],[Cod.]],Entrada!M:W,2,0),0)</f>
        <v>Desinfetante Hospitalar Alc Clorado Ultra Guard DCG70 2x5Kg</v>
      </c>
      <c r="Q122" s="93">
        <v>2</v>
      </c>
      <c r="R122" s="92" t="s">
        <v>113</v>
      </c>
      <c r="S122" s="73">
        <v>2</v>
      </c>
      <c r="T122" t="s">
        <v>167</v>
      </c>
      <c r="U122" s="73">
        <f>Saída[[#This Row],[Contendo]]*Saída[[#This Row],[Quantidade volumétrica 
Entregue]]</f>
        <v>4</v>
      </c>
      <c r="V122" t="s">
        <v>167</v>
      </c>
      <c r="W122" t="s">
        <v>167</v>
      </c>
      <c r="X122" s="73">
        <f>Saída[[#This Row],[Contendo]]*Saída[[#This Row],[Quantidade volumétrica 
Entregue]]</f>
        <v>4</v>
      </c>
      <c r="Y122" s="237">
        <v>15.37</v>
      </c>
      <c r="Z122" s="49">
        <f>Saída[[#This Row],[Valor Unitário Comercial]]*Saída[[#This Row],[Quantidade Comercial]]</f>
        <v>61.48</v>
      </c>
    </row>
    <row r="123" spans="1:26" ht="15" customHeight="1">
      <c r="A123" s="76" t="s">
        <v>357</v>
      </c>
      <c r="B123" s="44" t="s">
        <v>858</v>
      </c>
      <c r="C123" t="s">
        <v>357</v>
      </c>
      <c r="D123" s="44" t="s">
        <v>858</v>
      </c>
      <c r="E123" t="s">
        <v>369</v>
      </c>
      <c r="H123" t="s">
        <v>602</v>
      </c>
      <c r="J123" t="s">
        <v>357</v>
      </c>
      <c r="M123" t="s">
        <v>357</v>
      </c>
      <c r="N123" s="2">
        <v>43941</v>
      </c>
      <c r="O123">
        <v>5</v>
      </c>
      <c r="P123" t="str">
        <f>IFERROR(VLOOKUP(Saída[[#This Row],[Cod.]],Entrada!M:W,2,0),0)</f>
        <v>Desinfetante Hospitalar Alc Clorado Ultra Guard DCG70 2x5Kg</v>
      </c>
      <c r="Q123" s="93">
        <v>2</v>
      </c>
      <c r="R123" s="92" t="s">
        <v>113</v>
      </c>
      <c r="S123" s="73">
        <v>2</v>
      </c>
      <c r="T123" t="s">
        <v>167</v>
      </c>
      <c r="U123" s="73">
        <f>Saída[[#This Row],[Contendo]]*Saída[[#This Row],[Quantidade volumétrica 
Entregue]]</f>
        <v>4</v>
      </c>
      <c r="V123" t="s">
        <v>167</v>
      </c>
      <c r="W123" t="s">
        <v>167</v>
      </c>
      <c r="X123" s="73">
        <f>Saída[[#This Row],[Contendo]]*Saída[[#This Row],[Quantidade volumétrica 
Entregue]]</f>
        <v>4</v>
      </c>
      <c r="Y123" s="237">
        <v>15.37</v>
      </c>
      <c r="Z123" s="49">
        <f>Saída[[#This Row],[Valor Unitário Comercial]]*Saída[[#This Row],[Quantidade Comercial]]</f>
        <v>61.48</v>
      </c>
    </row>
    <row r="124" spans="1:26" ht="15" customHeight="1">
      <c r="A124" s="76" t="s">
        <v>357</v>
      </c>
      <c r="B124" s="44" t="s">
        <v>858</v>
      </c>
      <c r="C124" t="s">
        <v>357</v>
      </c>
      <c r="D124" s="44" t="s">
        <v>858</v>
      </c>
      <c r="E124" t="s">
        <v>370</v>
      </c>
      <c r="H124" t="s">
        <v>603</v>
      </c>
      <c r="J124" t="s">
        <v>357</v>
      </c>
      <c r="M124" t="s">
        <v>357</v>
      </c>
      <c r="N124" s="2">
        <v>43941</v>
      </c>
      <c r="O124">
        <v>5</v>
      </c>
      <c r="P124" t="str">
        <f>IFERROR(VLOOKUP(Saída[[#This Row],[Cod.]],Entrada!M:W,2,0),0)</f>
        <v>Desinfetante Hospitalar Alc Clorado Ultra Guard DCG70 2x5Kg</v>
      </c>
      <c r="Q124" s="93">
        <v>2</v>
      </c>
      <c r="R124" s="92" t="s">
        <v>113</v>
      </c>
      <c r="S124" s="73">
        <v>2</v>
      </c>
      <c r="T124" t="s">
        <v>167</v>
      </c>
      <c r="U124" s="73">
        <f>Saída[[#This Row],[Contendo]]*Saída[[#This Row],[Quantidade volumétrica 
Entregue]]</f>
        <v>4</v>
      </c>
      <c r="V124" t="s">
        <v>167</v>
      </c>
      <c r="W124" t="s">
        <v>167</v>
      </c>
      <c r="X124" s="73">
        <f>Saída[[#This Row],[Contendo]]*Saída[[#This Row],[Quantidade volumétrica 
Entregue]]</f>
        <v>4</v>
      </c>
      <c r="Y124" s="237">
        <v>15.37</v>
      </c>
      <c r="Z124" s="49">
        <f>Saída[[#This Row],[Valor Unitário Comercial]]*Saída[[#This Row],[Quantidade Comercial]]</f>
        <v>61.48</v>
      </c>
    </row>
    <row r="125" spans="1:26" ht="15" customHeight="1">
      <c r="A125" s="76" t="s">
        <v>357</v>
      </c>
      <c r="B125" s="44" t="s">
        <v>858</v>
      </c>
      <c r="C125" t="s">
        <v>357</v>
      </c>
      <c r="D125" s="44" t="s">
        <v>858</v>
      </c>
      <c r="E125" t="s">
        <v>371</v>
      </c>
      <c r="H125" t="s">
        <v>604</v>
      </c>
      <c r="J125" t="s">
        <v>357</v>
      </c>
      <c r="M125" t="s">
        <v>357</v>
      </c>
      <c r="N125" s="2">
        <v>43941</v>
      </c>
      <c r="O125">
        <v>5</v>
      </c>
      <c r="P125" t="str">
        <f>IFERROR(VLOOKUP(Saída[[#This Row],[Cod.]],Entrada!M:W,2,0),0)</f>
        <v>Desinfetante Hospitalar Alc Clorado Ultra Guard DCG70 2x5Kg</v>
      </c>
      <c r="Q125" s="93">
        <v>1</v>
      </c>
      <c r="R125" s="92" t="s">
        <v>113</v>
      </c>
      <c r="S125" s="73">
        <v>2</v>
      </c>
      <c r="T125" t="s">
        <v>167</v>
      </c>
      <c r="U125" s="73">
        <f>Saída[[#This Row],[Contendo]]*Saída[[#This Row],[Quantidade volumétrica 
Entregue]]</f>
        <v>2</v>
      </c>
      <c r="V125" t="s">
        <v>167</v>
      </c>
      <c r="W125" t="s">
        <v>167</v>
      </c>
      <c r="X125" s="73">
        <f>Saída[[#This Row],[Contendo]]*Saída[[#This Row],[Quantidade volumétrica 
Entregue]]</f>
        <v>2</v>
      </c>
      <c r="Y125" s="237">
        <v>15.37</v>
      </c>
      <c r="Z125" s="49">
        <f>Saída[[#This Row],[Valor Unitário Comercial]]*Saída[[#This Row],[Quantidade Comercial]]</f>
        <v>30.74</v>
      </c>
    </row>
    <row r="126" spans="1:26" ht="15" customHeight="1">
      <c r="A126" s="76" t="s">
        <v>357</v>
      </c>
      <c r="B126" s="44" t="s">
        <v>858</v>
      </c>
      <c r="C126" t="s">
        <v>357</v>
      </c>
      <c r="D126" s="44" t="s">
        <v>858</v>
      </c>
      <c r="E126" t="s">
        <v>372</v>
      </c>
      <c r="H126" t="s">
        <v>605</v>
      </c>
      <c r="J126" t="s">
        <v>357</v>
      </c>
      <c r="M126" t="s">
        <v>357</v>
      </c>
      <c r="N126" s="2">
        <v>43941</v>
      </c>
      <c r="O126">
        <v>5</v>
      </c>
      <c r="P126" t="str">
        <f>IFERROR(VLOOKUP(Saída[[#This Row],[Cod.]],Entrada!M:W,2,0),0)</f>
        <v>Desinfetante Hospitalar Alc Clorado Ultra Guard DCG70 2x5Kg</v>
      </c>
      <c r="Q126" s="93">
        <v>1</v>
      </c>
      <c r="R126" s="92" t="s">
        <v>113</v>
      </c>
      <c r="S126" s="73">
        <v>2</v>
      </c>
      <c r="T126" t="s">
        <v>167</v>
      </c>
      <c r="U126" s="73">
        <f>Saída[[#This Row],[Contendo]]*Saída[[#This Row],[Quantidade volumétrica 
Entregue]]</f>
        <v>2</v>
      </c>
      <c r="V126" t="s">
        <v>167</v>
      </c>
      <c r="W126" t="s">
        <v>167</v>
      </c>
      <c r="X126" s="73">
        <f>Saída[[#This Row],[Contendo]]*Saída[[#This Row],[Quantidade volumétrica 
Entregue]]</f>
        <v>2</v>
      </c>
      <c r="Y126" s="237">
        <v>15.37</v>
      </c>
      <c r="Z126" s="49">
        <f>Saída[[#This Row],[Valor Unitário Comercial]]*Saída[[#This Row],[Quantidade Comercial]]</f>
        <v>30.74</v>
      </c>
    </row>
    <row r="127" spans="1:26" ht="15" customHeight="1">
      <c r="A127" s="76" t="s">
        <v>357</v>
      </c>
      <c r="B127" s="44" t="s">
        <v>858</v>
      </c>
      <c r="C127" t="s">
        <v>357</v>
      </c>
      <c r="D127" s="44" t="s">
        <v>858</v>
      </c>
      <c r="E127" t="s">
        <v>373</v>
      </c>
      <c r="H127" t="s">
        <v>605</v>
      </c>
      <c r="J127" t="s">
        <v>357</v>
      </c>
      <c r="M127" t="s">
        <v>357</v>
      </c>
      <c r="N127" s="2">
        <v>43941</v>
      </c>
      <c r="O127">
        <v>5</v>
      </c>
      <c r="P127" t="str">
        <f>IFERROR(VLOOKUP(Saída[[#This Row],[Cod.]],Entrada!M:W,2,0),0)</f>
        <v>Desinfetante Hospitalar Alc Clorado Ultra Guard DCG70 2x5Kg</v>
      </c>
      <c r="Q127" s="93">
        <v>1</v>
      </c>
      <c r="R127" s="92" t="s">
        <v>113</v>
      </c>
      <c r="S127" s="73">
        <v>2</v>
      </c>
      <c r="T127" t="s">
        <v>167</v>
      </c>
      <c r="U127" s="73">
        <f>Saída[[#This Row],[Contendo]]*Saída[[#This Row],[Quantidade volumétrica 
Entregue]]</f>
        <v>2</v>
      </c>
      <c r="V127" t="s">
        <v>167</v>
      </c>
      <c r="W127" t="s">
        <v>167</v>
      </c>
      <c r="X127" s="73">
        <f>Saída[[#This Row],[Contendo]]*Saída[[#This Row],[Quantidade volumétrica 
Entregue]]</f>
        <v>2</v>
      </c>
      <c r="Y127" s="237">
        <v>15.37</v>
      </c>
      <c r="Z127" s="49">
        <f>Saída[[#This Row],[Valor Unitário Comercial]]*Saída[[#This Row],[Quantidade Comercial]]</f>
        <v>30.74</v>
      </c>
    </row>
    <row r="128" spans="1:26" ht="15" customHeight="1">
      <c r="A128" s="76" t="s">
        <v>357</v>
      </c>
      <c r="B128" s="44" t="s">
        <v>858</v>
      </c>
      <c r="C128" t="s">
        <v>357</v>
      </c>
      <c r="D128" s="44" t="s">
        <v>858</v>
      </c>
      <c r="E128" t="s">
        <v>374</v>
      </c>
      <c r="H128" t="s">
        <v>606</v>
      </c>
      <c r="J128" t="s">
        <v>357</v>
      </c>
      <c r="M128" t="s">
        <v>357</v>
      </c>
      <c r="N128" s="2">
        <v>43941</v>
      </c>
      <c r="O128">
        <v>5</v>
      </c>
      <c r="P128" t="str">
        <f>IFERROR(VLOOKUP(Saída[[#This Row],[Cod.]],Entrada!M:W,2,0),0)</f>
        <v>Desinfetante Hospitalar Alc Clorado Ultra Guard DCG70 2x5Kg</v>
      </c>
      <c r="Q128" s="93">
        <v>1</v>
      </c>
      <c r="R128" s="92" t="s">
        <v>113</v>
      </c>
      <c r="S128" s="73">
        <v>2</v>
      </c>
      <c r="T128" t="s">
        <v>167</v>
      </c>
      <c r="U128" s="73">
        <f>Saída[[#This Row],[Contendo]]*Saída[[#This Row],[Quantidade volumétrica 
Entregue]]</f>
        <v>2</v>
      </c>
      <c r="V128" t="s">
        <v>167</v>
      </c>
      <c r="W128" t="s">
        <v>167</v>
      </c>
      <c r="X128" s="73">
        <f>Saída[[#This Row],[Contendo]]*Saída[[#This Row],[Quantidade volumétrica 
Entregue]]</f>
        <v>2</v>
      </c>
      <c r="Y128" s="237">
        <v>15.37</v>
      </c>
      <c r="Z128" s="49">
        <f>Saída[[#This Row],[Valor Unitário Comercial]]*Saída[[#This Row],[Quantidade Comercial]]</f>
        <v>30.74</v>
      </c>
    </row>
    <row r="129" spans="1:26" ht="15" customHeight="1">
      <c r="A129" s="76" t="s">
        <v>357</v>
      </c>
      <c r="B129" s="44" t="s">
        <v>858</v>
      </c>
      <c r="C129" t="s">
        <v>357</v>
      </c>
      <c r="D129" s="44" t="s">
        <v>858</v>
      </c>
      <c r="E129" t="s">
        <v>375</v>
      </c>
      <c r="H129" t="s">
        <v>607</v>
      </c>
      <c r="J129" t="s">
        <v>357</v>
      </c>
      <c r="M129" t="s">
        <v>357</v>
      </c>
      <c r="N129" s="2">
        <v>43941</v>
      </c>
      <c r="O129">
        <v>5</v>
      </c>
      <c r="P129" t="str">
        <f>IFERROR(VLOOKUP(Saída[[#This Row],[Cod.]],Entrada!M:W,2,0),0)</f>
        <v>Desinfetante Hospitalar Alc Clorado Ultra Guard DCG70 2x5Kg</v>
      </c>
      <c r="Q129" s="93">
        <v>4</v>
      </c>
      <c r="R129" s="92" t="s">
        <v>113</v>
      </c>
      <c r="S129" s="73">
        <v>2</v>
      </c>
      <c r="T129" t="s">
        <v>167</v>
      </c>
      <c r="U129" s="73">
        <f>Saída[[#This Row],[Contendo]]*Saída[[#This Row],[Quantidade volumétrica 
Entregue]]</f>
        <v>8</v>
      </c>
      <c r="V129" t="s">
        <v>167</v>
      </c>
      <c r="W129" t="s">
        <v>167</v>
      </c>
      <c r="X129" s="73">
        <f>Saída[[#This Row],[Contendo]]*Saída[[#This Row],[Quantidade volumétrica 
Entregue]]</f>
        <v>8</v>
      </c>
      <c r="Y129" s="237">
        <v>15.37</v>
      </c>
      <c r="Z129" s="49">
        <f>Saída[[#This Row],[Valor Unitário Comercial]]*Saída[[#This Row],[Quantidade Comercial]]</f>
        <v>122.96</v>
      </c>
    </row>
    <row r="130" spans="1:26" ht="15" customHeight="1">
      <c r="A130" s="76" t="s">
        <v>357</v>
      </c>
      <c r="B130" s="44" t="s">
        <v>858</v>
      </c>
      <c r="C130" t="s">
        <v>357</v>
      </c>
      <c r="D130" s="44" t="s">
        <v>858</v>
      </c>
      <c r="E130" t="s">
        <v>376</v>
      </c>
      <c r="H130" t="s">
        <v>608</v>
      </c>
      <c r="J130" t="s">
        <v>357</v>
      </c>
      <c r="M130" t="s">
        <v>357</v>
      </c>
      <c r="N130" s="2">
        <v>43941</v>
      </c>
      <c r="O130">
        <v>5</v>
      </c>
      <c r="P130" t="str">
        <f>IFERROR(VLOOKUP(Saída[[#This Row],[Cod.]],Entrada!M:W,2,0),0)</f>
        <v>Desinfetante Hospitalar Alc Clorado Ultra Guard DCG70 2x5Kg</v>
      </c>
      <c r="Q130" s="93">
        <v>1</v>
      </c>
      <c r="R130" s="92" t="s">
        <v>113</v>
      </c>
      <c r="S130" s="73">
        <v>2</v>
      </c>
      <c r="T130" t="s">
        <v>167</v>
      </c>
      <c r="U130" s="73">
        <f>Saída[[#This Row],[Contendo]]*Saída[[#This Row],[Quantidade volumétrica 
Entregue]]</f>
        <v>2</v>
      </c>
      <c r="V130" t="s">
        <v>167</v>
      </c>
      <c r="W130" t="s">
        <v>167</v>
      </c>
      <c r="X130" s="73">
        <f>Saída[[#This Row],[Contendo]]*Saída[[#This Row],[Quantidade volumétrica 
Entregue]]</f>
        <v>2</v>
      </c>
      <c r="Y130" s="237">
        <v>15.37</v>
      </c>
      <c r="Z130" s="49">
        <f>Saída[[#This Row],[Valor Unitário Comercial]]*Saída[[#This Row],[Quantidade Comercial]]</f>
        <v>30.74</v>
      </c>
    </row>
    <row r="131" spans="1:26" ht="15" customHeight="1">
      <c r="A131" s="76" t="s">
        <v>357</v>
      </c>
      <c r="B131" s="44" t="s">
        <v>858</v>
      </c>
      <c r="C131" t="s">
        <v>357</v>
      </c>
      <c r="D131" s="44" t="s">
        <v>858</v>
      </c>
      <c r="E131" t="s">
        <v>377</v>
      </c>
      <c r="H131" t="s">
        <v>608</v>
      </c>
      <c r="J131" t="s">
        <v>357</v>
      </c>
      <c r="M131" t="s">
        <v>357</v>
      </c>
      <c r="N131" s="2">
        <v>43941</v>
      </c>
      <c r="O131">
        <v>5</v>
      </c>
      <c r="P131" t="str">
        <f>IFERROR(VLOOKUP(Saída[[#This Row],[Cod.]],Entrada!M:W,2,0),0)</f>
        <v>Desinfetante Hospitalar Alc Clorado Ultra Guard DCG70 2x5Kg</v>
      </c>
      <c r="Q131" s="93">
        <v>1</v>
      </c>
      <c r="R131" s="92" t="s">
        <v>113</v>
      </c>
      <c r="S131" s="73">
        <v>2</v>
      </c>
      <c r="T131" t="s">
        <v>167</v>
      </c>
      <c r="U131" s="73">
        <f>Saída[[#This Row],[Contendo]]*Saída[[#This Row],[Quantidade volumétrica 
Entregue]]</f>
        <v>2</v>
      </c>
      <c r="V131" t="s">
        <v>167</v>
      </c>
      <c r="W131" t="s">
        <v>167</v>
      </c>
      <c r="X131" s="73">
        <f>Saída[[#This Row],[Contendo]]*Saída[[#This Row],[Quantidade volumétrica 
Entregue]]</f>
        <v>2</v>
      </c>
      <c r="Y131" s="237">
        <v>15.37</v>
      </c>
      <c r="Z131" s="49">
        <f>Saída[[#This Row],[Valor Unitário Comercial]]*Saída[[#This Row],[Quantidade Comercial]]</f>
        <v>30.74</v>
      </c>
    </row>
    <row r="132" spans="1:26" ht="15" customHeight="1">
      <c r="A132" s="76" t="s">
        <v>357</v>
      </c>
      <c r="B132" s="44" t="s">
        <v>858</v>
      </c>
      <c r="C132" t="s">
        <v>357</v>
      </c>
      <c r="D132" s="44" t="s">
        <v>858</v>
      </c>
      <c r="E132" t="s">
        <v>378</v>
      </c>
      <c r="H132" t="s">
        <v>609</v>
      </c>
      <c r="J132" t="s">
        <v>357</v>
      </c>
      <c r="M132" t="s">
        <v>357</v>
      </c>
      <c r="N132" s="2">
        <v>43941</v>
      </c>
      <c r="O132">
        <v>5</v>
      </c>
      <c r="P132" t="str">
        <f>IFERROR(VLOOKUP(Saída[[#This Row],[Cod.]],Entrada!M:W,2,0),0)</f>
        <v>Desinfetante Hospitalar Alc Clorado Ultra Guard DCG70 2x5Kg</v>
      </c>
      <c r="Q132" s="93">
        <v>1</v>
      </c>
      <c r="R132" s="92" t="s">
        <v>113</v>
      </c>
      <c r="S132" s="73">
        <v>2</v>
      </c>
      <c r="T132" t="s">
        <v>167</v>
      </c>
      <c r="U132" s="73">
        <f>Saída[[#This Row],[Contendo]]*Saída[[#This Row],[Quantidade volumétrica 
Entregue]]</f>
        <v>2</v>
      </c>
      <c r="V132" t="s">
        <v>167</v>
      </c>
      <c r="W132" t="s">
        <v>167</v>
      </c>
      <c r="X132" s="73">
        <f>Saída[[#This Row],[Contendo]]*Saída[[#This Row],[Quantidade volumétrica 
Entregue]]</f>
        <v>2</v>
      </c>
      <c r="Y132" s="237">
        <v>15.37</v>
      </c>
      <c r="Z132" s="49">
        <f>Saída[[#This Row],[Valor Unitário Comercial]]*Saída[[#This Row],[Quantidade Comercial]]</f>
        <v>30.74</v>
      </c>
    </row>
    <row r="133" spans="1:26" ht="15" customHeight="1">
      <c r="A133" s="76" t="s">
        <v>357</v>
      </c>
      <c r="B133" s="44" t="s">
        <v>858</v>
      </c>
      <c r="C133" t="s">
        <v>357</v>
      </c>
      <c r="D133" s="44" t="s">
        <v>858</v>
      </c>
      <c r="E133" t="s">
        <v>358</v>
      </c>
      <c r="H133" t="s">
        <v>594</v>
      </c>
      <c r="J133" t="s">
        <v>357</v>
      </c>
      <c r="M133" t="s">
        <v>357</v>
      </c>
      <c r="N133" s="2">
        <v>43941</v>
      </c>
      <c r="O133">
        <v>5</v>
      </c>
      <c r="P133" t="str">
        <f>IFERROR(VLOOKUP(Saída[[#This Row],[Cod.]],Entrada!M:W,2,0),0)</f>
        <v>Desinfetante Hospitalar Alc Clorado Ultra Guard DCG70 2x5Kg</v>
      </c>
      <c r="Q133" s="93">
        <v>1</v>
      </c>
      <c r="R133" s="92" t="s">
        <v>113</v>
      </c>
      <c r="S133" s="73">
        <v>2</v>
      </c>
      <c r="T133" t="s">
        <v>167</v>
      </c>
      <c r="U133" s="73">
        <f>Saída[[#This Row],[Contendo]]*Saída[[#This Row],[Quantidade volumétrica 
Entregue]]</f>
        <v>2</v>
      </c>
      <c r="V133" t="s">
        <v>167</v>
      </c>
      <c r="W133" t="s">
        <v>167</v>
      </c>
      <c r="X133" s="73">
        <f>Saída[[#This Row],[Contendo]]*Saída[[#This Row],[Quantidade volumétrica 
Entregue]]</f>
        <v>2</v>
      </c>
      <c r="Y133" s="237">
        <v>15.37</v>
      </c>
      <c r="Z133" s="49">
        <f>Saída[[#This Row],[Valor Unitário Comercial]]*Saída[[#This Row],[Quantidade Comercial]]</f>
        <v>30.74</v>
      </c>
    </row>
    <row r="134" spans="1:26" ht="15" customHeight="1">
      <c r="A134" s="76" t="s">
        <v>357</v>
      </c>
      <c r="B134" s="44" t="s">
        <v>858</v>
      </c>
      <c r="C134" t="s">
        <v>357</v>
      </c>
      <c r="D134" s="44" t="s">
        <v>858</v>
      </c>
      <c r="E134" t="s">
        <v>383</v>
      </c>
      <c r="H134" t="s">
        <v>611</v>
      </c>
      <c r="J134" t="s">
        <v>357</v>
      </c>
      <c r="M134" t="s">
        <v>357</v>
      </c>
      <c r="N134" s="2">
        <v>43941</v>
      </c>
      <c r="O134">
        <v>5</v>
      </c>
      <c r="P134" t="str">
        <f>IFERROR(VLOOKUP(Saída[[#This Row],[Cod.]],Entrada!M:W,2,0),0)</f>
        <v>Desinfetante Hospitalar Alc Clorado Ultra Guard DCG70 2x5Kg</v>
      </c>
      <c r="Q134" s="93">
        <v>1</v>
      </c>
      <c r="R134" s="92" t="s">
        <v>113</v>
      </c>
      <c r="S134" s="73">
        <v>2</v>
      </c>
      <c r="T134" t="s">
        <v>167</v>
      </c>
      <c r="U134" s="73">
        <f>Saída[[#This Row],[Contendo]]*Saída[[#This Row],[Quantidade volumétrica 
Entregue]]</f>
        <v>2</v>
      </c>
      <c r="V134" t="s">
        <v>167</v>
      </c>
      <c r="W134" t="s">
        <v>167</v>
      </c>
      <c r="X134" s="73">
        <f>Saída[[#This Row],[Contendo]]*Saída[[#This Row],[Quantidade volumétrica 
Entregue]]</f>
        <v>2</v>
      </c>
      <c r="Y134" s="237">
        <v>15.37</v>
      </c>
      <c r="Z134" s="49">
        <f>Saída[[#This Row],[Valor Unitário Comercial]]*Saída[[#This Row],[Quantidade Comercial]]</f>
        <v>30.74</v>
      </c>
    </row>
    <row r="135" spans="1:26" ht="15" customHeight="1">
      <c r="A135" s="76" t="s">
        <v>357</v>
      </c>
      <c r="B135" s="44" t="s">
        <v>858</v>
      </c>
      <c r="C135" t="s">
        <v>357</v>
      </c>
      <c r="D135" s="44" t="s">
        <v>858</v>
      </c>
      <c r="E135" t="s">
        <v>385</v>
      </c>
      <c r="H135" t="s">
        <v>612</v>
      </c>
      <c r="J135" t="s">
        <v>357</v>
      </c>
      <c r="M135" t="s">
        <v>357</v>
      </c>
      <c r="N135" s="2">
        <v>43941</v>
      </c>
      <c r="O135">
        <v>5</v>
      </c>
      <c r="P135" t="str">
        <f>IFERROR(VLOOKUP(Saída[[#This Row],[Cod.]],Entrada!M:W,2,0),0)</f>
        <v>Desinfetante Hospitalar Alc Clorado Ultra Guard DCG70 2x5Kg</v>
      </c>
      <c r="Q135" s="93">
        <v>2</v>
      </c>
      <c r="R135" s="92" t="s">
        <v>113</v>
      </c>
      <c r="S135" s="73">
        <v>2</v>
      </c>
      <c r="T135" t="s">
        <v>167</v>
      </c>
      <c r="U135" s="73">
        <f>Saída[[#This Row],[Contendo]]*Saída[[#This Row],[Quantidade volumétrica 
Entregue]]</f>
        <v>4</v>
      </c>
      <c r="V135" t="s">
        <v>167</v>
      </c>
      <c r="W135" t="s">
        <v>167</v>
      </c>
      <c r="X135" s="73">
        <f>Saída[[#This Row],[Contendo]]*Saída[[#This Row],[Quantidade volumétrica 
Entregue]]</f>
        <v>4</v>
      </c>
      <c r="Y135" s="237">
        <v>15.37</v>
      </c>
      <c r="Z135" s="49">
        <f>Saída[[#This Row],[Valor Unitário Comercial]]*Saída[[#This Row],[Quantidade Comercial]]</f>
        <v>61.48</v>
      </c>
    </row>
    <row r="136" spans="1:26" ht="15" customHeight="1">
      <c r="A136" s="76" t="s">
        <v>357</v>
      </c>
      <c r="B136" s="44" t="s">
        <v>858</v>
      </c>
      <c r="C136" t="s">
        <v>357</v>
      </c>
      <c r="D136" s="44" t="s">
        <v>858</v>
      </c>
      <c r="E136" t="s">
        <v>386</v>
      </c>
      <c r="H136" t="s">
        <v>613</v>
      </c>
      <c r="J136" t="s">
        <v>357</v>
      </c>
      <c r="M136" t="s">
        <v>357</v>
      </c>
      <c r="N136" s="2">
        <v>43941</v>
      </c>
      <c r="O136">
        <v>5</v>
      </c>
      <c r="P136" t="str">
        <f>IFERROR(VLOOKUP(Saída[[#This Row],[Cod.]],Entrada!M:W,2,0),0)</f>
        <v>Desinfetante Hospitalar Alc Clorado Ultra Guard DCG70 2x5Kg</v>
      </c>
      <c r="Q136" s="93">
        <v>1</v>
      </c>
      <c r="R136" s="92" t="s">
        <v>113</v>
      </c>
      <c r="S136" s="73">
        <v>2</v>
      </c>
      <c r="T136" t="s">
        <v>167</v>
      </c>
      <c r="U136" s="73">
        <f>Saída[[#This Row],[Contendo]]*Saída[[#This Row],[Quantidade volumétrica 
Entregue]]</f>
        <v>2</v>
      </c>
      <c r="V136" t="s">
        <v>167</v>
      </c>
      <c r="W136" t="s">
        <v>167</v>
      </c>
      <c r="X136" s="73">
        <f>Saída[[#This Row],[Contendo]]*Saída[[#This Row],[Quantidade volumétrica 
Entregue]]</f>
        <v>2</v>
      </c>
      <c r="Y136" s="237">
        <v>15.37</v>
      </c>
      <c r="Z136" s="49">
        <f>Saída[[#This Row],[Valor Unitário Comercial]]*Saída[[#This Row],[Quantidade Comercial]]</f>
        <v>30.74</v>
      </c>
    </row>
    <row r="137" spans="1:26" ht="15" customHeight="1">
      <c r="A137" s="76" t="s">
        <v>357</v>
      </c>
      <c r="B137" s="44" t="s">
        <v>858</v>
      </c>
      <c r="C137" t="s">
        <v>357</v>
      </c>
      <c r="D137" s="44" t="s">
        <v>858</v>
      </c>
      <c r="E137" t="s">
        <v>387</v>
      </c>
      <c r="H137" t="s">
        <v>614</v>
      </c>
      <c r="J137" t="s">
        <v>357</v>
      </c>
      <c r="M137" t="s">
        <v>357</v>
      </c>
      <c r="N137" s="2">
        <v>43941</v>
      </c>
      <c r="O137">
        <v>5</v>
      </c>
      <c r="P137" t="str">
        <f>IFERROR(VLOOKUP(Saída[[#This Row],[Cod.]],Entrada!M:W,2,0),0)</f>
        <v>Desinfetante Hospitalar Alc Clorado Ultra Guard DCG70 2x5Kg</v>
      </c>
      <c r="Q137" s="93">
        <v>1</v>
      </c>
      <c r="R137" s="92" t="s">
        <v>113</v>
      </c>
      <c r="S137" s="73">
        <v>2</v>
      </c>
      <c r="T137" t="s">
        <v>167</v>
      </c>
      <c r="U137" s="73">
        <f>Saída[[#This Row],[Contendo]]*Saída[[#This Row],[Quantidade volumétrica 
Entregue]]</f>
        <v>2</v>
      </c>
      <c r="V137" t="s">
        <v>167</v>
      </c>
      <c r="W137" t="s">
        <v>167</v>
      </c>
      <c r="X137" s="73">
        <f>Saída[[#This Row],[Contendo]]*Saída[[#This Row],[Quantidade volumétrica 
Entregue]]</f>
        <v>2</v>
      </c>
      <c r="Y137" s="237">
        <v>15.37</v>
      </c>
      <c r="Z137" s="49">
        <f>Saída[[#This Row],[Valor Unitário Comercial]]*Saída[[#This Row],[Quantidade Comercial]]</f>
        <v>30.74</v>
      </c>
    </row>
    <row r="138" spans="1:26" ht="15" customHeight="1">
      <c r="A138" s="76" t="s">
        <v>357</v>
      </c>
      <c r="B138" s="44" t="s">
        <v>858</v>
      </c>
      <c r="C138" t="s">
        <v>357</v>
      </c>
      <c r="D138" s="44" t="s">
        <v>858</v>
      </c>
      <c r="E138" t="s">
        <v>388</v>
      </c>
      <c r="H138" t="s">
        <v>615</v>
      </c>
      <c r="J138" t="s">
        <v>357</v>
      </c>
      <c r="M138" t="s">
        <v>357</v>
      </c>
      <c r="N138" s="2">
        <v>43941</v>
      </c>
      <c r="O138">
        <v>5</v>
      </c>
      <c r="P138" t="str">
        <f>IFERROR(VLOOKUP(Saída[[#This Row],[Cod.]],Entrada!M:W,2,0),0)</f>
        <v>Desinfetante Hospitalar Alc Clorado Ultra Guard DCG70 2x5Kg</v>
      </c>
      <c r="Q138" s="93">
        <v>1</v>
      </c>
      <c r="R138" s="92" t="s">
        <v>113</v>
      </c>
      <c r="S138" s="73">
        <v>2</v>
      </c>
      <c r="T138" t="s">
        <v>167</v>
      </c>
      <c r="U138" s="73">
        <f>Saída[[#This Row],[Contendo]]*Saída[[#This Row],[Quantidade volumétrica 
Entregue]]</f>
        <v>2</v>
      </c>
      <c r="V138" t="s">
        <v>167</v>
      </c>
      <c r="W138" t="s">
        <v>167</v>
      </c>
      <c r="X138" s="73">
        <f>Saída[[#This Row],[Contendo]]*Saída[[#This Row],[Quantidade volumétrica 
Entregue]]</f>
        <v>2</v>
      </c>
      <c r="Y138" s="237">
        <v>15.37</v>
      </c>
      <c r="Z138" s="49">
        <f>Saída[[#This Row],[Valor Unitário Comercial]]*Saída[[#This Row],[Quantidade Comercial]]</f>
        <v>30.74</v>
      </c>
    </row>
    <row r="139" spans="1:26" ht="15" customHeight="1">
      <c r="A139" s="76" t="s">
        <v>357</v>
      </c>
      <c r="B139" s="44" t="s">
        <v>858</v>
      </c>
      <c r="C139" t="s">
        <v>357</v>
      </c>
      <c r="D139" s="44" t="s">
        <v>858</v>
      </c>
      <c r="E139" t="s">
        <v>389</v>
      </c>
      <c r="H139" t="s">
        <v>616</v>
      </c>
      <c r="J139" t="s">
        <v>357</v>
      </c>
      <c r="M139" t="s">
        <v>357</v>
      </c>
      <c r="N139" s="2">
        <v>43941</v>
      </c>
      <c r="O139">
        <v>5</v>
      </c>
      <c r="P139" t="str">
        <f>IFERROR(VLOOKUP(Saída[[#This Row],[Cod.]],Entrada!M:W,2,0),0)</f>
        <v>Desinfetante Hospitalar Alc Clorado Ultra Guard DCG70 2x5Kg</v>
      </c>
      <c r="Q139" s="93">
        <v>1</v>
      </c>
      <c r="R139" s="92" t="s">
        <v>113</v>
      </c>
      <c r="S139" s="73">
        <v>2</v>
      </c>
      <c r="T139" t="s">
        <v>167</v>
      </c>
      <c r="U139" s="73">
        <f>Saída[[#This Row],[Contendo]]*Saída[[#This Row],[Quantidade volumétrica 
Entregue]]</f>
        <v>2</v>
      </c>
      <c r="V139" t="s">
        <v>167</v>
      </c>
      <c r="W139" t="s">
        <v>167</v>
      </c>
      <c r="X139" s="73">
        <f>Saída[[#This Row],[Contendo]]*Saída[[#This Row],[Quantidade volumétrica 
Entregue]]</f>
        <v>2</v>
      </c>
      <c r="Y139" s="237">
        <v>15.37</v>
      </c>
      <c r="Z139" s="49">
        <f>Saída[[#This Row],[Valor Unitário Comercial]]*Saída[[#This Row],[Quantidade Comercial]]</f>
        <v>30.74</v>
      </c>
    </row>
    <row r="140" spans="1:26" ht="15" customHeight="1">
      <c r="A140" s="76" t="s">
        <v>357</v>
      </c>
      <c r="B140" s="44" t="s">
        <v>858</v>
      </c>
      <c r="C140" t="s">
        <v>357</v>
      </c>
      <c r="D140" s="44" t="s">
        <v>858</v>
      </c>
      <c r="E140" t="s">
        <v>390</v>
      </c>
      <c r="H140" t="s">
        <v>617</v>
      </c>
      <c r="J140" t="s">
        <v>357</v>
      </c>
      <c r="M140" t="s">
        <v>357</v>
      </c>
      <c r="N140" s="2">
        <v>43941</v>
      </c>
      <c r="O140">
        <v>5</v>
      </c>
      <c r="P140" t="str">
        <f>IFERROR(VLOOKUP(Saída[[#This Row],[Cod.]],Entrada!M:W,2,0),0)</f>
        <v>Desinfetante Hospitalar Alc Clorado Ultra Guard DCG70 2x5Kg</v>
      </c>
      <c r="Q140" s="93">
        <v>1</v>
      </c>
      <c r="R140" s="92" t="s">
        <v>113</v>
      </c>
      <c r="S140" s="73">
        <v>2</v>
      </c>
      <c r="T140" t="s">
        <v>167</v>
      </c>
      <c r="U140" s="73">
        <f>Saída[[#This Row],[Contendo]]*Saída[[#This Row],[Quantidade volumétrica 
Entregue]]</f>
        <v>2</v>
      </c>
      <c r="V140" t="s">
        <v>167</v>
      </c>
      <c r="W140" t="s">
        <v>167</v>
      </c>
      <c r="X140" s="73">
        <f>Saída[[#This Row],[Contendo]]*Saída[[#This Row],[Quantidade volumétrica 
Entregue]]</f>
        <v>2</v>
      </c>
      <c r="Y140" s="237">
        <v>15.37</v>
      </c>
      <c r="Z140" s="49">
        <f>Saída[[#This Row],[Valor Unitário Comercial]]*Saída[[#This Row],[Quantidade Comercial]]</f>
        <v>30.74</v>
      </c>
    </row>
    <row r="141" spans="1:26" ht="15" customHeight="1">
      <c r="A141" s="76" t="s">
        <v>357</v>
      </c>
      <c r="B141" s="44" t="s">
        <v>858</v>
      </c>
      <c r="C141" t="s">
        <v>357</v>
      </c>
      <c r="D141" s="44" t="s">
        <v>858</v>
      </c>
      <c r="E141" t="s">
        <v>391</v>
      </c>
      <c r="H141" t="s">
        <v>618</v>
      </c>
      <c r="J141" t="s">
        <v>357</v>
      </c>
      <c r="M141" t="s">
        <v>357</v>
      </c>
      <c r="N141" s="2">
        <v>43941</v>
      </c>
      <c r="O141">
        <v>5</v>
      </c>
      <c r="P141" t="str">
        <f>IFERROR(VLOOKUP(Saída[[#This Row],[Cod.]],Entrada!M:W,2,0),0)</f>
        <v>Desinfetante Hospitalar Alc Clorado Ultra Guard DCG70 2x5Kg</v>
      </c>
      <c r="Q141" s="93">
        <v>1</v>
      </c>
      <c r="R141" s="92" t="s">
        <v>113</v>
      </c>
      <c r="S141" s="73">
        <v>2</v>
      </c>
      <c r="T141" t="s">
        <v>167</v>
      </c>
      <c r="U141" s="73">
        <f>Saída[[#This Row],[Contendo]]*Saída[[#This Row],[Quantidade volumétrica 
Entregue]]</f>
        <v>2</v>
      </c>
      <c r="V141" t="s">
        <v>167</v>
      </c>
      <c r="W141" t="s">
        <v>167</v>
      </c>
      <c r="X141" s="73">
        <f>Saída[[#This Row],[Contendo]]*Saída[[#This Row],[Quantidade volumétrica 
Entregue]]</f>
        <v>2</v>
      </c>
      <c r="Y141" s="237">
        <v>15.37</v>
      </c>
      <c r="Z141" s="49">
        <f>Saída[[#This Row],[Valor Unitário Comercial]]*Saída[[#This Row],[Quantidade Comercial]]</f>
        <v>30.74</v>
      </c>
    </row>
    <row r="142" spans="1:26" ht="15" customHeight="1">
      <c r="A142" s="76" t="s">
        <v>357</v>
      </c>
      <c r="B142" s="44" t="s">
        <v>858</v>
      </c>
      <c r="C142" t="s">
        <v>357</v>
      </c>
      <c r="D142" s="44" t="s">
        <v>858</v>
      </c>
      <c r="E142" t="s">
        <v>392</v>
      </c>
      <c r="H142" t="s">
        <v>619</v>
      </c>
      <c r="J142" t="s">
        <v>357</v>
      </c>
      <c r="M142" t="s">
        <v>357</v>
      </c>
      <c r="N142" s="2">
        <v>43941</v>
      </c>
      <c r="O142">
        <v>5</v>
      </c>
      <c r="P142" t="str">
        <f>IFERROR(VLOOKUP(Saída[[#This Row],[Cod.]],Entrada!M:W,2,0),0)</f>
        <v>Desinfetante Hospitalar Alc Clorado Ultra Guard DCG70 2x5Kg</v>
      </c>
      <c r="Q142" s="93">
        <v>1</v>
      </c>
      <c r="R142" s="92" t="s">
        <v>113</v>
      </c>
      <c r="S142" s="73">
        <v>2</v>
      </c>
      <c r="T142" t="s">
        <v>167</v>
      </c>
      <c r="U142" s="73">
        <f>Saída[[#This Row],[Contendo]]*Saída[[#This Row],[Quantidade volumétrica 
Entregue]]</f>
        <v>2</v>
      </c>
      <c r="V142" t="s">
        <v>167</v>
      </c>
      <c r="W142" t="s">
        <v>167</v>
      </c>
      <c r="X142" s="73">
        <f>Saída[[#This Row],[Contendo]]*Saída[[#This Row],[Quantidade volumétrica 
Entregue]]</f>
        <v>2</v>
      </c>
      <c r="Y142" s="237">
        <v>15.37</v>
      </c>
      <c r="Z142" s="49">
        <f>Saída[[#This Row],[Valor Unitário Comercial]]*Saída[[#This Row],[Quantidade Comercial]]</f>
        <v>30.74</v>
      </c>
    </row>
    <row r="143" spans="1:26" ht="15" customHeight="1">
      <c r="A143" s="76" t="s">
        <v>357</v>
      </c>
      <c r="B143" s="44" t="s">
        <v>858</v>
      </c>
      <c r="C143" t="s">
        <v>357</v>
      </c>
      <c r="D143" s="44" t="s">
        <v>858</v>
      </c>
      <c r="E143" t="s">
        <v>393</v>
      </c>
      <c r="H143" t="s">
        <v>620</v>
      </c>
      <c r="J143" t="s">
        <v>357</v>
      </c>
      <c r="M143" t="s">
        <v>357</v>
      </c>
      <c r="N143" s="2">
        <v>43941</v>
      </c>
      <c r="O143">
        <v>5</v>
      </c>
      <c r="P143" t="str">
        <f>IFERROR(VLOOKUP(Saída[[#This Row],[Cod.]],Entrada!M:W,2,0),0)</f>
        <v>Desinfetante Hospitalar Alc Clorado Ultra Guard DCG70 2x5Kg</v>
      </c>
      <c r="Q143" s="93">
        <v>1</v>
      </c>
      <c r="R143" s="92" t="s">
        <v>113</v>
      </c>
      <c r="S143" s="73">
        <v>2</v>
      </c>
      <c r="T143" t="s">
        <v>167</v>
      </c>
      <c r="U143" s="73">
        <f>Saída[[#This Row],[Contendo]]*Saída[[#This Row],[Quantidade volumétrica 
Entregue]]</f>
        <v>2</v>
      </c>
      <c r="V143" t="s">
        <v>167</v>
      </c>
      <c r="W143" t="s">
        <v>167</v>
      </c>
      <c r="X143" s="73">
        <f>Saída[[#This Row],[Contendo]]*Saída[[#This Row],[Quantidade volumétrica 
Entregue]]</f>
        <v>2</v>
      </c>
      <c r="Y143" s="237">
        <v>15.37</v>
      </c>
      <c r="Z143" s="49">
        <f>Saída[[#This Row],[Valor Unitário Comercial]]*Saída[[#This Row],[Quantidade Comercial]]</f>
        <v>30.74</v>
      </c>
    </row>
    <row r="144" spans="1:26" ht="15" customHeight="1">
      <c r="A144" s="76" t="s">
        <v>357</v>
      </c>
      <c r="B144" s="44" t="s">
        <v>858</v>
      </c>
      <c r="C144" t="s">
        <v>357</v>
      </c>
      <c r="D144" s="44" t="s">
        <v>858</v>
      </c>
      <c r="E144" t="s">
        <v>395</v>
      </c>
      <c r="H144" t="s">
        <v>622</v>
      </c>
      <c r="J144" t="s">
        <v>357</v>
      </c>
      <c r="M144" t="s">
        <v>357</v>
      </c>
      <c r="N144" s="2">
        <v>43941</v>
      </c>
      <c r="O144">
        <v>5</v>
      </c>
      <c r="P144" t="str">
        <f>IFERROR(VLOOKUP(Saída[[#This Row],[Cod.]],Entrada!M:W,2,0),0)</f>
        <v>Desinfetante Hospitalar Alc Clorado Ultra Guard DCG70 2x5Kg</v>
      </c>
      <c r="Q144" s="93">
        <v>1</v>
      </c>
      <c r="R144" s="92" t="s">
        <v>113</v>
      </c>
      <c r="S144" s="73">
        <v>2</v>
      </c>
      <c r="T144" t="s">
        <v>167</v>
      </c>
      <c r="U144" s="73">
        <f>Saída[[#This Row],[Contendo]]*Saída[[#This Row],[Quantidade volumétrica 
Entregue]]</f>
        <v>2</v>
      </c>
      <c r="V144" t="s">
        <v>167</v>
      </c>
      <c r="W144" t="s">
        <v>167</v>
      </c>
      <c r="X144" s="73">
        <f>Saída[[#This Row],[Contendo]]*Saída[[#This Row],[Quantidade volumétrica 
Entregue]]</f>
        <v>2</v>
      </c>
      <c r="Y144" s="237">
        <v>15.37</v>
      </c>
      <c r="Z144" s="49">
        <f>Saída[[#This Row],[Valor Unitário Comercial]]*Saída[[#This Row],[Quantidade Comercial]]</f>
        <v>30.74</v>
      </c>
    </row>
    <row r="145" spans="1:26" ht="15" customHeight="1">
      <c r="A145" s="76" t="s">
        <v>357</v>
      </c>
      <c r="B145" s="44" t="s">
        <v>858</v>
      </c>
      <c r="C145" t="s">
        <v>357</v>
      </c>
      <c r="D145" s="44" t="s">
        <v>858</v>
      </c>
      <c r="E145" t="s">
        <v>395</v>
      </c>
      <c r="H145" t="s">
        <v>623</v>
      </c>
      <c r="J145" t="s">
        <v>357</v>
      </c>
      <c r="M145" t="s">
        <v>357</v>
      </c>
      <c r="N145" s="2">
        <v>43941</v>
      </c>
      <c r="O145">
        <v>5</v>
      </c>
      <c r="P145" t="str">
        <f>IFERROR(VLOOKUP(Saída[[#This Row],[Cod.]],Entrada!M:W,2,0),0)</f>
        <v>Desinfetante Hospitalar Alc Clorado Ultra Guard DCG70 2x5Kg</v>
      </c>
      <c r="Q145" s="93">
        <v>2</v>
      </c>
      <c r="R145" s="92" t="s">
        <v>113</v>
      </c>
      <c r="S145" s="73">
        <v>2</v>
      </c>
      <c r="T145" t="s">
        <v>167</v>
      </c>
      <c r="U145" s="73">
        <f>Saída[[#This Row],[Contendo]]*Saída[[#This Row],[Quantidade volumétrica 
Entregue]]</f>
        <v>4</v>
      </c>
      <c r="V145" t="s">
        <v>167</v>
      </c>
      <c r="W145" t="s">
        <v>167</v>
      </c>
      <c r="X145" s="73">
        <f>Saída[[#This Row],[Contendo]]*Saída[[#This Row],[Quantidade volumétrica 
Entregue]]</f>
        <v>4</v>
      </c>
      <c r="Y145" s="237">
        <v>15.37</v>
      </c>
      <c r="Z145" s="49">
        <f>Saída[[#This Row],[Valor Unitário Comercial]]*Saída[[#This Row],[Quantidade Comercial]]</f>
        <v>61.48</v>
      </c>
    </row>
    <row r="146" spans="1:26" ht="15" customHeight="1">
      <c r="A146" s="76" t="s">
        <v>357</v>
      </c>
      <c r="B146" s="44" t="s">
        <v>858</v>
      </c>
      <c r="C146" t="s">
        <v>357</v>
      </c>
      <c r="D146" s="44" t="s">
        <v>858</v>
      </c>
      <c r="E146" t="s">
        <v>395</v>
      </c>
      <c r="H146" t="s">
        <v>624</v>
      </c>
      <c r="J146" t="s">
        <v>357</v>
      </c>
      <c r="M146" t="s">
        <v>357</v>
      </c>
      <c r="N146" s="2">
        <v>43941</v>
      </c>
      <c r="O146">
        <v>5</v>
      </c>
      <c r="P146" t="str">
        <f>IFERROR(VLOOKUP(Saída[[#This Row],[Cod.]],Entrada!M:W,2,0),0)</f>
        <v>Desinfetante Hospitalar Alc Clorado Ultra Guard DCG70 2x5Kg</v>
      </c>
      <c r="Q146" s="93">
        <v>2</v>
      </c>
      <c r="R146" s="92" t="s">
        <v>113</v>
      </c>
      <c r="S146" s="73">
        <v>2</v>
      </c>
      <c r="T146" t="s">
        <v>167</v>
      </c>
      <c r="U146" s="73">
        <f>Saída[[#This Row],[Contendo]]*Saída[[#This Row],[Quantidade volumétrica 
Entregue]]</f>
        <v>4</v>
      </c>
      <c r="V146" t="s">
        <v>167</v>
      </c>
      <c r="W146" t="s">
        <v>167</v>
      </c>
      <c r="X146" s="73">
        <f>Saída[[#This Row],[Contendo]]*Saída[[#This Row],[Quantidade volumétrica 
Entregue]]</f>
        <v>4</v>
      </c>
      <c r="Y146" s="237">
        <v>15.37</v>
      </c>
      <c r="Z146" s="49">
        <f>Saída[[#This Row],[Valor Unitário Comercial]]*Saída[[#This Row],[Quantidade Comercial]]</f>
        <v>61.48</v>
      </c>
    </row>
    <row r="147" spans="1:26" ht="15" customHeight="1">
      <c r="A147" s="76" t="s">
        <v>357</v>
      </c>
      <c r="B147" s="44" t="s">
        <v>858</v>
      </c>
      <c r="C147" t="s">
        <v>357</v>
      </c>
      <c r="D147" s="44" t="s">
        <v>858</v>
      </c>
      <c r="E147" t="s">
        <v>396</v>
      </c>
      <c r="H147" t="s">
        <v>625</v>
      </c>
      <c r="J147" t="s">
        <v>357</v>
      </c>
      <c r="M147" t="s">
        <v>357</v>
      </c>
      <c r="N147" s="2">
        <v>43941</v>
      </c>
      <c r="O147">
        <v>5</v>
      </c>
      <c r="P147" t="str">
        <f>IFERROR(VLOOKUP(Saída[[#This Row],[Cod.]],Entrada!M:W,2,0),0)</f>
        <v>Desinfetante Hospitalar Alc Clorado Ultra Guard DCG70 2x5Kg</v>
      </c>
      <c r="Q147" s="93">
        <v>1</v>
      </c>
      <c r="R147" s="92" t="s">
        <v>113</v>
      </c>
      <c r="S147" s="73">
        <v>2</v>
      </c>
      <c r="T147" t="s">
        <v>167</v>
      </c>
      <c r="U147" s="73">
        <f>Saída[[#This Row],[Contendo]]*Saída[[#This Row],[Quantidade volumétrica 
Entregue]]</f>
        <v>2</v>
      </c>
      <c r="V147" t="s">
        <v>167</v>
      </c>
      <c r="W147" t="s">
        <v>167</v>
      </c>
      <c r="X147" s="73">
        <f>Saída[[#This Row],[Contendo]]*Saída[[#This Row],[Quantidade volumétrica 
Entregue]]</f>
        <v>2</v>
      </c>
      <c r="Y147" s="237">
        <v>15.37</v>
      </c>
      <c r="Z147" s="49">
        <f>Saída[[#This Row],[Valor Unitário Comercial]]*Saída[[#This Row],[Quantidade Comercial]]</f>
        <v>30.74</v>
      </c>
    </row>
    <row r="148" spans="1:26" ht="15" customHeight="1">
      <c r="A148" s="76" t="s">
        <v>357</v>
      </c>
      <c r="B148" s="44" t="s">
        <v>858</v>
      </c>
      <c r="C148" t="s">
        <v>357</v>
      </c>
      <c r="D148" s="44" t="s">
        <v>858</v>
      </c>
      <c r="E148" t="s">
        <v>397</v>
      </c>
      <c r="H148" t="s">
        <v>626</v>
      </c>
      <c r="J148" t="s">
        <v>357</v>
      </c>
      <c r="M148" t="s">
        <v>357</v>
      </c>
      <c r="N148" s="2">
        <v>43941</v>
      </c>
      <c r="O148">
        <v>5</v>
      </c>
      <c r="P148" t="str">
        <f>IFERROR(VLOOKUP(Saída[[#This Row],[Cod.]],Entrada!M:W,2,0),0)</f>
        <v>Desinfetante Hospitalar Alc Clorado Ultra Guard DCG70 2x5Kg</v>
      </c>
      <c r="Q148" s="93">
        <v>1</v>
      </c>
      <c r="R148" s="92" t="s">
        <v>113</v>
      </c>
      <c r="S148" s="73">
        <v>2</v>
      </c>
      <c r="T148" t="s">
        <v>167</v>
      </c>
      <c r="U148" s="73">
        <f>Saída[[#This Row],[Contendo]]*Saída[[#This Row],[Quantidade volumétrica 
Entregue]]</f>
        <v>2</v>
      </c>
      <c r="V148" t="s">
        <v>167</v>
      </c>
      <c r="W148" t="s">
        <v>167</v>
      </c>
      <c r="X148" s="73">
        <f>Saída[[#This Row],[Contendo]]*Saída[[#This Row],[Quantidade volumétrica 
Entregue]]</f>
        <v>2</v>
      </c>
      <c r="Y148" s="237">
        <v>15.37</v>
      </c>
      <c r="Z148" s="49">
        <f>Saída[[#This Row],[Valor Unitário Comercial]]*Saída[[#This Row],[Quantidade Comercial]]</f>
        <v>30.74</v>
      </c>
    </row>
    <row r="149" spans="1:26" ht="15" customHeight="1">
      <c r="A149" s="76" t="s">
        <v>357</v>
      </c>
      <c r="B149" s="44" t="s">
        <v>858</v>
      </c>
      <c r="C149" t="s">
        <v>357</v>
      </c>
      <c r="D149" s="44" t="s">
        <v>858</v>
      </c>
      <c r="E149" t="s">
        <v>398</v>
      </c>
      <c r="H149" t="s">
        <v>627</v>
      </c>
      <c r="J149" t="s">
        <v>357</v>
      </c>
      <c r="M149" t="s">
        <v>357</v>
      </c>
      <c r="N149" s="2">
        <v>43941</v>
      </c>
      <c r="O149">
        <v>5</v>
      </c>
      <c r="P149" t="str">
        <f>IFERROR(VLOOKUP(Saída[[#This Row],[Cod.]],Entrada!M:W,2,0),0)</f>
        <v>Desinfetante Hospitalar Alc Clorado Ultra Guard DCG70 2x5Kg</v>
      </c>
      <c r="Q149" s="93">
        <v>1</v>
      </c>
      <c r="R149" s="92" t="s">
        <v>113</v>
      </c>
      <c r="S149" s="73">
        <v>2</v>
      </c>
      <c r="T149" t="s">
        <v>167</v>
      </c>
      <c r="U149" s="73">
        <f>Saída[[#This Row],[Contendo]]*Saída[[#This Row],[Quantidade volumétrica 
Entregue]]</f>
        <v>2</v>
      </c>
      <c r="V149" t="s">
        <v>167</v>
      </c>
      <c r="W149" t="s">
        <v>167</v>
      </c>
      <c r="X149" s="73">
        <f>Saída[[#This Row],[Contendo]]*Saída[[#This Row],[Quantidade volumétrica 
Entregue]]</f>
        <v>2</v>
      </c>
      <c r="Y149" s="237">
        <v>15.37</v>
      </c>
      <c r="Z149" s="49">
        <f>Saída[[#This Row],[Valor Unitário Comercial]]*Saída[[#This Row],[Quantidade Comercial]]</f>
        <v>30.74</v>
      </c>
    </row>
    <row r="150" spans="1:26" ht="15" customHeight="1">
      <c r="A150" s="76" t="s">
        <v>357</v>
      </c>
      <c r="B150" s="44" t="s">
        <v>858</v>
      </c>
      <c r="C150" t="s">
        <v>357</v>
      </c>
      <c r="D150" s="44" t="s">
        <v>858</v>
      </c>
      <c r="E150" t="s">
        <v>399</v>
      </c>
      <c r="H150" t="s">
        <v>628</v>
      </c>
      <c r="J150" t="s">
        <v>357</v>
      </c>
      <c r="M150" t="s">
        <v>357</v>
      </c>
      <c r="N150" s="2">
        <v>43941</v>
      </c>
      <c r="O150">
        <v>5</v>
      </c>
      <c r="P150" t="str">
        <f>IFERROR(VLOOKUP(Saída[[#This Row],[Cod.]],Entrada!M:W,2,0),0)</f>
        <v>Desinfetante Hospitalar Alc Clorado Ultra Guard DCG70 2x5Kg</v>
      </c>
      <c r="Q150" s="93">
        <v>1</v>
      </c>
      <c r="R150" s="92" t="s">
        <v>113</v>
      </c>
      <c r="S150" s="73">
        <v>2</v>
      </c>
      <c r="T150" t="s">
        <v>167</v>
      </c>
      <c r="U150" s="73">
        <f>Saída[[#This Row],[Contendo]]*Saída[[#This Row],[Quantidade volumétrica 
Entregue]]</f>
        <v>2</v>
      </c>
      <c r="V150" t="s">
        <v>167</v>
      </c>
      <c r="W150" t="s">
        <v>167</v>
      </c>
      <c r="X150" s="73">
        <f>Saída[[#This Row],[Contendo]]*Saída[[#This Row],[Quantidade volumétrica 
Entregue]]</f>
        <v>2</v>
      </c>
      <c r="Y150" s="237">
        <v>15.37</v>
      </c>
      <c r="Z150" s="49">
        <f>Saída[[#This Row],[Valor Unitário Comercial]]*Saída[[#This Row],[Quantidade Comercial]]</f>
        <v>30.74</v>
      </c>
    </row>
    <row r="151" spans="1:26" ht="15" customHeight="1">
      <c r="A151" s="76" t="s">
        <v>357</v>
      </c>
      <c r="B151" s="44" t="s">
        <v>858</v>
      </c>
      <c r="C151" t="s">
        <v>357</v>
      </c>
      <c r="D151" s="44" t="s">
        <v>858</v>
      </c>
      <c r="E151" t="s">
        <v>361</v>
      </c>
      <c r="H151" t="s">
        <v>629</v>
      </c>
      <c r="J151" t="s">
        <v>357</v>
      </c>
      <c r="M151" t="s">
        <v>357</v>
      </c>
      <c r="N151" s="2">
        <v>43941</v>
      </c>
      <c r="O151">
        <v>5</v>
      </c>
      <c r="P151" t="str">
        <f>IFERROR(VLOOKUP(Saída[[#This Row],[Cod.]],Entrada!M:W,2,0),0)</f>
        <v>Desinfetante Hospitalar Alc Clorado Ultra Guard DCG70 2x5Kg</v>
      </c>
      <c r="Q151" s="93">
        <v>2</v>
      </c>
      <c r="R151" s="92" t="s">
        <v>113</v>
      </c>
      <c r="S151" s="73">
        <v>2</v>
      </c>
      <c r="T151" t="s">
        <v>167</v>
      </c>
      <c r="U151" s="73">
        <f>Saída[[#This Row],[Contendo]]*Saída[[#This Row],[Quantidade volumétrica 
Entregue]]</f>
        <v>4</v>
      </c>
      <c r="V151" t="s">
        <v>167</v>
      </c>
      <c r="W151" t="s">
        <v>167</v>
      </c>
      <c r="X151" s="73">
        <f>Saída[[#This Row],[Contendo]]*Saída[[#This Row],[Quantidade volumétrica 
Entregue]]</f>
        <v>4</v>
      </c>
      <c r="Y151" s="237">
        <v>15.37</v>
      </c>
      <c r="Z151" s="49">
        <f>Saída[[#This Row],[Valor Unitário Comercial]]*Saída[[#This Row],[Quantidade Comercial]]</f>
        <v>61.48</v>
      </c>
    </row>
    <row r="152" spans="1:26" ht="15" customHeight="1">
      <c r="A152" s="76" t="s">
        <v>357</v>
      </c>
      <c r="B152" s="44" t="s">
        <v>858</v>
      </c>
      <c r="C152" t="s">
        <v>357</v>
      </c>
      <c r="D152" s="44" t="s">
        <v>858</v>
      </c>
      <c r="E152" t="s">
        <v>400</v>
      </c>
      <c r="H152" t="s">
        <v>630</v>
      </c>
      <c r="J152" t="s">
        <v>357</v>
      </c>
      <c r="M152" t="s">
        <v>357</v>
      </c>
      <c r="N152" s="2">
        <v>43941</v>
      </c>
      <c r="O152">
        <v>5</v>
      </c>
      <c r="P152" t="str">
        <f>IFERROR(VLOOKUP(Saída[[#This Row],[Cod.]],Entrada!M:W,2,0),0)</f>
        <v>Desinfetante Hospitalar Alc Clorado Ultra Guard DCG70 2x5Kg</v>
      </c>
      <c r="Q152" s="93">
        <v>1</v>
      </c>
      <c r="R152" s="92" t="s">
        <v>113</v>
      </c>
      <c r="S152" s="73">
        <v>2</v>
      </c>
      <c r="T152" t="s">
        <v>167</v>
      </c>
      <c r="U152" s="73">
        <f>Saída[[#This Row],[Contendo]]*Saída[[#This Row],[Quantidade volumétrica 
Entregue]]</f>
        <v>2</v>
      </c>
      <c r="V152" t="s">
        <v>167</v>
      </c>
      <c r="W152" t="s">
        <v>167</v>
      </c>
      <c r="X152" s="73">
        <f>Saída[[#This Row],[Contendo]]*Saída[[#This Row],[Quantidade volumétrica 
Entregue]]</f>
        <v>2</v>
      </c>
      <c r="Y152" s="237">
        <v>15.37</v>
      </c>
      <c r="Z152" s="49">
        <f>Saída[[#This Row],[Valor Unitário Comercial]]*Saída[[#This Row],[Quantidade Comercial]]</f>
        <v>30.74</v>
      </c>
    </row>
    <row r="153" spans="1:26" ht="15" customHeight="1">
      <c r="A153" s="76" t="s">
        <v>357</v>
      </c>
      <c r="B153" s="44" t="s">
        <v>858</v>
      </c>
      <c r="C153" t="s">
        <v>357</v>
      </c>
      <c r="D153" s="44" t="s">
        <v>858</v>
      </c>
      <c r="E153" t="s">
        <v>401</v>
      </c>
      <c r="H153" t="s">
        <v>631</v>
      </c>
      <c r="J153" t="s">
        <v>357</v>
      </c>
      <c r="M153" t="s">
        <v>357</v>
      </c>
      <c r="N153" s="2">
        <v>43941</v>
      </c>
      <c r="O153">
        <v>5</v>
      </c>
      <c r="P153" t="str">
        <f>IFERROR(VLOOKUP(Saída[[#This Row],[Cod.]],Entrada!M:W,2,0),0)</f>
        <v>Desinfetante Hospitalar Alc Clorado Ultra Guard DCG70 2x5Kg</v>
      </c>
      <c r="Q153" s="93">
        <v>1</v>
      </c>
      <c r="R153" s="92" t="s">
        <v>113</v>
      </c>
      <c r="S153" s="73">
        <v>2</v>
      </c>
      <c r="T153" t="s">
        <v>167</v>
      </c>
      <c r="U153" s="73">
        <f>Saída[[#This Row],[Contendo]]*Saída[[#This Row],[Quantidade volumétrica 
Entregue]]</f>
        <v>2</v>
      </c>
      <c r="V153" t="s">
        <v>167</v>
      </c>
      <c r="W153" t="s">
        <v>167</v>
      </c>
      <c r="X153" s="73">
        <f>Saída[[#This Row],[Contendo]]*Saída[[#This Row],[Quantidade volumétrica 
Entregue]]</f>
        <v>2</v>
      </c>
      <c r="Y153" s="237">
        <v>15.37</v>
      </c>
      <c r="Z153" s="49">
        <f>Saída[[#This Row],[Valor Unitário Comercial]]*Saída[[#This Row],[Quantidade Comercial]]</f>
        <v>30.74</v>
      </c>
    </row>
    <row r="154" spans="1:26" ht="15" customHeight="1">
      <c r="A154" s="76" t="s">
        <v>357</v>
      </c>
      <c r="B154" s="44" t="s">
        <v>858</v>
      </c>
      <c r="C154" t="s">
        <v>357</v>
      </c>
      <c r="D154" s="44" t="s">
        <v>858</v>
      </c>
      <c r="E154" t="s">
        <v>402</v>
      </c>
      <c r="H154" t="s">
        <v>632</v>
      </c>
      <c r="J154" t="s">
        <v>357</v>
      </c>
      <c r="M154" t="s">
        <v>357</v>
      </c>
      <c r="N154" s="2">
        <v>43941</v>
      </c>
      <c r="O154">
        <v>5</v>
      </c>
      <c r="P154" t="str">
        <f>IFERROR(VLOOKUP(Saída[[#This Row],[Cod.]],Entrada!M:W,2,0),0)</f>
        <v>Desinfetante Hospitalar Alc Clorado Ultra Guard DCG70 2x5Kg</v>
      </c>
      <c r="Q154" s="93">
        <v>1</v>
      </c>
      <c r="R154" s="92" t="s">
        <v>113</v>
      </c>
      <c r="S154" s="73">
        <v>2</v>
      </c>
      <c r="T154" t="s">
        <v>167</v>
      </c>
      <c r="U154" s="73">
        <f>Saída[[#This Row],[Contendo]]*Saída[[#This Row],[Quantidade volumétrica 
Entregue]]</f>
        <v>2</v>
      </c>
      <c r="V154" t="s">
        <v>167</v>
      </c>
      <c r="W154" t="s">
        <v>167</v>
      </c>
      <c r="X154" s="73">
        <f>Saída[[#This Row],[Contendo]]*Saída[[#This Row],[Quantidade volumétrica 
Entregue]]</f>
        <v>2</v>
      </c>
      <c r="Y154" s="237">
        <v>15.37</v>
      </c>
      <c r="Z154" s="49">
        <f>Saída[[#This Row],[Valor Unitário Comercial]]*Saída[[#This Row],[Quantidade Comercial]]</f>
        <v>30.74</v>
      </c>
    </row>
    <row r="155" spans="1:26" ht="15" customHeight="1">
      <c r="A155" s="76" t="s">
        <v>357</v>
      </c>
      <c r="B155" s="44" t="s">
        <v>858</v>
      </c>
      <c r="C155" t="s">
        <v>357</v>
      </c>
      <c r="D155" s="44" t="s">
        <v>858</v>
      </c>
      <c r="E155" t="s">
        <v>403</v>
      </c>
      <c r="H155" t="s">
        <v>633</v>
      </c>
      <c r="J155" t="s">
        <v>357</v>
      </c>
      <c r="M155" t="s">
        <v>357</v>
      </c>
      <c r="N155" s="2">
        <v>43941</v>
      </c>
      <c r="O155">
        <v>5</v>
      </c>
      <c r="P155" t="str">
        <f>IFERROR(VLOOKUP(Saída[[#This Row],[Cod.]],Entrada!M:W,2,0),0)</f>
        <v>Desinfetante Hospitalar Alc Clorado Ultra Guard DCG70 2x5Kg</v>
      </c>
      <c r="Q155" s="93">
        <v>1</v>
      </c>
      <c r="R155" s="92" t="s">
        <v>113</v>
      </c>
      <c r="S155" s="73">
        <v>2</v>
      </c>
      <c r="T155" t="s">
        <v>167</v>
      </c>
      <c r="U155" s="73">
        <f>Saída[[#This Row],[Contendo]]*Saída[[#This Row],[Quantidade volumétrica 
Entregue]]</f>
        <v>2</v>
      </c>
      <c r="V155" t="s">
        <v>167</v>
      </c>
      <c r="W155" t="s">
        <v>167</v>
      </c>
      <c r="X155" s="73">
        <f>Saída[[#This Row],[Contendo]]*Saída[[#This Row],[Quantidade volumétrica 
Entregue]]</f>
        <v>2</v>
      </c>
      <c r="Y155" s="237">
        <v>15.37</v>
      </c>
      <c r="Z155" s="49">
        <f>Saída[[#This Row],[Valor Unitário Comercial]]*Saída[[#This Row],[Quantidade Comercial]]</f>
        <v>30.74</v>
      </c>
    </row>
    <row r="156" spans="1:26" ht="15" customHeight="1">
      <c r="A156" s="76" t="s">
        <v>357</v>
      </c>
      <c r="B156" s="44" t="s">
        <v>858</v>
      </c>
      <c r="C156" t="s">
        <v>357</v>
      </c>
      <c r="D156" s="44" t="s">
        <v>858</v>
      </c>
      <c r="E156" t="s">
        <v>404</v>
      </c>
      <c r="H156" t="s">
        <v>634</v>
      </c>
      <c r="J156" t="s">
        <v>357</v>
      </c>
      <c r="M156" t="s">
        <v>357</v>
      </c>
      <c r="N156" s="2">
        <v>43941</v>
      </c>
      <c r="O156">
        <v>5</v>
      </c>
      <c r="P156" t="str">
        <f>IFERROR(VLOOKUP(Saída[[#This Row],[Cod.]],Entrada!M:W,2,0),0)</f>
        <v>Desinfetante Hospitalar Alc Clorado Ultra Guard DCG70 2x5Kg</v>
      </c>
      <c r="Q156" s="93">
        <v>3</v>
      </c>
      <c r="R156" s="92" t="s">
        <v>113</v>
      </c>
      <c r="S156" s="73">
        <v>2</v>
      </c>
      <c r="T156" t="s">
        <v>167</v>
      </c>
      <c r="U156" s="73">
        <f>Saída[[#This Row],[Contendo]]*Saída[[#This Row],[Quantidade volumétrica 
Entregue]]</f>
        <v>6</v>
      </c>
      <c r="V156" t="s">
        <v>167</v>
      </c>
      <c r="W156" t="s">
        <v>167</v>
      </c>
      <c r="X156" s="73">
        <f>Saída[[#This Row],[Contendo]]*Saída[[#This Row],[Quantidade volumétrica 
Entregue]]</f>
        <v>6</v>
      </c>
      <c r="Y156" s="237">
        <v>15.37</v>
      </c>
      <c r="Z156" s="49">
        <f>Saída[[#This Row],[Valor Unitário Comercial]]*Saída[[#This Row],[Quantidade Comercial]]</f>
        <v>92.22</v>
      </c>
    </row>
    <row r="157" spans="1:26" ht="15" customHeight="1">
      <c r="A157" s="76" t="s">
        <v>357</v>
      </c>
      <c r="B157" s="44" t="s">
        <v>858</v>
      </c>
      <c r="C157" t="s">
        <v>357</v>
      </c>
      <c r="D157" s="44" t="s">
        <v>858</v>
      </c>
      <c r="E157" t="s">
        <v>405</v>
      </c>
      <c r="H157" t="s">
        <v>635</v>
      </c>
      <c r="J157" t="s">
        <v>357</v>
      </c>
      <c r="M157" t="s">
        <v>357</v>
      </c>
      <c r="N157" s="2">
        <v>43941</v>
      </c>
      <c r="O157">
        <v>5</v>
      </c>
      <c r="P157" t="str">
        <f>IFERROR(VLOOKUP(Saída[[#This Row],[Cod.]],Entrada!M:W,2,0),0)</f>
        <v>Desinfetante Hospitalar Alc Clorado Ultra Guard DCG70 2x5Kg</v>
      </c>
      <c r="Q157" s="93">
        <v>2</v>
      </c>
      <c r="R157" s="92" t="s">
        <v>113</v>
      </c>
      <c r="S157" s="73">
        <v>2</v>
      </c>
      <c r="T157" t="s">
        <v>167</v>
      </c>
      <c r="U157" s="73">
        <f>Saída[[#This Row],[Contendo]]*Saída[[#This Row],[Quantidade volumétrica 
Entregue]]</f>
        <v>4</v>
      </c>
      <c r="V157" t="s">
        <v>167</v>
      </c>
      <c r="W157" t="s">
        <v>167</v>
      </c>
      <c r="X157" s="73">
        <f>Saída[[#This Row],[Contendo]]*Saída[[#This Row],[Quantidade volumétrica 
Entregue]]</f>
        <v>4</v>
      </c>
      <c r="Y157" s="237">
        <v>15.37</v>
      </c>
      <c r="Z157" s="49">
        <f>Saída[[#This Row],[Valor Unitário Comercial]]*Saída[[#This Row],[Quantidade Comercial]]</f>
        <v>61.48</v>
      </c>
    </row>
    <row r="158" spans="1:26" ht="15" customHeight="1">
      <c r="A158" s="76" t="s">
        <v>357</v>
      </c>
      <c r="B158" s="44" t="s">
        <v>858</v>
      </c>
      <c r="C158" t="s">
        <v>357</v>
      </c>
      <c r="D158" s="44" t="s">
        <v>858</v>
      </c>
      <c r="E158" t="s">
        <v>406</v>
      </c>
      <c r="H158" t="s">
        <v>635</v>
      </c>
      <c r="J158" t="s">
        <v>357</v>
      </c>
      <c r="M158" t="s">
        <v>357</v>
      </c>
      <c r="N158" s="2">
        <v>43941</v>
      </c>
      <c r="O158">
        <v>5</v>
      </c>
      <c r="P158" t="str">
        <f>IFERROR(VLOOKUP(Saída[[#This Row],[Cod.]],Entrada!M:W,2,0),0)</f>
        <v>Desinfetante Hospitalar Alc Clorado Ultra Guard DCG70 2x5Kg</v>
      </c>
      <c r="Q158" s="93">
        <v>1</v>
      </c>
      <c r="R158" s="92" t="s">
        <v>113</v>
      </c>
      <c r="S158" s="73">
        <v>2</v>
      </c>
      <c r="T158" t="s">
        <v>167</v>
      </c>
      <c r="U158" s="73">
        <f>Saída[[#This Row],[Contendo]]*Saída[[#This Row],[Quantidade volumétrica 
Entregue]]</f>
        <v>2</v>
      </c>
      <c r="V158" t="s">
        <v>167</v>
      </c>
      <c r="W158" t="s">
        <v>167</v>
      </c>
      <c r="X158" s="73">
        <f>Saída[[#This Row],[Contendo]]*Saída[[#This Row],[Quantidade volumétrica 
Entregue]]</f>
        <v>2</v>
      </c>
      <c r="Y158" s="237">
        <v>15.37</v>
      </c>
      <c r="Z158" s="49">
        <f>Saída[[#This Row],[Valor Unitário Comercial]]*Saída[[#This Row],[Quantidade Comercial]]</f>
        <v>30.74</v>
      </c>
    </row>
    <row r="159" spans="1:26" ht="15" customHeight="1">
      <c r="A159" s="76" t="s">
        <v>357</v>
      </c>
      <c r="B159" s="44" t="s">
        <v>858</v>
      </c>
      <c r="C159" t="s">
        <v>357</v>
      </c>
      <c r="D159" s="44" t="s">
        <v>858</v>
      </c>
      <c r="E159" t="s">
        <v>407</v>
      </c>
      <c r="H159" t="s">
        <v>636</v>
      </c>
      <c r="J159" t="s">
        <v>357</v>
      </c>
      <c r="M159" t="s">
        <v>357</v>
      </c>
      <c r="N159" s="2">
        <v>43941</v>
      </c>
      <c r="O159">
        <v>5</v>
      </c>
      <c r="P159" t="str">
        <f>IFERROR(VLOOKUP(Saída[[#This Row],[Cod.]],Entrada!M:W,2,0),0)</f>
        <v>Desinfetante Hospitalar Alc Clorado Ultra Guard DCG70 2x5Kg</v>
      </c>
      <c r="Q159" s="93">
        <v>1</v>
      </c>
      <c r="R159" s="92" t="s">
        <v>113</v>
      </c>
      <c r="S159" s="73">
        <v>2</v>
      </c>
      <c r="T159" t="s">
        <v>167</v>
      </c>
      <c r="U159" s="73">
        <f>Saída[[#This Row],[Contendo]]*Saída[[#This Row],[Quantidade volumétrica 
Entregue]]</f>
        <v>2</v>
      </c>
      <c r="V159" t="s">
        <v>167</v>
      </c>
      <c r="W159" t="s">
        <v>167</v>
      </c>
      <c r="X159" s="73">
        <f>Saída[[#This Row],[Contendo]]*Saída[[#This Row],[Quantidade volumétrica 
Entregue]]</f>
        <v>2</v>
      </c>
      <c r="Y159" s="237">
        <v>15.37</v>
      </c>
      <c r="Z159" s="49">
        <f>Saída[[#This Row],[Valor Unitário Comercial]]*Saída[[#This Row],[Quantidade Comercial]]</f>
        <v>30.74</v>
      </c>
    </row>
    <row r="160" spans="1:26" ht="15" customHeight="1">
      <c r="A160" s="76" t="s">
        <v>357</v>
      </c>
      <c r="B160" s="44" t="s">
        <v>858</v>
      </c>
      <c r="C160" t="s">
        <v>357</v>
      </c>
      <c r="D160" s="44" t="s">
        <v>858</v>
      </c>
      <c r="E160" t="s">
        <v>408</v>
      </c>
      <c r="H160" t="s">
        <v>636</v>
      </c>
      <c r="J160" t="s">
        <v>357</v>
      </c>
      <c r="M160" t="s">
        <v>357</v>
      </c>
      <c r="N160" s="2">
        <v>43941</v>
      </c>
      <c r="O160">
        <v>5</v>
      </c>
      <c r="P160" t="str">
        <f>IFERROR(VLOOKUP(Saída[[#This Row],[Cod.]],Entrada!M:W,2,0),0)</f>
        <v>Desinfetante Hospitalar Alc Clorado Ultra Guard DCG70 2x5Kg</v>
      </c>
      <c r="Q160" s="93">
        <v>1</v>
      </c>
      <c r="R160" s="92" t="s">
        <v>113</v>
      </c>
      <c r="S160" s="73">
        <v>2</v>
      </c>
      <c r="T160" t="s">
        <v>167</v>
      </c>
      <c r="U160" s="73">
        <f>Saída[[#This Row],[Contendo]]*Saída[[#This Row],[Quantidade volumétrica 
Entregue]]</f>
        <v>2</v>
      </c>
      <c r="V160" t="s">
        <v>167</v>
      </c>
      <c r="W160" t="s">
        <v>167</v>
      </c>
      <c r="X160" s="73">
        <f>Saída[[#This Row],[Contendo]]*Saída[[#This Row],[Quantidade volumétrica 
Entregue]]</f>
        <v>2</v>
      </c>
      <c r="Y160" s="237">
        <v>15.37</v>
      </c>
      <c r="Z160" s="49">
        <f>Saída[[#This Row],[Valor Unitário Comercial]]*Saída[[#This Row],[Quantidade Comercial]]</f>
        <v>30.74</v>
      </c>
    </row>
    <row r="161" spans="1:26" ht="15" customHeight="1">
      <c r="A161" s="76" t="s">
        <v>357</v>
      </c>
      <c r="B161" s="44" t="s">
        <v>858</v>
      </c>
      <c r="C161" t="s">
        <v>357</v>
      </c>
      <c r="D161" s="44" t="s">
        <v>858</v>
      </c>
      <c r="E161" t="s">
        <v>409</v>
      </c>
      <c r="H161" t="s">
        <v>637</v>
      </c>
      <c r="J161" t="s">
        <v>357</v>
      </c>
      <c r="M161" t="s">
        <v>357</v>
      </c>
      <c r="N161" s="2">
        <v>43941</v>
      </c>
      <c r="O161">
        <v>5</v>
      </c>
      <c r="P161" t="str">
        <f>IFERROR(VLOOKUP(Saída[[#This Row],[Cod.]],Entrada!M:W,2,0),0)</f>
        <v>Desinfetante Hospitalar Alc Clorado Ultra Guard DCG70 2x5Kg</v>
      </c>
      <c r="Q161" s="93">
        <v>1</v>
      </c>
      <c r="R161" s="92" t="s">
        <v>113</v>
      </c>
      <c r="S161" s="73">
        <v>2</v>
      </c>
      <c r="T161" t="s">
        <v>167</v>
      </c>
      <c r="U161" s="73">
        <f>Saída[[#This Row],[Contendo]]*Saída[[#This Row],[Quantidade volumétrica 
Entregue]]</f>
        <v>2</v>
      </c>
      <c r="V161" t="s">
        <v>167</v>
      </c>
      <c r="W161" t="s">
        <v>167</v>
      </c>
      <c r="X161" s="73">
        <f>Saída[[#This Row],[Contendo]]*Saída[[#This Row],[Quantidade volumétrica 
Entregue]]</f>
        <v>2</v>
      </c>
      <c r="Y161" s="237">
        <v>15.37</v>
      </c>
      <c r="Z161" s="49">
        <f>Saída[[#This Row],[Valor Unitário Comercial]]*Saída[[#This Row],[Quantidade Comercial]]</f>
        <v>30.74</v>
      </c>
    </row>
    <row r="162" spans="1:26" ht="15" customHeight="1">
      <c r="A162" s="76" t="s">
        <v>357</v>
      </c>
      <c r="B162" s="44" t="s">
        <v>858</v>
      </c>
      <c r="C162" t="s">
        <v>357</v>
      </c>
      <c r="D162" s="44" t="s">
        <v>858</v>
      </c>
      <c r="E162" t="s">
        <v>410</v>
      </c>
      <c r="H162" t="s">
        <v>638</v>
      </c>
      <c r="J162" t="s">
        <v>357</v>
      </c>
      <c r="M162" t="s">
        <v>357</v>
      </c>
      <c r="N162" s="2">
        <v>43941</v>
      </c>
      <c r="O162">
        <v>5</v>
      </c>
      <c r="P162" t="str">
        <f>IFERROR(VLOOKUP(Saída[[#This Row],[Cod.]],Entrada!M:W,2,0),0)</f>
        <v>Desinfetante Hospitalar Alc Clorado Ultra Guard DCG70 2x5Kg</v>
      </c>
      <c r="Q162" s="93">
        <v>1</v>
      </c>
      <c r="R162" s="92" t="s">
        <v>113</v>
      </c>
      <c r="S162" s="73">
        <v>2</v>
      </c>
      <c r="T162" t="s">
        <v>167</v>
      </c>
      <c r="U162" s="73">
        <f>Saída[[#This Row],[Contendo]]*Saída[[#This Row],[Quantidade volumétrica 
Entregue]]</f>
        <v>2</v>
      </c>
      <c r="V162" t="s">
        <v>167</v>
      </c>
      <c r="W162" t="s">
        <v>167</v>
      </c>
      <c r="X162" s="73">
        <f>Saída[[#This Row],[Contendo]]*Saída[[#This Row],[Quantidade volumétrica 
Entregue]]</f>
        <v>2</v>
      </c>
      <c r="Y162" s="237">
        <v>15.37</v>
      </c>
      <c r="Z162" s="49">
        <f>Saída[[#This Row],[Valor Unitário Comercial]]*Saída[[#This Row],[Quantidade Comercial]]</f>
        <v>30.74</v>
      </c>
    </row>
    <row r="163" spans="1:26" ht="15" customHeight="1">
      <c r="A163" s="76" t="s">
        <v>357</v>
      </c>
      <c r="B163" s="44" t="s">
        <v>858</v>
      </c>
      <c r="C163" t="s">
        <v>357</v>
      </c>
      <c r="D163" s="44" t="s">
        <v>858</v>
      </c>
      <c r="E163" t="s">
        <v>411</v>
      </c>
      <c r="H163" t="s">
        <v>639</v>
      </c>
      <c r="J163" t="s">
        <v>357</v>
      </c>
      <c r="M163" t="s">
        <v>357</v>
      </c>
      <c r="N163" s="2">
        <v>43941</v>
      </c>
      <c r="O163">
        <v>5</v>
      </c>
      <c r="P163" t="str">
        <f>IFERROR(VLOOKUP(Saída[[#This Row],[Cod.]],Entrada!M:W,2,0),0)</f>
        <v>Desinfetante Hospitalar Alc Clorado Ultra Guard DCG70 2x5Kg</v>
      </c>
      <c r="Q163" s="93">
        <v>3</v>
      </c>
      <c r="R163" s="92" t="s">
        <v>113</v>
      </c>
      <c r="S163" s="73">
        <v>2</v>
      </c>
      <c r="T163" t="s">
        <v>167</v>
      </c>
      <c r="U163" s="73">
        <f>Saída[[#This Row],[Contendo]]*Saída[[#This Row],[Quantidade volumétrica 
Entregue]]</f>
        <v>6</v>
      </c>
      <c r="V163" t="s">
        <v>167</v>
      </c>
      <c r="W163" t="s">
        <v>167</v>
      </c>
      <c r="X163" s="73">
        <f>Saída[[#This Row],[Contendo]]*Saída[[#This Row],[Quantidade volumétrica 
Entregue]]</f>
        <v>6</v>
      </c>
      <c r="Y163" s="237">
        <v>15.37</v>
      </c>
      <c r="Z163" s="49">
        <f>Saída[[#This Row],[Valor Unitário Comercial]]*Saída[[#This Row],[Quantidade Comercial]]</f>
        <v>92.22</v>
      </c>
    </row>
    <row r="164" spans="1:26" ht="15" customHeight="1">
      <c r="A164" s="76" t="s">
        <v>357</v>
      </c>
      <c r="B164" s="44" t="s">
        <v>858</v>
      </c>
      <c r="C164" t="s">
        <v>357</v>
      </c>
      <c r="D164" s="44" t="s">
        <v>858</v>
      </c>
      <c r="E164" t="s">
        <v>412</v>
      </c>
      <c r="H164" t="s">
        <v>640</v>
      </c>
      <c r="J164" t="s">
        <v>357</v>
      </c>
      <c r="M164" t="s">
        <v>357</v>
      </c>
      <c r="N164" s="2">
        <v>43941</v>
      </c>
      <c r="O164">
        <v>5</v>
      </c>
      <c r="P164" t="str">
        <f>IFERROR(VLOOKUP(Saída[[#This Row],[Cod.]],Entrada!M:W,2,0),0)</f>
        <v>Desinfetante Hospitalar Alc Clorado Ultra Guard DCG70 2x5Kg</v>
      </c>
      <c r="Q164" s="93">
        <v>1</v>
      </c>
      <c r="R164" s="92" t="s">
        <v>113</v>
      </c>
      <c r="S164" s="73">
        <v>2</v>
      </c>
      <c r="T164" t="s">
        <v>167</v>
      </c>
      <c r="U164" s="73">
        <f>Saída[[#This Row],[Contendo]]*Saída[[#This Row],[Quantidade volumétrica 
Entregue]]</f>
        <v>2</v>
      </c>
      <c r="V164" t="s">
        <v>167</v>
      </c>
      <c r="W164" t="s">
        <v>167</v>
      </c>
      <c r="X164" s="73">
        <f>Saída[[#This Row],[Contendo]]*Saída[[#This Row],[Quantidade volumétrica 
Entregue]]</f>
        <v>2</v>
      </c>
      <c r="Y164" s="237">
        <v>15.37</v>
      </c>
      <c r="Z164" s="49">
        <f>Saída[[#This Row],[Valor Unitário Comercial]]*Saída[[#This Row],[Quantidade Comercial]]</f>
        <v>30.74</v>
      </c>
    </row>
    <row r="165" spans="1:26" ht="15" customHeight="1">
      <c r="A165" s="76" t="s">
        <v>357</v>
      </c>
      <c r="B165" s="44" t="s">
        <v>858</v>
      </c>
      <c r="C165" t="s">
        <v>357</v>
      </c>
      <c r="D165" s="44" t="s">
        <v>858</v>
      </c>
      <c r="E165" t="s">
        <v>413</v>
      </c>
      <c r="H165" t="s">
        <v>641</v>
      </c>
      <c r="J165" t="s">
        <v>357</v>
      </c>
      <c r="M165" t="s">
        <v>357</v>
      </c>
      <c r="N165" s="2">
        <v>43941</v>
      </c>
      <c r="O165">
        <v>5</v>
      </c>
      <c r="P165" t="str">
        <f>IFERROR(VLOOKUP(Saída[[#This Row],[Cod.]],Entrada!M:W,2,0),0)</f>
        <v>Desinfetante Hospitalar Alc Clorado Ultra Guard DCG70 2x5Kg</v>
      </c>
      <c r="Q165" s="93">
        <v>3</v>
      </c>
      <c r="R165" s="92" t="s">
        <v>113</v>
      </c>
      <c r="S165" s="73">
        <v>2</v>
      </c>
      <c r="T165" t="s">
        <v>167</v>
      </c>
      <c r="U165" s="73">
        <f>Saída[[#This Row],[Contendo]]*Saída[[#This Row],[Quantidade volumétrica 
Entregue]]</f>
        <v>6</v>
      </c>
      <c r="V165" t="s">
        <v>167</v>
      </c>
      <c r="W165" t="s">
        <v>167</v>
      </c>
      <c r="X165" s="73">
        <f>Saída[[#This Row],[Contendo]]*Saída[[#This Row],[Quantidade volumétrica 
Entregue]]</f>
        <v>6</v>
      </c>
      <c r="Y165" s="237">
        <v>15.37</v>
      </c>
      <c r="Z165" s="49">
        <f>Saída[[#This Row],[Valor Unitário Comercial]]*Saída[[#This Row],[Quantidade Comercial]]</f>
        <v>92.22</v>
      </c>
    </row>
    <row r="166" spans="1:26" ht="15" customHeight="1">
      <c r="A166" s="76" t="s">
        <v>357</v>
      </c>
      <c r="B166" s="44" t="s">
        <v>858</v>
      </c>
      <c r="C166" t="s">
        <v>357</v>
      </c>
      <c r="D166" s="44" t="s">
        <v>858</v>
      </c>
      <c r="E166" t="s">
        <v>414</v>
      </c>
      <c r="H166" t="s">
        <v>642</v>
      </c>
      <c r="J166" t="s">
        <v>357</v>
      </c>
      <c r="M166" t="s">
        <v>357</v>
      </c>
      <c r="N166" s="2">
        <v>43941</v>
      </c>
      <c r="O166">
        <v>5</v>
      </c>
      <c r="P166" t="str">
        <f>IFERROR(VLOOKUP(Saída[[#This Row],[Cod.]],Entrada!M:W,2,0),0)</f>
        <v>Desinfetante Hospitalar Alc Clorado Ultra Guard DCG70 2x5Kg</v>
      </c>
      <c r="Q166" s="93">
        <v>1</v>
      </c>
      <c r="R166" s="92" t="s">
        <v>113</v>
      </c>
      <c r="S166" s="73">
        <v>2</v>
      </c>
      <c r="T166" t="s">
        <v>167</v>
      </c>
      <c r="U166" s="73">
        <f>Saída[[#This Row],[Contendo]]*Saída[[#This Row],[Quantidade volumétrica 
Entregue]]</f>
        <v>2</v>
      </c>
      <c r="V166" t="s">
        <v>167</v>
      </c>
      <c r="W166" t="s">
        <v>167</v>
      </c>
      <c r="X166" s="73">
        <f>Saída[[#This Row],[Contendo]]*Saída[[#This Row],[Quantidade volumétrica 
Entregue]]</f>
        <v>2</v>
      </c>
      <c r="Y166" s="237">
        <v>15.37</v>
      </c>
      <c r="Z166" s="49">
        <f>Saída[[#This Row],[Valor Unitário Comercial]]*Saída[[#This Row],[Quantidade Comercial]]</f>
        <v>30.74</v>
      </c>
    </row>
    <row r="167" spans="1:26" ht="15" customHeight="1">
      <c r="A167" s="76" t="s">
        <v>357</v>
      </c>
      <c r="B167" s="44" t="s">
        <v>858</v>
      </c>
      <c r="C167" t="s">
        <v>357</v>
      </c>
      <c r="D167" s="44" t="s">
        <v>858</v>
      </c>
      <c r="E167" t="s">
        <v>415</v>
      </c>
      <c r="H167" t="s">
        <v>643</v>
      </c>
      <c r="J167" t="s">
        <v>357</v>
      </c>
      <c r="M167" t="s">
        <v>357</v>
      </c>
      <c r="N167" s="2">
        <v>43941</v>
      </c>
      <c r="O167">
        <v>5</v>
      </c>
      <c r="P167" t="str">
        <f>IFERROR(VLOOKUP(Saída[[#This Row],[Cod.]],Entrada!M:W,2,0),0)</f>
        <v>Desinfetante Hospitalar Alc Clorado Ultra Guard DCG70 2x5Kg</v>
      </c>
      <c r="Q167" s="93">
        <v>2</v>
      </c>
      <c r="R167" s="92" t="s">
        <v>113</v>
      </c>
      <c r="S167" s="73">
        <v>2</v>
      </c>
      <c r="T167" t="s">
        <v>167</v>
      </c>
      <c r="U167" s="73">
        <f>Saída[[#This Row],[Contendo]]*Saída[[#This Row],[Quantidade volumétrica 
Entregue]]</f>
        <v>4</v>
      </c>
      <c r="V167" t="s">
        <v>167</v>
      </c>
      <c r="W167" t="s">
        <v>167</v>
      </c>
      <c r="X167" s="73">
        <f>Saída[[#This Row],[Contendo]]*Saída[[#This Row],[Quantidade volumétrica 
Entregue]]</f>
        <v>4</v>
      </c>
      <c r="Y167" s="237">
        <v>15.37</v>
      </c>
      <c r="Z167" s="49">
        <f>Saída[[#This Row],[Valor Unitário Comercial]]*Saída[[#This Row],[Quantidade Comercial]]</f>
        <v>61.48</v>
      </c>
    </row>
    <row r="168" spans="1:26" ht="15" customHeight="1">
      <c r="A168" s="76" t="s">
        <v>357</v>
      </c>
      <c r="B168" s="44" t="s">
        <v>858</v>
      </c>
      <c r="C168" t="s">
        <v>357</v>
      </c>
      <c r="D168" s="44" t="s">
        <v>858</v>
      </c>
      <c r="E168" t="s">
        <v>416</v>
      </c>
      <c r="H168" t="s">
        <v>644</v>
      </c>
      <c r="J168" t="s">
        <v>357</v>
      </c>
      <c r="M168" t="s">
        <v>357</v>
      </c>
      <c r="N168" s="2">
        <v>43941</v>
      </c>
      <c r="O168">
        <v>5</v>
      </c>
      <c r="P168" t="str">
        <f>IFERROR(VLOOKUP(Saída[[#This Row],[Cod.]],Entrada!M:W,2,0),0)</f>
        <v>Desinfetante Hospitalar Alc Clorado Ultra Guard DCG70 2x5Kg</v>
      </c>
      <c r="Q168" s="93">
        <v>1</v>
      </c>
      <c r="R168" s="92" t="s">
        <v>113</v>
      </c>
      <c r="S168" s="73">
        <v>2</v>
      </c>
      <c r="T168" t="s">
        <v>167</v>
      </c>
      <c r="U168" s="73">
        <f>Saída[[#This Row],[Contendo]]*Saída[[#This Row],[Quantidade volumétrica 
Entregue]]</f>
        <v>2</v>
      </c>
      <c r="V168" t="s">
        <v>167</v>
      </c>
      <c r="W168" t="s">
        <v>167</v>
      </c>
      <c r="X168" s="73">
        <f>Saída[[#This Row],[Contendo]]*Saída[[#This Row],[Quantidade volumétrica 
Entregue]]</f>
        <v>2</v>
      </c>
      <c r="Y168" s="237">
        <v>15.37</v>
      </c>
      <c r="Z168" s="49">
        <f>Saída[[#This Row],[Valor Unitário Comercial]]*Saída[[#This Row],[Quantidade Comercial]]</f>
        <v>30.74</v>
      </c>
    </row>
    <row r="169" spans="1:26" ht="15" customHeight="1">
      <c r="A169" s="76" t="s">
        <v>357</v>
      </c>
      <c r="B169" s="44" t="s">
        <v>858</v>
      </c>
      <c r="C169" t="s">
        <v>357</v>
      </c>
      <c r="D169" s="44" t="s">
        <v>858</v>
      </c>
      <c r="E169" t="s">
        <v>417</v>
      </c>
      <c r="H169" t="s">
        <v>645</v>
      </c>
      <c r="J169" t="s">
        <v>357</v>
      </c>
      <c r="M169" t="s">
        <v>357</v>
      </c>
      <c r="N169" s="2">
        <v>43941</v>
      </c>
      <c r="O169">
        <v>5</v>
      </c>
      <c r="P169" t="str">
        <f>IFERROR(VLOOKUP(Saída[[#This Row],[Cod.]],Entrada!M:W,2,0),0)</f>
        <v>Desinfetante Hospitalar Alc Clorado Ultra Guard DCG70 2x5Kg</v>
      </c>
      <c r="Q169" s="93">
        <v>1</v>
      </c>
      <c r="R169" s="92" t="s">
        <v>113</v>
      </c>
      <c r="S169" s="73">
        <v>2</v>
      </c>
      <c r="T169" t="s">
        <v>167</v>
      </c>
      <c r="U169" s="73">
        <f>Saída[[#This Row],[Contendo]]*Saída[[#This Row],[Quantidade volumétrica 
Entregue]]</f>
        <v>2</v>
      </c>
      <c r="V169" t="s">
        <v>167</v>
      </c>
      <c r="W169" t="s">
        <v>167</v>
      </c>
      <c r="X169" s="73">
        <f>Saída[[#This Row],[Contendo]]*Saída[[#This Row],[Quantidade volumétrica 
Entregue]]</f>
        <v>2</v>
      </c>
      <c r="Y169" s="237">
        <v>15.37</v>
      </c>
      <c r="Z169" s="49">
        <f>Saída[[#This Row],[Valor Unitário Comercial]]*Saída[[#This Row],[Quantidade Comercial]]</f>
        <v>30.74</v>
      </c>
    </row>
    <row r="170" spans="1:26" ht="15" customHeight="1">
      <c r="A170" s="76" t="s">
        <v>357</v>
      </c>
      <c r="B170" s="44" t="s">
        <v>858</v>
      </c>
      <c r="C170" t="s">
        <v>357</v>
      </c>
      <c r="D170" s="44" t="s">
        <v>858</v>
      </c>
      <c r="E170" t="s">
        <v>418</v>
      </c>
      <c r="H170" t="s">
        <v>646</v>
      </c>
      <c r="J170" t="s">
        <v>357</v>
      </c>
      <c r="M170" t="s">
        <v>357</v>
      </c>
      <c r="N170" s="2">
        <v>43941</v>
      </c>
      <c r="O170">
        <v>5</v>
      </c>
      <c r="P170" t="str">
        <f>IFERROR(VLOOKUP(Saída[[#This Row],[Cod.]],Entrada!M:W,2,0),0)</f>
        <v>Desinfetante Hospitalar Alc Clorado Ultra Guard DCG70 2x5Kg</v>
      </c>
      <c r="Q170" s="93">
        <v>1</v>
      </c>
      <c r="R170" s="92" t="s">
        <v>113</v>
      </c>
      <c r="S170" s="73">
        <v>2</v>
      </c>
      <c r="T170" t="s">
        <v>167</v>
      </c>
      <c r="U170" s="73">
        <f>Saída[[#This Row],[Contendo]]*Saída[[#This Row],[Quantidade volumétrica 
Entregue]]</f>
        <v>2</v>
      </c>
      <c r="V170" t="s">
        <v>167</v>
      </c>
      <c r="W170" t="s">
        <v>167</v>
      </c>
      <c r="X170" s="73">
        <f>Saída[[#This Row],[Contendo]]*Saída[[#This Row],[Quantidade volumétrica 
Entregue]]</f>
        <v>2</v>
      </c>
      <c r="Y170" s="237">
        <v>15.37</v>
      </c>
      <c r="Z170" s="49">
        <f>Saída[[#This Row],[Valor Unitário Comercial]]*Saída[[#This Row],[Quantidade Comercial]]</f>
        <v>30.74</v>
      </c>
    </row>
    <row r="171" spans="1:26" ht="15" customHeight="1">
      <c r="A171" s="76" t="s">
        <v>357</v>
      </c>
      <c r="B171" s="44" t="s">
        <v>858</v>
      </c>
      <c r="C171" t="s">
        <v>357</v>
      </c>
      <c r="D171" s="44" t="s">
        <v>858</v>
      </c>
      <c r="E171" t="s">
        <v>419</v>
      </c>
      <c r="H171" t="s">
        <v>647</v>
      </c>
      <c r="J171" t="s">
        <v>357</v>
      </c>
      <c r="M171" t="s">
        <v>357</v>
      </c>
      <c r="N171" s="2">
        <v>43941</v>
      </c>
      <c r="O171">
        <v>5</v>
      </c>
      <c r="P171" t="str">
        <f>IFERROR(VLOOKUP(Saída[[#This Row],[Cod.]],Entrada!M:W,2,0),0)</f>
        <v>Desinfetante Hospitalar Alc Clorado Ultra Guard DCG70 2x5Kg</v>
      </c>
      <c r="Q171" s="93">
        <v>3</v>
      </c>
      <c r="R171" s="92" t="s">
        <v>113</v>
      </c>
      <c r="S171" s="73">
        <v>2</v>
      </c>
      <c r="T171" t="s">
        <v>167</v>
      </c>
      <c r="U171" s="73">
        <f>Saída[[#This Row],[Contendo]]*Saída[[#This Row],[Quantidade volumétrica 
Entregue]]</f>
        <v>6</v>
      </c>
      <c r="V171" t="s">
        <v>167</v>
      </c>
      <c r="W171" t="s">
        <v>167</v>
      </c>
      <c r="X171" s="73">
        <f>Saída[[#This Row],[Contendo]]*Saída[[#This Row],[Quantidade volumétrica 
Entregue]]</f>
        <v>6</v>
      </c>
      <c r="Y171" s="237">
        <v>15.37</v>
      </c>
      <c r="Z171" s="49">
        <f>Saída[[#This Row],[Valor Unitário Comercial]]*Saída[[#This Row],[Quantidade Comercial]]</f>
        <v>92.22</v>
      </c>
    </row>
    <row r="172" spans="1:26" ht="15" customHeight="1">
      <c r="A172" s="76" t="s">
        <v>357</v>
      </c>
      <c r="B172" s="44" t="s">
        <v>858</v>
      </c>
      <c r="C172" t="s">
        <v>357</v>
      </c>
      <c r="D172" s="44" t="s">
        <v>858</v>
      </c>
      <c r="E172" t="s">
        <v>420</v>
      </c>
      <c r="H172" t="s">
        <v>648</v>
      </c>
      <c r="J172" t="s">
        <v>357</v>
      </c>
      <c r="M172" t="s">
        <v>357</v>
      </c>
      <c r="N172" s="2">
        <v>43941</v>
      </c>
      <c r="O172">
        <v>5</v>
      </c>
      <c r="P172" t="str">
        <f>IFERROR(VLOOKUP(Saída[[#This Row],[Cod.]],Entrada!M:W,2,0),0)</f>
        <v>Desinfetante Hospitalar Alc Clorado Ultra Guard DCG70 2x5Kg</v>
      </c>
      <c r="Q172" s="93">
        <v>3</v>
      </c>
      <c r="R172" s="92" t="s">
        <v>113</v>
      </c>
      <c r="S172" s="73">
        <v>2</v>
      </c>
      <c r="T172" t="s">
        <v>167</v>
      </c>
      <c r="U172" s="73">
        <f>Saída[[#This Row],[Contendo]]*Saída[[#This Row],[Quantidade volumétrica 
Entregue]]</f>
        <v>6</v>
      </c>
      <c r="V172" t="s">
        <v>167</v>
      </c>
      <c r="W172" t="s">
        <v>167</v>
      </c>
      <c r="X172" s="73">
        <f>Saída[[#This Row],[Contendo]]*Saída[[#This Row],[Quantidade volumétrica 
Entregue]]</f>
        <v>6</v>
      </c>
      <c r="Y172" s="237">
        <v>15.37</v>
      </c>
      <c r="Z172" s="49">
        <f>Saída[[#This Row],[Valor Unitário Comercial]]*Saída[[#This Row],[Quantidade Comercial]]</f>
        <v>92.22</v>
      </c>
    </row>
    <row r="173" spans="1:26" ht="15" customHeight="1">
      <c r="A173" s="76" t="s">
        <v>357</v>
      </c>
      <c r="B173" s="44" t="s">
        <v>858</v>
      </c>
      <c r="C173" t="s">
        <v>357</v>
      </c>
      <c r="D173" s="44" t="s">
        <v>858</v>
      </c>
      <c r="E173" t="s">
        <v>421</v>
      </c>
      <c r="H173" t="s">
        <v>648</v>
      </c>
      <c r="J173" t="s">
        <v>357</v>
      </c>
      <c r="M173" t="s">
        <v>357</v>
      </c>
      <c r="N173" s="2">
        <v>43941</v>
      </c>
      <c r="O173">
        <v>5</v>
      </c>
      <c r="P173" t="str">
        <f>IFERROR(VLOOKUP(Saída[[#This Row],[Cod.]],Entrada!M:W,2,0),0)</f>
        <v>Desinfetante Hospitalar Alc Clorado Ultra Guard DCG70 2x5Kg</v>
      </c>
      <c r="Q173" s="93">
        <v>3</v>
      </c>
      <c r="R173" s="92" t="s">
        <v>113</v>
      </c>
      <c r="S173" s="73">
        <v>2</v>
      </c>
      <c r="T173" t="s">
        <v>167</v>
      </c>
      <c r="U173" s="73">
        <f>Saída[[#This Row],[Contendo]]*Saída[[#This Row],[Quantidade volumétrica 
Entregue]]</f>
        <v>6</v>
      </c>
      <c r="V173" t="s">
        <v>167</v>
      </c>
      <c r="W173" t="s">
        <v>167</v>
      </c>
      <c r="X173" s="73">
        <f>Saída[[#This Row],[Contendo]]*Saída[[#This Row],[Quantidade volumétrica 
Entregue]]</f>
        <v>6</v>
      </c>
      <c r="Y173" s="237">
        <v>15.37</v>
      </c>
      <c r="Z173" s="49">
        <f>Saída[[#This Row],[Valor Unitário Comercial]]*Saída[[#This Row],[Quantidade Comercial]]</f>
        <v>92.22</v>
      </c>
    </row>
    <row r="174" spans="1:26" ht="15" customHeight="1">
      <c r="A174" s="76" t="s">
        <v>357</v>
      </c>
      <c r="B174" s="44" t="s">
        <v>858</v>
      </c>
      <c r="C174" t="s">
        <v>357</v>
      </c>
      <c r="D174" s="44" t="s">
        <v>858</v>
      </c>
      <c r="E174" t="s">
        <v>422</v>
      </c>
      <c r="H174" t="s">
        <v>649</v>
      </c>
      <c r="J174" t="s">
        <v>357</v>
      </c>
      <c r="M174" t="s">
        <v>357</v>
      </c>
      <c r="N174" s="2">
        <v>43941</v>
      </c>
      <c r="O174">
        <v>5</v>
      </c>
      <c r="P174" t="str">
        <f>IFERROR(VLOOKUP(Saída[[#This Row],[Cod.]],Entrada!M:W,2,0),0)</f>
        <v>Desinfetante Hospitalar Alc Clorado Ultra Guard DCG70 2x5Kg</v>
      </c>
      <c r="Q174" s="93">
        <v>2</v>
      </c>
      <c r="R174" s="92" t="s">
        <v>113</v>
      </c>
      <c r="S174" s="73">
        <v>2</v>
      </c>
      <c r="T174" t="s">
        <v>167</v>
      </c>
      <c r="U174" s="73">
        <f>Saída[[#This Row],[Contendo]]*Saída[[#This Row],[Quantidade volumétrica 
Entregue]]</f>
        <v>4</v>
      </c>
      <c r="V174" t="s">
        <v>167</v>
      </c>
      <c r="W174" t="s">
        <v>167</v>
      </c>
      <c r="X174" s="73">
        <f>Saída[[#This Row],[Contendo]]*Saída[[#This Row],[Quantidade volumétrica 
Entregue]]</f>
        <v>4</v>
      </c>
      <c r="Y174" s="237">
        <v>15.37</v>
      </c>
      <c r="Z174" s="49">
        <f>Saída[[#This Row],[Valor Unitário Comercial]]*Saída[[#This Row],[Quantidade Comercial]]</f>
        <v>61.48</v>
      </c>
    </row>
    <row r="175" spans="1:26" ht="15" customHeight="1">
      <c r="A175" s="76" t="s">
        <v>357</v>
      </c>
      <c r="B175" s="44" t="s">
        <v>858</v>
      </c>
      <c r="C175" t="s">
        <v>357</v>
      </c>
      <c r="D175" s="44" t="s">
        <v>858</v>
      </c>
      <c r="E175" t="s">
        <v>423</v>
      </c>
      <c r="H175" t="s">
        <v>650</v>
      </c>
      <c r="J175" t="s">
        <v>357</v>
      </c>
      <c r="M175" t="s">
        <v>357</v>
      </c>
      <c r="N175" s="2">
        <v>43941</v>
      </c>
      <c r="O175">
        <v>5</v>
      </c>
      <c r="P175" t="str">
        <f>IFERROR(VLOOKUP(Saída[[#This Row],[Cod.]],Entrada!M:W,2,0),0)</f>
        <v>Desinfetante Hospitalar Alc Clorado Ultra Guard DCG70 2x5Kg</v>
      </c>
      <c r="Q175" s="93">
        <v>2</v>
      </c>
      <c r="R175" s="92" t="s">
        <v>113</v>
      </c>
      <c r="S175" s="73">
        <v>2</v>
      </c>
      <c r="T175" t="s">
        <v>167</v>
      </c>
      <c r="U175" s="73">
        <f>Saída[[#This Row],[Contendo]]*Saída[[#This Row],[Quantidade volumétrica 
Entregue]]</f>
        <v>4</v>
      </c>
      <c r="V175" t="s">
        <v>167</v>
      </c>
      <c r="W175" t="s">
        <v>167</v>
      </c>
      <c r="X175" s="73">
        <f>Saída[[#This Row],[Contendo]]*Saída[[#This Row],[Quantidade volumétrica 
Entregue]]</f>
        <v>4</v>
      </c>
      <c r="Y175" s="237">
        <v>15.37</v>
      </c>
      <c r="Z175" s="49">
        <f>Saída[[#This Row],[Valor Unitário Comercial]]*Saída[[#This Row],[Quantidade Comercial]]</f>
        <v>61.48</v>
      </c>
    </row>
    <row r="176" spans="1:26" ht="15" customHeight="1">
      <c r="A176" s="76" t="s">
        <v>357</v>
      </c>
      <c r="B176" s="44" t="s">
        <v>858</v>
      </c>
      <c r="C176" t="s">
        <v>357</v>
      </c>
      <c r="D176" s="44" t="s">
        <v>858</v>
      </c>
      <c r="E176" t="s">
        <v>424</v>
      </c>
      <c r="H176" t="s">
        <v>651</v>
      </c>
      <c r="J176" t="s">
        <v>357</v>
      </c>
      <c r="M176" t="s">
        <v>357</v>
      </c>
      <c r="N176" s="2">
        <v>43941</v>
      </c>
      <c r="O176">
        <v>5</v>
      </c>
      <c r="P176" t="str">
        <f>IFERROR(VLOOKUP(Saída[[#This Row],[Cod.]],Entrada!M:W,2,0),0)</f>
        <v>Desinfetante Hospitalar Alc Clorado Ultra Guard DCG70 2x5Kg</v>
      </c>
      <c r="Q176" s="93">
        <v>1</v>
      </c>
      <c r="R176" s="92" t="s">
        <v>113</v>
      </c>
      <c r="S176" s="73">
        <v>2</v>
      </c>
      <c r="T176" t="s">
        <v>167</v>
      </c>
      <c r="U176" s="73">
        <f>Saída[[#This Row],[Contendo]]*Saída[[#This Row],[Quantidade volumétrica 
Entregue]]</f>
        <v>2</v>
      </c>
      <c r="V176" t="s">
        <v>167</v>
      </c>
      <c r="W176" t="s">
        <v>167</v>
      </c>
      <c r="X176" s="73">
        <f>Saída[[#This Row],[Contendo]]*Saída[[#This Row],[Quantidade volumétrica 
Entregue]]</f>
        <v>2</v>
      </c>
      <c r="Y176" s="237">
        <v>15.37</v>
      </c>
      <c r="Z176" s="49">
        <f>Saída[[#This Row],[Valor Unitário Comercial]]*Saída[[#This Row],[Quantidade Comercial]]</f>
        <v>30.74</v>
      </c>
    </row>
    <row r="177" spans="1:26" ht="15" customHeight="1">
      <c r="A177" s="76" t="s">
        <v>357</v>
      </c>
      <c r="B177" s="44" t="s">
        <v>858</v>
      </c>
      <c r="C177" t="s">
        <v>357</v>
      </c>
      <c r="D177" s="44" t="s">
        <v>858</v>
      </c>
      <c r="E177" t="s">
        <v>425</v>
      </c>
      <c r="H177" t="s">
        <v>652</v>
      </c>
      <c r="J177" t="s">
        <v>357</v>
      </c>
      <c r="M177" t="s">
        <v>357</v>
      </c>
      <c r="N177" s="2">
        <v>43941</v>
      </c>
      <c r="O177">
        <v>5</v>
      </c>
      <c r="P177" t="str">
        <f>IFERROR(VLOOKUP(Saída[[#This Row],[Cod.]],Entrada!M:W,2,0),0)</f>
        <v>Desinfetante Hospitalar Alc Clorado Ultra Guard DCG70 2x5Kg</v>
      </c>
      <c r="Q177" s="93">
        <v>1</v>
      </c>
      <c r="R177" s="92" t="s">
        <v>113</v>
      </c>
      <c r="S177" s="73">
        <v>2</v>
      </c>
      <c r="T177" t="s">
        <v>167</v>
      </c>
      <c r="U177" s="73">
        <f>Saída[[#This Row],[Contendo]]*Saída[[#This Row],[Quantidade volumétrica 
Entregue]]</f>
        <v>2</v>
      </c>
      <c r="V177" t="s">
        <v>167</v>
      </c>
      <c r="W177" t="s">
        <v>167</v>
      </c>
      <c r="X177" s="73">
        <f>Saída[[#This Row],[Contendo]]*Saída[[#This Row],[Quantidade volumétrica 
Entregue]]</f>
        <v>2</v>
      </c>
      <c r="Y177" s="237">
        <v>15.37</v>
      </c>
      <c r="Z177" s="49">
        <f>Saída[[#This Row],[Valor Unitário Comercial]]*Saída[[#This Row],[Quantidade Comercial]]</f>
        <v>30.74</v>
      </c>
    </row>
    <row r="178" spans="1:26" ht="15" customHeight="1">
      <c r="A178" s="76" t="s">
        <v>357</v>
      </c>
      <c r="B178" s="44" t="s">
        <v>858</v>
      </c>
      <c r="C178" t="s">
        <v>357</v>
      </c>
      <c r="D178" s="44" t="s">
        <v>858</v>
      </c>
      <c r="E178" t="s">
        <v>426</v>
      </c>
      <c r="H178" t="s">
        <v>653</v>
      </c>
      <c r="J178" t="s">
        <v>357</v>
      </c>
      <c r="M178" t="s">
        <v>357</v>
      </c>
      <c r="N178" s="2">
        <v>43941</v>
      </c>
      <c r="O178">
        <v>5</v>
      </c>
      <c r="P178" t="str">
        <f>IFERROR(VLOOKUP(Saída[[#This Row],[Cod.]],Entrada!M:W,2,0),0)</f>
        <v>Desinfetante Hospitalar Alc Clorado Ultra Guard DCG70 2x5Kg</v>
      </c>
      <c r="Q178" s="93">
        <v>1</v>
      </c>
      <c r="R178" s="92" t="s">
        <v>113</v>
      </c>
      <c r="S178" s="73">
        <v>2</v>
      </c>
      <c r="T178" t="s">
        <v>167</v>
      </c>
      <c r="U178" s="73">
        <f>Saída[[#This Row],[Contendo]]*Saída[[#This Row],[Quantidade volumétrica 
Entregue]]</f>
        <v>2</v>
      </c>
      <c r="V178" t="s">
        <v>167</v>
      </c>
      <c r="W178" t="s">
        <v>167</v>
      </c>
      <c r="X178" s="73">
        <f>Saída[[#This Row],[Contendo]]*Saída[[#This Row],[Quantidade volumétrica 
Entregue]]</f>
        <v>2</v>
      </c>
      <c r="Y178" s="237">
        <v>15.37</v>
      </c>
      <c r="Z178" s="49">
        <f>Saída[[#This Row],[Valor Unitário Comercial]]*Saída[[#This Row],[Quantidade Comercial]]</f>
        <v>30.74</v>
      </c>
    </row>
    <row r="179" spans="1:26" ht="15" customHeight="1">
      <c r="A179" s="76" t="s">
        <v>357</v>
      </c>
      <c r="B179" s="44" t="s">
        <v>858</v>
      </c>
      <c r="C179" t="s">
        <v>357</v>
      </c>
      <c r="D179" s="44" t="s">
        <v>858</v>
      </c>
      <c r="E179" t="s">
        <v>428</v>
      </c>
      <c r="H179" t="s">
        <v>655</v>
      </c>
      <c r="J179" t="s">
        <v>357</v>
      </c>
      <c r="M179" t="s">
        <v>357</v>
      </c>
      <c r="N179" s="2">
        <v>43941</v>
      </c>
      <c r="O179">
        <v>5</v>
      </c>
      <c r="P179" t="str">
        <f>IFERROR(VLOOKUP(Saída[[#This Row],[Cod.]],Entrada!M:W,2,0),0)</f>
        <v>Desinfetante Hospitalar Alc Clorado Ultra Guard DCG70 2x5Kg</v>
      </c>
      <c r="Q179" s="93">
        <v>3</v>
      </c>
      <c r="R179" s="92" t="s">
        <v>113</v>
      </c>
      <c r="S179" s="73">
        <v>2</v>
      </c>
      <c r="T179" t="s">
        <v>167</v>
      </c>
      <c r="U179" s="73">
        <f>Saída[[#This Row],[Contendo]]*Saída[[#This Row],[Quantidade volumétrica 
Entregue]]</f>
        <v>6</v>
      </c>
      <c r="V179" t="s">
        <v>167</v>
      </c>
      <c r="W179" t="s">
        <v>167</v>
      </c>
      <c r="X179" s="73">
        <f>Saída[[#This Row],[Contendo]]*Saída[[#This Row],[Quantidade volumétrica 
Entregue]]</f>
        <v>6</v>
      </c>
      <c r="Y179" s="237">
        <v>15.37</v>
      </c>
      <c r="Z179" s="49">
        <f>Saída[[#This Row],[Valor Unitário Comercial]]*Saída[[#This Row],[Quantidade Comercial]]</f>
        <v>92.22</v>
      </c>
    </row>
    <row r="180" spans="1:26" ht="15" customHeight="1">
      <c r="A180" s="76" t="s">
        <v>357</v>
      </c>
      <c r="B180" s="44" t="s">
        <v>858</v>
      </c>
      <c r="C180" t="s">
        <v>357</v>
      </c>
      <c r="D180" s="44" t="s">
        <v>858</v>
      </c>
      <c r="E180" t="s">
        <v>429</v>
      </c>
      <c r="H180" t="s">
        <v>656</v>
      </c>
      <c r="J180" t="s">
        <v>357</v>
      </c>
      <c r="M180" t="s">
        <v>357</v>
      </c>
      <c r="N180" s="2">
        <v>43941</v>
      </c>
      <c r="O180">
        <v>5</v>
      </c>
      <c r="P180" t="str">
        <f>IFERROR(VLOOKUP(Saída[[#This Row],[Cod.]],Entrada!M:W,2,0),0)</f>
        <v>Desinfetante Hospitalar Alc Clorado Ultra Guard DCG70 2x5Kg</v>
      </c>
      <c r="Q180" s="93">
        <v>3</v>
      </c>
      <c r="R180" s="92" t="s">
        <v>113</v>
      </c>
      <c r="S180" s="73">
        <v>2</v>
      </c>
      <c r="T180" t="s">
        <v>167</v>
      </c>
      <c r="U180" s="73">
        <f>Saída[[#This Row],[Contendo]]*Saída[[#This Row],[Quantidade volumétrica 
Entregue]]</f>
        <v>6</v>
      </c>
      <c r="V180" t="s">
        <v>167</v>
      </c>
      <c r="W180" t="s">
        <v>167</v>
      </c>
      <c r="X180" s="73">
        <f>Saída[[#This Row],[Contendo]]*Saída[[#This Row],[Quantidade volumétrica 
Entregue]]</f>
        <v>6</v>
      </c>
      <c r="Y180" s="237">
        <v>15.37</v>
      </c>
      <c r="Z180" s="49">
        <f>Saída[[#This Row],[Valor Unitário Comercial]]*Saída[[#This Row],[Quantidade Comercial]]</f>
        <v>92.22</v>
      </c>
    </row>
    <row r="181" spans="1:26" ht="15" customHeight="1">
      <c r="A181" s="76" t="s">
        <v>357</v>
      </c>
      <c r="B181" s="44" t="s">
        <v>858</v>
      </c>
      <c r="C181" t="s">
        <v>357</v>
      </c>
      <c r="D181" s="44" t="s">
        <v>858</v>
      </c>
      <c r="E181" t="s">
        <v>430</v>
      </c>
      <c r="H181" t="s">
        <v>656</v>
      </c>
      <c r="J181" t="s">
        <v>357</v>
      </c>
      <c r="M181" t="s">
        <v>357</v>
      </c>
      <c r="N181" s="2">
        <v>43941</v>
      </c>
      <c r="O181">
        <v>5</v>
      </c>
      <c r="P181" t="str">
        <f>IFERROR(VLOOKUP(Saída[[#This Row],[Cod.]],Entrada!M:W,2,0),0)</f>
        <v>Desinfetante Hospitalar Alc Clorado Ultra Guard DCG70 2x5Kg</v>
      </c>
      <c r="Q181" s="93">
        <v>3</v>
      </c>
      <c r="R181" s="92" t="s">
        <v>113</v>
      </c>
      <c r="S181" s="73">
        <v>2</v>
      </c>
      <c r="T181" t="s">
        <v>167</v>
      </c>
      <c r="U181" s="73">
        <f>Saída[[#This Row],[Contendo]]*Saída[[#This Row],[Quantidade volumétrica 
Entregue]]</f>
        <v>6</v>
      </c>
      <c r="V181" t="s">
        <v>167</v>
      </c>
      <c r="W181" t="s">
        <v>167</v>
      </c>
      <c r="X181" s="73">
        <f>Saída[[#This Row],[Contendo]]*Saída[[#This Row],[Quantidade volumétrica 
Entregue]]</f>
        <v>6</v>
      </c>
      <c r="Y181" s="237">
        <v>15.37</v>
      </c>
      <c r="Z181" s="49">
        <f>Saída[[#This Row],[Valor Unitário Comercial]]*Saída[[#This Row],[Quantidade Comercial]]</f>
        <v>92.22</v>
      </c>
    </row>
    <row r="182" spans="1:26" ht="15" customHeight="1">
      <c r="A182" s="76" t="s">
        <v>357</v>
      </c>
      <c r="B182" s="44" t="s">
        <v>858</v>
      </c>
      <c r="C182" t="s">
        <v>357</v>
      </c>
      <c r="D182" s="44" t="s">
        <v>858</v>
      </c>
      <c r="E182" t="s">
        <v>431</v>
      </c>
      <c r="H182" t="s">
        <v>657</v>
      </c>
      <c r="J182" t="s">
        <v>357</v>
      </c>
      <c r="M182" t="s">
        <v>357</v>
      </c>
      <c r="N182" s="2">
        <v>43941</v>
      </c>
      <c r="O182">
        <v>5</v>
      </c>
      <c r="P182" t="str">
        <f>IFERROR(VLOOKUP(Saída[[#This Row],[Cod.]],Entrada!M:W,2,0),0)</f>
        <v>Desinfetante Hospitalar Alc Clorado Ultra Guard DCG70 2x5Kg</v>
      </c>
      <c r="Q182" s="93">
        <v>1</v>
      </c>
      <c r="R182" s="92" t="s">
        <v>113</v>
      </c>
      <c r="S182" s="73">
        <v>2</v>
      </c>
      <c r="T182" t="s">
        <v>167</v>
      </c>
      <c r="U182" s="73">
        <f>Saída[[#This Row],[Contendo]]*Saída[[#This Row],[Quantidade volumétrica 
Entregue]]</f>
        <v>2</v>
      </c>
      <c r="V182" t="s">
        <v>167</v>
      </c>
      <c r="W182" t="s">
        <v>167</v>
      </c>
      <c r="X182" s="73">
        <f>Saída[[#This Row],[Contendo]]*Saída[[#This Row],[Quantidade volumétrica 
Entregue]]</f>
        <v>2</v>
      </c>
      <c r="Y182" s="237">
        <v>15.37</v>
      </c>
      <c r="Z182" s="49">
        <f>Saída[[#This Row],[Valor Unitário Comercial]]*Saída[[#This Row],[Quantidade Comercial]]</f>
        <v>30.74</v>
      </c>
    </row>
    <row r="183" spans="1:26" ht="15" customHeight="1">
      <c r="A183" s="76" t="s">
        <v>357</v>
      </c>
      <c r="B183" s="44" t="s">
        <v>858</v>
      </c>
      <c r="C183" t="s">
        <v>357</v>
      </c>
      <c r="D183" s="44" t="s">
        <v>858</v>
      </c>
      <c r="E183" t="s">
        <v>432</v>
      </c>
      <c r="H183" t="s">
        <v>658</v>
      </c>
      <c r="J183" t="s">
        <v>357</v>
      </c>
      <c r="M183" t="s">
        <v>357</v>
      </c>
      <c r="N183" s="2">
        <v>43941</v>
      </c>
      <c r="O183">
        <v>5</v>
      </c>
      <c r="P183" t="str">
        <f>IFERROR(VLOOKUP(Saída[[#This Row],[Cod.]],Entrada!M:W,2,0),0)</f>
        <v>Desinfetante Hospitalar Alc Clorado Ultra Guard DCG70 2x5Kg</v>
      </c>
      <c r="Q183" s="93">
        <v>1</v>
      </c>
      <c r="R183" s="92" t="s">
        <v>113</v>
      </c>
      <c r="S183" s="73">
        <v>2</v>
      </c>
      <c r="T183" t="s">
        <v>167</v>
      </c>
      <c r="U183" s="73">
        <f>Saída[[#This Row],[Contendo]]*Saída[[#This Row],[Quantidade volumétrica 
Entregue]]</f>
        <v>2</v>
      </c>
      <c r="V183" t="s">
        <v>167</v>
      </c>
      <c r="W183" t="s">
        <v>167</v>
      </c>
      <c r="X183" s="73">
        <f>Saída[[#This Row],[Contendo]]*Saída[[#This Row],[Quantidade volumétrica 
Entregue]]</f>
        <v>2</v>
      </c>
      <c r="Y183" s="237">
        <v>15.37</v>
      </c>
      <c r="Z183" s="49">
        <f>Saída[[#This Row],[Valor Unitário Comercial]]*Saída[[#This Row],[Quantidade Comercial]]</f>
        <v>30.74</v>
      </c>
    </row>
    <row r="184" spans="1:26" ht="15" customHeight="1">
      <c r="A184" s="76" t="s">
        <v>357</v>
      </c>
      <c r="B184" s="44" t="s">
        <v>858</v>
      </c>
      <c r="C184" t="s">
        <v>357</v>
      </c>
      <c r="D184" s="44" t="s">
        <v>858</v>
      </c>
      <c r="E184" t="s">
        <v>435</v>
      </c>
      <c r="H184" t="s">
        <v>660</v>
      </c>
      <c r="J184" t="s">
        <v>357</v>
      </c>
      <c r="M184" t="s">
        <v>357</v>
      </c>
      <c r="N184" s="2">
        <v>43941</v>
      </c>
      <c r="O184">
        <v>5</v>
      </c>
      <c r="P184" t="str">
        <f>IFERROR(VLOOKUP(Saída[[#This Row],[Cod.]],Entrada!M:W,2,0),0)</f>
        <v>Desinfetante Hospitalar Alc Clorado Ultra Guard DCG70 2x5Kg</v>
      </c>
      <c r="Q184" s="93">
        <v>1</v>
      </c>
      <c r="R184" s="92" t="s">
        <v>113</v>
      </c>
      <c r="S184" s="73">
        <v>2</v>
      </c>
      <c r="T184" t="s">
        <v>167</v>
      </c>
      <c r="U184" s="73">
        <f>Saída[[#This Row],[Contendo]]*Saída[[#This Row],[Quantidade volumétrica 
Entregue]]</f>
        <v>2</v>
      </c>
      <c r="V184" t="s">
        <v>167</v>
      </c>
      <c r="W184" t="s">
        <v>167</v>
      </c>
      <c r="X184" s="73">
        <f>Saída[[#This Row],[Contendo]]*Saída[[#This Row],[Quantidade volumétrica 
Entregue]]</f>
        <v>2</v>
      </c>
      <c r="Y184" s="237">
        <v>15.37</v>
      </c>
      <c r="Z184" s="49">
        <f>Saída[[#This Row],[Valor Unitário Comercial]]*Saída[[#This Row],[Quantidade Comercial]]</f>
        <v>30.74</v>
      </c>
    </row>
    <row r="185" spans="1:26" ht="15" customHeight="1">
      <c r="A185" s="76" t="s">
        <v>357</v>
      </c>
      <c r="B185" s="44" t="s">
        <v>858</v>
      </c>
      <c r="C185" t="s">
        <v>357</v>
      </c>
      <c r="D185" s="44" t="s">
        <v>858</v>
      </c>
      <c r="E185" t="s">
        <v>436</v>
      </c>
      <c r="H185" t="s">
        <v>661</v>
      </c>
      <c r="J185" t="s">
        <v>357</v>
      </c>
      <c r="M185" t="s">
        <v>357</v>
      </c>
      <c r="N185" s="2">
        <v>43941</v>
      </c>
      <c r="O185">
        <v>5</v>
      </c>
      <c r="P185" t="str">
        <f>IFERROR(VLOOKUP(Saída[[#This Row],[Cod.]],Entrada!M:W,2,0),0)</f>
        <v>Desinfetante Hospitalar Alc Clorado Ultra Guard DCG70 2x5Kg</v>
      </c>
      <c r="Q185" s="93">
        <v>1</v>
      </c>
      <c r="R185" s="92" t="s">
        <v>113</v>
      </c>
      <c r="S185" s="73">
        <v>2</v>
      </c>
      <c r="T185" t="s">
        <v>167</v>
      </c>
      <c r="U185" s="73">
        <f>Saída[[#This Row],[Contendo]]*Saída[[#This Row],[Quantidade volumétrica 
Entregue]]</f>
        <v>2</v>
      </c>
      <c r="V185" t="s">
        <v>167</v>
      </c>
      <c r="W185" t="s">
        <v>167</v>
      </c>
      <c r="X185" s="73">
        <f>Saída[[#This Row],[Contendo]]*Saída[[#This Row],[Quantidade volumétrica 
Entregue]]</f>
        <v>2</v>
      </c>
      <c r="Y185" s="237">
        <v>15.37</v>
      </c>
      <c r="Z185" s="49">
        <f>Saída[[#This Row],[Valor Unitário Comercial]]*Saída[[#This Row],[Quantidade Comercial]]</f>
        <v>30.74</v>
      </c>
    </row>
    <row r="186" spans="1:26" ht="15" customHeight="1">
      <c r="A186" s="76" t="s">
        <v>357</v>
      </c>
      <c r="B186" s="44" t="s">
        <v>858</v>
      </c>
      <c r="C186" t="s">
        <v>357</v>
      </c>
      <c r="D186" s="44" t="s">
        <v>858</v>
      </c>
      <c r="E186" t="s">
        <v>437</v>
      </c>
      <c r="H186" t="s">
        <v>662</v>
      </c>
      <c r="J186" t="s">
        <v>357</v>
      </c>
      <c r="M186" t="s">
        <v>357</v>
      </c>
      <c r="N186" s="2">
        <v>43941</v>
      </c>
      <c r="O186">
        <v>5</v>
      </c>
      <c r="P186" t="str">
        <f>IFERROR(VLOOKUP(Saída[[#This Row],[Cod.]],Entrada!M:W,2,0),0)</f>
        <v>Desinfetante Hospitalar Alc Clorado Ultra Guard DCG70 2x5Kg</v>
      </c>
      <c r="Q186" s="93">
        <v>1</v>
      </c>
      <c r="R186" s="92" t="s">
        <v>113</v>
      </c>
      <c r="S186" s="73">
        <v>2</v>
      </c>
      <c r="T186" t="s">
        <v>167</v>
      </c>
      <c r="U186" s="73">
        <f>Saída[[#This Row],[Contendo]]*Saída[[#This Row],[Quantidade volumétrica 
Entregue]]</f>
        <v>2</v>
      </c>
      <c r="V186" t="s">
        <v>167</v>
      </c>
      <c r="W186" t="s">
        <v>167</v>
      </c>
      <c r="X186" s="73">
        <f>Saída[[#This Row],[Contendo]]*Saída[[#This Row],[Quantidade volumétrica 
Entregue]]</f>
        <v>2</v>
      </c>
      <c r="Y186" s="237">
        <v>15.37</v>
      </c>
      <c r="Z186" s="49">
        <f>Saída[[#This Row],[Valor Unitário Comercial]]*Saída[[#This Row],[Quantidade Comercial]]</f>
        <v>30.74</v>
      </c>
    </row>
    <row r="187" spans="1:26" ht="15" customHeight="1">
      <c r="A187" s="76" t="s">
        <v>357</v>
      </c>
      <c r="B187" s="44" t="s">
        <v>858</v>
      </c>
      <c r="C187" t="s">
        <v>357</v>
      </c>
      <c r="D187" s="44" t="s">
        <v>858</v>
      </c>
      <c r="E187" t="s">
        <v>438</v>
      </c>
      <c r="H187" t="s">
        <v>663</v>
      </c>
      <c r="J187" t="s">
        <v>357</v>
      </c>
      <c r="M187" t="s">
        <v>357</v>
      </c>
      <c r="N187" s="2">
        <v>43941</v>
      </c>
      <c r="O187">
        <v>5</v>
      </c>
      <c r="P187" t="str">
        <f>IFERROR(VLOOKUP(Saída[[#This Row],[Cod.]],Entrada!M:W,2,0),0)</f>
        <v>Desinfetante Hospitalar Alc Clorado Ultra Guard DCG70 2x5Kg</v>
      </c>
      <c r="Q187" s="93">
        <v>1</v>
      </c>
      <c r="R187" s="92" t="s">
        <v>113</v>
      </c>
      <c r="S187" s="73">
        <v>2</v>
      </c>
      <c r="T187" t="s">
        <v>167</v>
      </c>
      <c r="U187" s="73">
        <f>Saída[[#This Row],[Contendo]]*Saída[[#This Row],[Quantidade volumétrica 
Entregue]]</f>
        <v>2</v>
      </c>
      <c r="V187" t="s">
        <v>167</v>
      </c>
      <c r="W187" t="s">
        <v>167</v>
      </c>
      <c r="X187" s="73">
        <f>Saída[[#This Row],[Contendo]]*Saída[[#This Row],[Quantidade volumétrica 
Entregue]]</f>
        <v>2</v>
      </c>
      <c r="Y187" s="237">
        <v>15.37</v>
      </c>
      <c r="Z187" s="49">
        <f>Saída[[#This Row],[Valor Unitário Comercial]]*Saída[[#This Row],[Quantidade Comercial]]</f>
        <v>30.74</v>
      </c>
    </row>
    <row r="188" spans="1:26" ht="15" customHeight="1">
      <c r="A188" s="76" t="s">
        <v>357</v>
      </c>
      <c r="B188" s="44" t="s">
        <v>858</v>
      </c>
      <c r="C188" t="s">
        <v>357</v>
      </c>
      <c r="D188" s="44" t="s">
        <v>858</v>
      </c>
      <c r="E188" t="s">
        <v>439</v>
      </c>
      <c r="H188" t="s">
        <v>664</v>
      </c>
      <c r="J188" t="s">
        <v>357</v>
      </c>
      <c r="M188" t="s">
        <v>357</v>
      </c>
      <c r="N188" s="2">
        <v>43941</v>
      </c>
      <c r="O188">
        <v>5</v>
      </c>
      <c r="P188" t="str">
        <f>IFERROR(VLOOKUP(Saída[[#This Row],[Cod.]],Entrada!M:W,2,0),0)</f>
        <v>Desinfetante Hospitalar Alc Clorado Ultra Guard DCG70 2x5Kg</v>
      </c>
      <c r="Q188" s="93">
        <v>2</v>
      </c>
      <c r="R188" s="92" t="s">
        <v>113</v>
      </c>
      <c r="S188" s="73">
        <v>2</v>
      </c>
      <c r="T188" t="s">
        <v>167</v>
      </c>
      <c r="U188" s="73">
        <f>Saída[[#This Row],[Contendo]]*Saída[[#This Row],[Quantidade volumétrica 
Entregue]]</f>
        <v>4</v>
      </c>
      <c r="V188" t="s">
        <v>167</v>
      </c>
      <c r="W188" t="s">
        <v>167</v>
      </c>
      <c r="X188" s="73">
        <f>Saída[[#This Row],[Contendo]]*Saída[[#This Row],[Quantidade volumétrica 
Entregue]]</f>
        <v>4</v>
      </c>
      <c r="Y188" s="237">
        <v>15.37</v>
      </c>
      <c r="Z188" s="49">
        <f>Saída[[#This Row],[Valor Unitário Comercial]]*Saída[[#This Row],[Quantidade Comercial]]</f>
        <v>61.48</v>
      </c>
    </row>
    <row r="189" spans="1:26" ht="15" customHeight="1">
      <c r="A189" s="76" t="s">
        <v>357</v>
      </c>
      <c r="B189" s="44" t="s">
        <v>858</v>
      </c>
      <c r="C189" t="s">
        <v>357</v>
      </c>
      <c r="D189" s="44" t="s">
        <v>858</v>
      </c>
      <c r="E189" t="s">
        <v>440</v>
      </c>
      <c r="H189" t="s">
        <v>665</v>
      </c>
      <c r="J189" t="s">
        <v>357</v>
      </c>
      <c r="M189" t="s">
        <v>357</v>
      </c>
      <c r="N189" s="2">
        <v>43941</v>
      </c>
      <c r="O189">
        <v>5</v>
      </c>
      <c r="P189" t="str">
        <f>IFERROR(VLOOKUP(Saída[[#This Row],[Cod.]],Entrada!M:W,2,0),0)</f>
        <v>Desinfetante Hospitalar Alc Clorado Ultra Guard DCG70 2x5Kg</v>
      </c>
      <c r="Q189" s="93">
        <v>1</v>
      </c>
      <c r="R189" s="92" t="s">
        <v>113</v>
      </c>
      <c r="S189" s="73">
        <v>2</v>
      </c>
      <c r="T189" t="s">
        <v>167</v>
      </c>
      <c r="U189" s="73">
        <f>Saída[[#This Row],[Contendo]]*Saída[[#This Row],[Quantidade volumétrica 
Entregue]]</f>
        <v>2</v>
      </c>
      <c r="V189" t="s">
        <v>167</v>
      </c>
      <c r="W189" t="s">
        <v>167</v>
      </c>
      <c r="X189" s="73">
        <f>Saída[[#This Row],[Contendo]]*Saída[[#This Row],[Quantidade volumétrica 
Entregue]]</f>
        <v>2</v>
      </c>
      <c r="Y189" s="237">
        <v>15.37</v>
      </c>
      <c r="Z189" s="49">
        <f>Saída[[#This Row],[Valor Unitário Comercial]]*Saída[[#This Row],[Quantidade Comercial]]</f>
        <v>30.74</v>
      </c>
    </row>
    <row r="190" spans="1:26" ht="15" customHeight="1">
      <c r="A190" s="76" t="s">
        <v>357</v>
      </c>
      <c r="B190" s="44" t="s">
        <v>858</v>
      </c>
      <c r="C190" t="s">
        <v>357</v>
      </c>
      <c r="D190" s="44" t="s">
        <v>858</v>
      </c>
      <c r="E190" t="s">
        <v>441</v>
      </c>
      <c r="H190" t="s">
        <v>666</v>
      </c>
      <c r="J190" t="s">
        <v>357</v>
      </c>
      <c r="M190" t="s">
        <v>357</v>
      </c>
      <c r="N190" s="2">
        <v>43941</v>
      </c>
      <c r="O190">
        <v>5</v>
      </c>
      <c r="P190" t="str">
        <f>IFERROR(VLOOKUP(Saída[[#This Row],[Cod.]],Entrada!M:W,2,0),0)</f>
        <v>Desinfetante Hospitalar Alc Clorado Ultra Guard DCG70 2x5Kg</v>
      </c>
      <c r="Q190" s="93">
        <v>1</v>
      </c>
      <c r="R190" s="92" t="s">
        <v>113</v>
      </c>
      <c r="S190" s="73">
        <v>2</v>
      </c>
      <c r="T190" t="s">
        <v>167</v>
      </c>
      <c r="U190" s="73">
        <f>Saída[[#This Row],[Contendo]]*Saída[[#This Row],[Quantidade volumétrica 
Entregue]]</f>
        <v>2</v>
      </c>
      <c r="V190" t="s">
        <v>167</v>
      </c>
      <c r="W190" t="s">
        <v>167</v>
      </c>
      <c r="X190" s="73">
        <f>Saída[[#This Row],[Contendo]]*Saída[[#This Row],[Quantidade volumétrica 
Entregue]]</f>
        <v>2</v>
      </c>
      <c r="Y190" s="237">
        <v>15.37</v>
      </c>
      <c r="Z190" s="49">
        <f>Saída[[#This Row],[Valor Unitário Comercial]]*Saída[[#This Row],[Quantidade Comercial]]</f>
        <v>30.74</v>
      </c>
    </row>
    <row r="191" spans="1:26" ht="15" customHeight="1">
      <c r="A191" s="76" t="s">
        <v>357</v>
      </c>
      <c r="B191" s="44" t="s">
        <v>858</v>
      </c>
      <c r="C191" t="s">
        <v>357</v>
      </c>
      <c r="D191" s="44" t="s">
        <v>858</v>
      </c>
      <c r="E191" t="s">
        <v>442</v>
      </c>
      <c r="H191" t="s">
        <v>667</v>
      </c>
      <c r="J191" t="s">
        <v>357</v>
      </c>
      <c r="M191" t="s">
        <v>357</v>
      </c>
      <c r="N191" s="2">
        <v>43941</v>
      </c>
      <c r="O191">
        <v>5</v>
      </c>
      <c r="P191" t="str">
        <f>IFERROR(VLOOKUP(Saída[[#This Row],[Cod.]],Entrada!M:W,2,0),0)</f>
        <v>Desinfetante Hospitalar Alc Clorado Ultra Guard DCG70 2x5Kg</v>
      </c>
      <c r="Q191" s="93">
        <v>2</v>
      </c>
      <c r="R191" s="92" t="s">
        <v>113</v>
      </c>
      <c r="S191" s="73">
        <v>2</v>
      </c>
      <c r="T191" t="s">
        <v>167</v>
      </c>
      <c r="U191" s="73">
        <f>Saída[[#This Row],[Contendo]]*Saída[[#This Row],[Quantidade volumétrica 
Entregue]]</f>
        <v>4</v>
      </c>
      <c r="V191" t="s">
        <v>167</v>
      </c>
      <c r="W191" t="s">
        <v>167</v>
      </c>
      <c r="X191" s="73">
        <f>Saída[[#This Row],[Contendo]]*Saída[[#This Row],[Quantidade volumétrica 
Entregue]]</f>
        <v>4</v>
      </c>
      <c r="Y191" s="237">
        <v>15.37</v>
      </c>
      <c r="Z191" s="49">
        <f>Saída[[#This Row],[Valor Unitário Comercial]]*Saída[[#This Row],[Quantidade Comercial]]</f>
        <v>61.48</v>
      </c>
    </row>
    <row r="192" spans="1:26" ht="15" customHeight="1">
      <c r="A192" s="76" t="s">
        <v>357</v>
      </c>
      <c r="B192" s="44" t="s">
        <v>858</v>
      </c>
      <c r="C192" t="s">
        <v>357</v>
      </c>
      <c r="D192" s="44" t="s">
        <v>858</v>
      </c>
      <c r="E192" t="s">
        <v>443</v>
      </c>
      <c r="H192" t="s">
        <v>668</v>
      </c>
      <c r="J192" t="s">
        <v>357</v>
      </c>
      <c r="M192" t="s">
        <v>357</v>
      </c>
      <c r="N192" s="2">
        <v>43941</v>
      </c>
      <c r="O192">
        <v>5</v>
      </c>
      <c r="P192" t="str">
        <f>IFERROR(VLOOKUP(Saída[[#This Row],[Cod.]],Entrada!M:W,2,0),0)</f>
        <v>Desinfetante Hospitalar Alc Clorado Ultra Guard DCG70 2x5Kg</v>
      </c>
      <c r="Q192" s="93">
        <v>1</v>
      </c>
      <c r="R192" s="92" t="s">
        <v>113</v>
      </c>
      <c r="S192" s="73">
        <v>2</v>
      </c>
      <c r="T192" t="s">
        <v>167</v>
      </c>
      <c r="U192" s="73">
        <f>Saída[[#This Row],[Contendo]]*Saída[[#This Row],[Quantidade volumétrica 
Entregue]]</f>
        <v>2</v>
      </c>
      <c r="V192" t="s">
        <v>167</v>
      </c>
      <c r="W192" t="s">
        <v>167</v>
      </c>
      <c r="X192" s="73">
        <f>Saída[[#This Row],[Contendo]]*Saída[[#This Row],[Quantidade volumétrica 
Entregue]]</f>
        <v>2</v>
      </c>
      <c r="Y192" s="237">
        <v>15.37</v>
      </c>
      <c r="Z192" s="49">
        <f>Saída[[#This Row],[Valor Unitário Comercial]]*Saída[[#This Row],[Quantidade Comercial]]</f>
        <v>30.74</v>
      </c>
    </row>
    <row r="193" spans="1:26" ht="15" customHeight="1">
      <c r="A193" s="76" t="s">
        <v>357</v>
      </c>
      <c r="B193" s="44" t="s">
        <v>858</v>
      </c>
      <c r="C193" t="s">
        <v>357</v>
      </c>
      <c r="D193" s="44" t="s">
        <v>858</v>
      </c>
      <c r="E193" t="s">
        <v>444</v>
      </c>
      <c r="H193" t="s">
        <v>669</v>
      </c>
      <c r="J193" t="s">
        <v>357</v>
      </c>
      <c r="M193" t="s">
        <v>357</v>
      </c>
      <c r="N193" s="2">
        <v>43941</v>
      </c>
      <c r="O193">
        <v>5</v>
      </c>
      <c r="P193" t="str">
        <f>IFERROR(VLOOKUP(Saída[[#This Row],[Cod.]],Entrada!M:W,2,0),0)</f>
        <v>Desinfetante Hospitalar Alc Clorado Ultra Guard DCG70 2x5Kg</v>
      </c>
      <c r="Q193" s="93">
        <v>1</v>
      </c>
      <c r="R193" s="92" t="s">
        <v>113</v>
      </c>
      <c r="S193" s="73">
        <v>2</v>
      </c>
      <c r="T193" t="s">
        <v>167</v>
      </c>
      <c r="U193" s="73">
        <f>Saída[[#This Row],[Contendo]]*Saída[[#This Row],[Quantidade volumétrica 
Entregue]]</f>
        <v>2</v>
      </c>
      <c r="V193" t="s">
        <v>167</v>
      </c>
      <c r="W193" t="s">
        <v>167</v>
      </c>
      <c r="X193" s="73">
        <f>Saída[[#This Row],[Contendo]]*Saída[[#This Row],[Quantidade volumétrica 
Entregue]]</f>
        <v>2</v>
      </c>
      <c r="Y193" s="237">
        <v>15.37</v>
      </c>
      <c r="Z193" s="49">
        <f>Saída[[#This Row],[Valor Unitário Comercial]]*Saída[[#This Row],[Quantidade Comercial]]</f>
        <v>30.74</v>
      </c>
    </row>
    <row r="194" spans="1:26" ht="15" customHeight="1">
      <c r="A194" s="76" t="s">
        <v>357</v>
      </c>
      <c r="B194" s="44" t="s">
        <v>858</v>
      </c>
      <c r="C194" t="s">
        <v>357</v>
      </c>
      <c r="D194" s="44" t="s">
        <v>858</v>
      </c>
      <c r="E194" t="s">
        <v>447</v>
      </c>
      <c r="H194" t="s">
        <v>670</v>
      </c>
      <c r="J194" t="s">
        <v>357</v>
      </c>
      <c r="M194" t="s">
        <v>357</v>
      </c>
      <c r="N194" s="2">
        <v>43941</v>
      </c>
      <c r="O194">
        <v>5</v>
      </c>
      <c r="P194" t="str">
        <f>IFERROR(VLOOKUP(Saída[[#This Row],[Cod.]],Entrada!M:W,2,0),0)</f>
        <v>Desinfetante Hospitalar Alc Clorado Ultra Guard DCG70 2x5Kg</v>
      </c>
      <c r="Q194" s="93">
        <v>2</v>
      </c>
      <c r="R194" s="92" t="s">
        <v>113</v>
      </c>
      <c r="S194" s="73">
        <v>2</v>
      </c>
      <c r="T194" t="s">
        <v>167</v>
      </c>
      <c r="U194" s="73">
        <f>Saída[[#This Row],[Contendo]]*Saída[[#This Row],[Quantidade volumétrica 
Entregue]]</f>
        <v>4</v>
      </c>
      <c r="V194" t="s">
        <v>167</v>
      </c>
      <c r="W194" t="s">
        <v>167</v>
      </c>
      <c r="X194" s="73">
        <f>Saída[[#This Row],[Contendo]]*Saída[[#This Row],[Quantidade volumétrica 
Entregue]]</f>
        <v>4</v>
      </c>
      <c r="Y194" s="237">
        <v>15.37</v>
      </c>
      <c r="Z194" s="49">
        <f>Saída[[#This Row],[Valor Unitário Comercial]]*Saída[[#This Row],[Quantidade Comercial]]</f>
        <v>61.48</v>
      </c>
    </row>
    <row r="195" spans="1:26" ht="15" customHeight="1">
      <c r="A195" s="76" t="s">
        <v>357</v>
      </c>
      <c r="B195" s="44" t="s">
        <v>858</v>
      </c>
      <c r="C195" t="s">
        <v>357</v>
      </c>
      <c r="D195" s="44" t="s">
        <v>858</v>
      </c>
      <c r="E195" t="s">
        <v>448</v>
      </c>
      <c r="H195" t="s">
        <v>671</v>
      </c>
      <c r="J195" t="s">
        <v>357</v>
      </c>
      <c r="M195" t="s">
        <v>357</v>
      </c>
      <c r="N195" s="2">
        <v>43941</v>
      </c>
      <c r="O195">
        <v>5</v>
      </c>
      <c r="P195" t="str">
        <f>IFERROR(VLOOKUP(Saída[[#This Row],[Cod.]],Entrada!M:W,2,0),0)</f>
        <v>Desinfetante Hospitalar Alc Clorado Ultra Guard DCG70 2x5Kg</v>
      </c>
      <c r="Q195" s="93">
        <v>2</v>
      </c>
      <c r="R195" s="92" t="s">
        <v>113</v>
      </c>
      <c r="S195" s="73">
        <v>2</v>
      </c>
      <c r="T195" t="s">
        <v>167</v>
      </c>
      <c r="U195" s="73">
        <f>Saída[[#This Row],[Contendo]]*Saída[[#This Row],[Quantidade volumétrica 
Entregue]]</f>
        <v>4</v>
      </c>
      <c r="V195" t="s">
        <v>167</v>
      </c>
      <c r="W195" t="s">
        <v>167</v>
      </c>
      <c r="X195" s="73">
        <f>Saída[[#This Row],[Contendo]]*Saída[[#This Row],[Quantidade volumétrica 
Entregue]]</f>
        <v>4</v>
      </c>
      <c r="Y195" s="237">
        <v>15.37</v>
      </c>
      <c r="Z195" s="49">
        <f>Saída[[#This Row],[Valor Unitário Comercial]]*Saída[[#This Row],[Quantidade Comercial]]</f>
        <v>61.48</v>
      </c>
    </row>
    <row r="196" spans="1:26" ht="15" customHeight="1">
      <c r="A196" s="76" t="s">
        <v>357</v>
      </c>
      <c r="B196" s="44" t="s">
        <v>858</v>
      </c>
      <c r="C196" t="s">
        <v>357</v>
      </c>
      <c r="D196" s="44" t="s">
        <v>858</v>
      </c>
      <c r="E196" t="s">
        <v>449</v>
      </c>
      <c r="H196" t="s">
        <v>672</v>
      </c>
      <c r="J196" t="s">
        <v>357</v>
      </c>
      <c r="M196" t="s">
        <v>357</v>
      </c>
      <c r="N196" s="2">
        <v>43941</v>
      </c>
      <c r="O196">
        <v>5</v>
      </c>
      <c r="P196" t="str">
        <f>IFERROR(VLOOKUP(Saída[[#This Row],[Cod.]],Entrada!M:W,2,0),0)</f>
        <v>Desinfetante Hospitalar Alc Clorado Ultra Guard DCG70 2x5Kg</v>
      </c>
      <c r="Q196" s="93">
        <v>2</v>
      </c>
      <c r="R196" s="92" t="s">
        <v>113</v>
      </c>
      <c r="S196" s="73">
        <v>2</v>
      </c>
      <c r="T196" t="s">
        <v>167</v>
      </c>
      <c r="U196" s="73">
        <f>Saída[[#This Row],[Contendo]]*Saída[[#This Row],[Quantidade volumétrica 
Entregue]]</f>
        <v>4</v>
      </c>
      <c r="V196" t="s">
        <v>167</v>
      </c>
      <c r="W196" t="s">
        <v>167</v>
      </c>
      <c r="X196" s="73">
        <f>Saída[[#This Row],[Contendo]]*Saída[[#This Row],[Quantidade volumétrica 
Entregue]]</f>
        <v>4</v>
      </c>
      <c r="Y196" s="237">
        <v>15.37</v>
      </c>
      <c r="Z196" s="49">
        <f>Saída[[#This Row],[Valor Unitário Comercial]]*Saída[[#This Row],[Quantidade Comercial]]</f>
        <v>61.48</v>
      </c>
    </row>
    <row r="197" spans="1:26" ht="15" customHeight="1">
      <c r="A197" s="76" t="s">
        <v>357</v>
      </c>
      <c r="B197" s="44" t="s">
        <v>858</v>
      </c>
      <c r="C197" t="s">
        <v>357</v>
      </c>
      <c r="D197" s="44" t="s">
        <v>858</v>
      </c>
      <c r="E197" t="s">
        <v>450</v>
      </c>
      <c r="H197" t="s">
        <v>673</v>
      </c>
      <c r="J197" t="s">
        <v>357</v>
      </c>
      <c r="M197" t="s">
        <v>357</v>
      </c>
      <c r="N197" s="2">
        <v>43941</v>
      </c>
      <c r="O197">
        <v>5</v>
      </c>
      <c r="P197" t="str">
        <f>IFERROR(VLOOKUP(Saída[[#This Row],[Cod.]],Entrada!M:W,2,0),0)</f>
        <v>Desinfetante Hospitalar Alc Clorado Ultra Guard DCG70 2x5Kg</v>
      </c>
      <c r="Q197" s="93">
        <v>3</v>
      </c>
      <c r="R197" s="92" t="s">
        <v>113</v>
      </c>
      <c r="S197" s="73">
        <v>2</v>
      </c>
      <c r="T197" t="s">
        <v>167</v>
      </c>
      <c r="U197" s="73">
        <f>Saída[[#This Row],[Contendo]]*Saída[[#This Row],[Quantidade volumétrica 
Entregue]]</f>
        <v>6</v>
      </c>
      <c r="V197" t="s">
        <v>167</v>
      </c>
      <c r="W197" t="s">
        <v>167</v>
      </c>
      <c r="X197" s="73">
        <f>Saída[[#This Row],[Contendo]]*Saída[[#This Row],[Quantidade volumétrica 
Entregue]]</f>
        <v>6</v>
      </c>
      <c r="Y197" s="237">
        <v>15.37</v>
      </c>
      <c r="Z197" s="49">
        <f>Saída[[#This Row],[Valor Unitário Comercial]]*Saída[[#This Row],[Quantidade Comercial]]</f>
        <v>92.22</v>
      </c>
    </row>
    <row r="198" spans="1:26" ht="15" customHeight="1">
      <c r="A198" s="76" t="s">
        <v>357</v>
      </c>
      <c r="B198" s="44" t="s">
        <v>858</v>
      </c>
      <c r="C198" t="s">
        <v>357</v>
      </c>
      <c r="D198" s="44" t="s">
        <v>858</v>
      </c>
      <c r="E198" t="s">
        <v>451</v>
      </c>
      <c r="H198" t="s">
        <v>674</v>
      </c>
      <c r="J198" t="s">
        <v>357</v>
      </c>
      <c r="M198" t="s">
        <v>357</v>
      </c>
      <c r="N198" s="2">
        <v>43941</v>
      </c>
      <c r="O198">
        <v>5</v>
      </c>
      <c r="P198" t="str">
        <f>IFERROR(VLOOKUP(Saída[[#This Row],[Cod.]],Entrada!M:W,2,0),0)</f>
        <v>Desinfetante Hospitalar Alc Clorado Ultra Guard DCG70 2x5Kg</v>
      </c>
      <c r="Q198" s="93">
        <v>1</v>
      </c>
      <c r="R198" s="92" t="s">
        <v>113</v>
      </c>
      <c r="S198" s="73">
        <v>2</v>
      </c>
      <c r="T198" t="s">
        <v>167</v>
      </c>
      <c r="U198" s="73">
        <f>Saída[[#This Row],[Contendo]]*Saída[[#This Row],[Quantidade volumétrica 
Entregue]]</f>
        <v>2</v>
      </c>
      <c r="V198" t="s">
        <v>167</v>
      </c>
      <c r="W198" t="s">
        <v>167</v>
      </c>
      <c r="X198" s="73">
        <f>Saída[[#This Row],[Contendo]]*Saída[[#This Row],[Quantidade volumétrica 
Entregue]]</f>
        <v>2</v>
      </c>
      <c r="Y198" s="237">
        <v>15.37</v>
      </c>
      <c r="Z198" s="49">
        <f>Saída[[#This Row],[Valor Unitário Comercial]]*Saída[[#This Row],[Quantidade Comercial]]</f>
        <v>30.74</v>
      </c>
    </row>
    <row r="199" spans="1:26" ht="15" customHeight="1">
      <c r="A199" s="76" t="s">
        <v>357</v>
      </c>
      <c r="B199" s="44" t="s">
        <v>858</v>
      </c>
      <c r="C199" t="s">
        <v>357</v>
      </c>
      <c r="D199" s="44" t="s">
        <v>858</v>
      </c>
      <c r="E199" t="s">
        <v>452</v>
      </c>
      <c r="H199" t="s">
        <v>675</v>
      </c>
      <c r="J199" t="s">
        <v>357</v>
      </c>
      <c r="M199" t="s">
        <v>357</v>
      </c>
      <c r="N199" s="2">
        <v>43941</v>
      </c>
      <c r="O199">
        <v>5</v>
      </c>
      <c r="P199" t="str">
        <f>IFERROR(VLOOKUP(Saída[[#This Row],[Cod.]],Entrada!M:W,2,0),0)</f>
        <v>Desinfetante Hospitalar Alc Clorado Ultra Guard DCG70 2x5Kg</v>
      </c>
      <c r="Q199" s="93">
        <v>2</v>
      </c>
      <c r="R199" s="92" t="s">
        <v>113</v>
      </c>
      <c r="S199" s="73">
        <v>2</v>
      </c>
      <c r="T199" t="s">
        <v>167</v>
      </c>
      <c r="U199" s="73">
        <f>Saída[[#This Row],[Contendo]]*Saída[[#This Row],[Quantidade volumétrica 
Entregue]]</f>
        <v>4</v>
      </c>
      <c r="V199" t="s">
        <v>167</v>
      </c>
      <c r="W199" t="s">
        <v>167</v>
      </c>
      <c r="X199" s="73">
        <f>Saída[[#This Row],[Contendo]]*Saída[[#This Row],[Quantidade volumétrica 
Entregue]]</f>
        <v>4</v>
      </c>
      <c r="Y199" s="237">
        <v>15.37</v>
      </c>
      <c r="Z199" s="49">
        <f>Saída[[#This Row],[Valor Unitário Comercial]]*Saída[[#This Row],[Quantidade Comercial]]</f>
        <v>61.48</v>
      </c>
    </row>
    <row r="200" spans="1:26" ht="15" customHeight="1">
      <c r="A200" s="76" t="s">
        <v>357</v>
      </c>
      <c r="B200" s="44" t="s">
        <v>858</v>
      </c>
      <c r="C200" t="s">
        <v>357</v>
      </c>
      <c r="D200" s="44" t="s">
        <v>858</v>
      </c>
      <c r="E200" t="s">
        <v>453</v>
      </c>
      <c r="H200" t="s">
        <v>676</v>
      </c>
      <c r="J200" t="s">
        <v>357</v>
      </c>
      <c r="M200" t="s">
        <v>357</v>
      </c>
      <c r="N200" s="2">
        <v>43941</v>
      </c>
      <c r="O200">
        <v>5</v>
      </c>
      <c r="P200" t="str">
        <f>IFERROR(VLOOKUP(Saída[[#This Row],[Cod.]],Entrada!M:W,2,0),0)</f>
        <v>Desinfetante Hospitalar Alc Clorado Ultra Guard DCG70 2x5Kg</v>
      </c>
      <c r="Q200" s="93">
        <v>1</v>
      </c>
      <c r="R200" s="92" t="s">
        <v>113</v>
      </c>
      <c r="S200" s="73">
        <v>2</v>
      </c>
      <c r="T200" t="s">
        <v>167</v>
      </c>
      <c r="U200" s="73">
        <f>Saída[[#This Row],[Contendo]]*Saída[[#This Row],[Quantidade volumétrica 
Entregue]]</f>
        <v>2</v>
      </c>
      <c r="V200" t="s">
        <v>167</v>
      </c>
      <c r="W200" t="s">
        <v>167</v>
      </c>
      <c r="X200" s="73">
        <f>Saída[[#This Row],[Contendo]]*Saída[[#This Row],[Quantidade volumétrica 
Entregue]]</f>
        <v>2</v>
      </c>
      <c r="Y200" s="237">
        <v>15.37</v>
      </c>
      <c r="Z200" s="49">
        <f>Saída[[#This Row],[Valor Unitário Comercial]]*Saída[[#This Row],[Quantidade Comercial]]</f>
        <v>30.74</v>
      </c>
    </row>
    <row r="201" spans="1:26" ht="15" customHeight="1">
      <c r="A201" s="76" t="s">
        <v>357</v>
      </c>
      <c r="B201" s="44" t="s">
        <v>858</v>
      </c>
      <c r="C201" t="s">
        <v>357</v>
      </c>
      <c r="D201" s="44" t="s">
        <v>858</v>
      </c>
      <c r="E201" t="s">
        <v>393</v>
      </c>
      <c r="H201" t="s">
        <v>677</v>
      </c>
      <c r="J201" t="s">
        <v>357</v>
      </c>
      <c r="M201" t="s">
        <v>357</v>
      </c>
      <c r="N201" s="2">
        <v>43941</v>
      </c>
      <c r="O201">
        <v>5</v>
      </c>
      <c r="P201" t="str">
        <f>IFERROR(VLOOKUP(Saída[[#This Row],[Cod.]],Entrada!M:W,2,0),0)</f>
        <v>Desinfetante Hospitalar Alc Clorado Ultra Guard DCG70 2x5Kg</v>
      </c>
      <c r="Q201" s="93">
        <v>1</v>
      </c>
      <c r="R201" s="92" t="s">
        <v>113</v>
      </c>
      <c r="S201" s="73">
        <v>2</v>
      </c>
      <c r="T201" t="s">
        <v>167</v>
      </c>
      <c r="U201" s="73">
        <f>Saída[[#This Row],[Contendo]]*Saída[[#This Row],[Quantidade volumétrica 
Entregue]]</f>
        <v>2</v>
      </c>
      <c r="V201" t="s">
        <v>167</v>
      </c>
      <c r="W201" t="s">
        <v>167</v>
      </c>
      <c r="X201" s="73">
        <f>Saída[[#This Row],[Contendo]]*Saída[[#This Row],[Quantidade volumétrica 
Entregue]]</f>
        <v>2</v>
      </c>
      <c r="Y201" s="237">
        <v>15.37</v>
      </c>
      <c r="Z201" s="49">
        <f>Saída[[#This Row],[Valor Unitário Comercial]]*Saída[[#This Row],[Quantidade Comercial]]</f>
        <v>30.74</v>
      </c>
    </row>
    <row r="202" spans="1:26" ht="15" customHeight="1">
      <c r="A202" s="76" t="s">
        <v>357</v>
      </c>
      <c r="B202" s="44" t="s">
        <v>858</v>
      </c>
      <c r="C202" t="s">
        <v>357</v>
      </c>
      <c r="D202" s="44" t="s">
        <v>858</v>
      </c>
      <c r="E202" t="s">
        <v>454</v>
      </c>
      <c r="H202" t="s">
        <v>678</v>
      </c>
      <c r="J202" t="s">
        <v>357</v>
      </c>
      <c r="M202" t="s">
        <v>357</v>
      </c>
      <c r="N202" s="2">
        <v>43941</v>
      </c>
      <c r="O202">
        <v>5</v>
      </c>
      <c r="P202" t="str">
        <f>IFERROR(VLOOKUP(Saída[[#This Row],[Cod.]],Entrada!M:W,2,0),0)</f>
        <v>Desinfetante Hospitalar Alc Clorado Ultra Guard DCG70 2x5Kg</v>
      </c>
      <c r="Q202" s="93">
        <v>1</v>
      </c>
      <c r="R202" s="92" t="s">
        <v>113</v>
      </c>
      <c r="S202" s="73">
        <v>2</v>
      </c>
      <c r="T202" t="s">
        <v>167</v>
      </c>
      <c r="U202" s="73">
        <f>Saída[[#This Row],[Contendo]]*Saída[[#This Row],[Quantidade volumétrica 
Entregue]]</f>
        <v>2</v>
      </c>
      <c r="V202" t="s">
        <v>167</v>
      </c>
      <c r="W202" t="s">
        <v>167</v>
      </c>
      <c r="X202" s="73">
        <f>Saída[[#This Row],[Contendo]]*Saída[[#This Row],[Quantidade volumétrica 
Entregue]]</f>
        <v>2</v>
      </c>
      <c r="Y202" s="237">
        <v>15.37</v>
      </c>
      <c r="Z202" s="49">
        <f>Saída[[#This Row],[Valor Unitário Comercial]]*Saída[[#This Row],[Quantidade Comercial]]</f>
        <v>30.74</v>
      </c>
    </row>
    <row r="203" spans="1:26" ht="15" customHeight="1">
      <c r="A203" s="76" t="s">
        <v>357</v>
      </c>
      <c r="B203" s="44" t="s">
        <v>858</v>
      </c>
      <c r="C203" t="s">
        <v>357</v>
      </c>
      <c r="D203" s="44" t="s">
        <v>858</v>
      </c>
      <c r="E203" t="s">
        <v>455</v>
      </c>
      <c r="H203" t="s">
        <v>679</v>
      </c>
      <c r="J203" t="s">
        <v>357</v>
      </c>
      <c r="M203" t="s">
        <v>357</v>
      </c>
      <c r="N203" s="2">
        <v>43941</v>
      </c>
      <c r="O203">
        <v>5</v>
      </c>
      <c r="P203" t="str">
        <f>IFERROR(VLOOKUP(Saída[[#This Row],[Cod.]],Entrada!M:W,2,0),0)</f>
        <v>Desinfetante Hospitalar Alc Clorado Ultra Guard DCG70 2x5Kg</v>
      </c>
      <c r="Q203" s="93">
        <v>1</v>
      </c>
      <c r="R203" s="92" t="s">
        <v>113</v>
      </c>
      <c r="S203" s="73">
        <v>2</v>
      </c>
      <c r="T203" t="s">
        <v>167</v>
      </c>
      <c r="U203" s="73">
        <f>Saída[[#This Row],[Contendo]]*Saída[[#This Row],[Quantidade volumétrica 
Entregue]]</f>
        <v>2</v>
      </c>
      <c r="V203" t="s">
        <v>167</v>
      </c>
      <c r="W203" t="s">
        <v>167</v>
      </c>
      <c r="X203" s="73">
        <f>Saída[[#This Row],[Contendo]]*Saída[[#This Row],[Quantidade volumétrica 
Entregue]]</f>
        <v>2</v>
      </c>
      <c r="Y203" s="237">
        <v>15.37</v>
      </c>
      <c r="Z203" s="49">
        <f>Saída[[#This Row],[Valor Unitário Comercial]]*Saída[[#This Row],[Quantidade Comercial]]</f>
        <v>30.74</v>
      </c>
    </row>
    <row r="204" spans="1:26" ht="15" customHeight="1">
      <c r="A204" s="76" t="s">
        <v>357</v>
      </c>
      <c r="B204" s="44" t="s">
        <v>858</v>
      </c>
      <c r="C204" t="s">
        <v>357</v>
      </c>
      <c r="D204" s="44" t="s">
        <v>858</v>
      </c>
      <c r="E204" t="s">
        <v>395</v>
      </c>
      <c r="H204" t="s">
        <v>681</v>
      </c>
      <c r="J204" t="s">
        <v>357</v>
      </c>
      <c r="M204" t="s">
        <v>357</v>
      </c>
      <c r="N204" s="2">
        <v>43941</v>
      </c>
      <c r="O204">
        <v>5</v>
      </c>
      <c r="P204" t="str">
        <f>IFERROR(VLOOKUP(Saída[[#This Row],[Cod.]],Entrada!M:W,2,0),0)</f>
        <v>Desinfetante Hospitalar Alc Clorado Ultra Guard DCG70 2x5Kg</v>
      </c>
      <c r="Q204" s="93">
        <v>2</v>
      </c>
      <c r="R204" s="92" t="s">
        <v>113</v>
      </c>
      <c r="S204" s="73">
        <v>2</v>
      </c>
      <c r="T204" t="s">
        <v>167</v>
      </c>
      <c r="U204" s="73">
        <f>Saída[[#This Row],[Contendo]]*Saída[[#This Row],[Quantidade volumétrica 
Entregue]]</f>
        <v>4</v>
      </c>
      <c r="V204" t="s">
        <v>167</v>
      </c>
      <c r="W204" t="s">
        <v>167</v>
      </c>
      <c r="X204" s="73">
        <f>Saída[[#This Row],[Contendo]]*Saída[[#This Row],[Quantidade volumétrica 
Entregue]]</f>
        <v>4</v>
      </c>
      <c r="Y204" s="237">
        <v>15.37</v>
      </c>
      <c r="Z204" s="49">
        <f>Saída[[#This Row],[Valor Unitário Comercial]]*Saída[[#This Row],[Quantidade Comercial]]</f>
        <v>61.48</v>
      </c>
    </row>
    <row r="205" spans="1:26" ht="15" customHeight="1">
      <c r="A205" s="76" t="s">
        <v>357</v>
      </c>
      <c r="B205" s="44" t="s">
        <v>858</v>
      </c>
      <c r="C205" t="s">
        <v>357</v>
      </c>
      <c r="D205" s="44" t="s">
        <v>858</v>
      </c>
      <c r="E205" t="s">
        <v>458</v>
      </c>
      <c r="H205" t="s">
        <v>682</v>
      </c>
      <c r="J205" t="s">
        <v>357</v>
      </c>
      <c r="M205" t="s">
        <v>357</v>
      </c>
      <c r="N205" s="2">
        <v>43941</v>
      </c>
      <c r="O205">
        <v>5</v>
      </c>
      <c r="P205" t="str">
        <f>IFERROR(VLOOKUP(Saída[[#This Row],[Cod.]],Entrada!M:W,2,0),0)</f>
        <v>Desinfetante Hospitalar Alc Clorado Ultra Guard DCG70 2x5Kg</v>
      </c>
      <c r="Q205" s="93">
        <v>2</v>
      </c>
      <c r="R205" s="92" t="s">
        <v>113</v>
      </c>
      <c r="S205" s="73">
        <v>2</v>
      </c>
      <c r="T205" t="s">
        <v>167</v>
      </c>
      <c r="U205" s="73">
        <f>Saída[[#This Row],[Contendo]]*Saída[[#This Row],[Quantidade volumétrica 
Entregue]]</f>
        <v>4</v>
      </c>
      <c r="V205" t="s">
        <v>167</v>
      </c>
      <c r="W205" t="s">
        <v>167</v>
      </c>
      <c r="X205" s="73">
        <f>Saída[[#This Row],[Contendo]]*Saída[[#This Row],[Quantidade volumétrica 
Entregue]]</f>
        <v>4</v>
      </c>
      <c r="Y205" s="237">
        <v>15.37</v>
      </c>
      <c r="Z205" s="49">
        <f>Saída[[#This Row],[Valor Unitário Comercial]]*Saída[[#This Row],[Quantidade Comercial]]</f>
        <v>61.48</v>
      </c>
    </row>
    <row r="206" spans="1:26" ht="15" customHeight="1">
      <c r="A206" s="76" t="s">
        <v>357</v>
      </c>
      <c r="B206" s="44" t="s">
        <v>858</v>
      </c>
      <c r="C206" t="s">
        <v>357</v>
      </c>
      <c r="D206" s="44" t="s">
        <v>858</v>
      </c>
      <c r="E206" t="s">
        <v>459</v>
      </c>
      <c r="H206" t="s">
        <v>682</v>
      </c>
      <c r="J206" t="s">
        <v>357</v>
      </c>
      <c r="M206" t="s">
        <v>357</v>
      </c>
      <c r="N206" s="2">
        <v>43941</v>
      </c>
      <c r="O206">
        <v>5</v>
      </c>
      <c r="P206" t="str">
        <f>IFERROR(VLOOKUP(Saída[[#This Row],[Cod.]],Entrada!M:W,2,0),0)</f>
        <v>Desinfetante Hospitalar Alc Clorado Ultra Guard DCG70 2x5Kg</v>
      </c>
      <c r="Q206" s="93">
        <v>2</v>
      </c>
      <c r="R206" s="92" t="s">
        <v>113</v>
      </c>
      <c r="S206" s="73">
        <v>2</v>
      </c>
      <c r="T206" t="s">
        <v>167</v>
      </c>
      <c r="U206" s="73">
        <f>Saída[[#This Row],[Contendo]]*Saída[[#This Row],[Quantidade volumétrica 
Entregue]]</f>
        <v>4</v>
      </c>
      <c r="V206" t="s">
        <v>167</v>
      </c>
      <c r="W206" t="s">
        <v>167</v>
      </c>
      <c r="X206" s="73">
        <f>Saída[[#This Row],[Contendo]]*Saída[[#This Row],[Quantidade volumétrica 
Entregue]]</f>
        <v>4</v>
      </c>
      <c r="Y206" s="237">
        <v>15.37</v>
      </c>
      <c r="Z206" s="49">
        <f>Saída[[#This Row],[Valor Unitário Comercial]]*Saída[[#This Row],[Quantidade Comercial]]</f>
        <v>61.48</v>
      </c>
    </row>
    <row r="207" spans="1:26" ht="15" customHeight="1">
      <c r="A207" s="76" t="s">
        <v>357</v>
      </c>
      <c r="B207" s="44" t="s">
        <v>858</v>
      </c>
      <c r="C207" t="s">
        <v>357</v>
      </c>
      <c r="D207" s="44" t="s">
        <v>858</v>
      </c>
      <c r="E207" t="s">
        <v>460</v>
      </c>
      <c r="H207" t="s">
        <v>683</v>
      </c>
      <c r="J207" t="s">
        <v>357</v>
      </c>
      <c r="M207" t="s">
        <v>357</v>
      </c>
      <c r="N207" s="2">
        <v>43941</v>
      </c>
      <c r="O207">
        <v>5</v>
      </c>
      <c r="P207" t="str">
        <f>IFERROR(VLOOKUP(Saída[[#This Row],[Cod.]],Entrada!M:W,2,0),0)</f>
        <v>Desinfetante Hospitalar Alc Clorado Ultra Guard DCG70 2x5Kg</v>
      </c>
      <c r="Q207" s="93">
        <v>1</v>
      </c>
      <c r="R207" s="92" t="s">
        <v>113</v>
      </c>
      <c r="S207" s="73">
        <v>2</v>
      </c>
      <c r="T207" t="s">
        <v>167</v>
      </c>
      <c r="U207" s="73">
        <f>Saída[[#This Row],[Contendo]]*Saída[[#This Row],[Quantidade volumétrica 
Entregue]]</f>
        <v>2</v>
      </c>
      <c r="V207" t="s">
        <v>167</v>
      </c>
      <c r="W207" t="s">
        <v>167</v>
      </c>
      <c r="X207" s="73">
        <f>Saída[[#This Row],[Contendo]]*Saída[[#This Row],[Quantidade volumétrica 
Entregue]]</f>
        <v>2</v>
      </c>
      <c r="Y207" s="237">
        <v>15.37</v>
      </c>
      <c r="Z207" s="49">
        <f>Saída[[#This Row],[Valor Unitário Comercial]]*Saída[[#This Row],[Quantidade Comercial]]</f>
        <v>30.74</v>
      </c>
    </row>
    <row r="208" spans="1:26" ht="15" customHeight="1">
      <c r="A208" s="76" t="s">
        <v>357</v>
      </c>
      <c r="B208" s="44" t="s">
        <v>858</v>
      </c>
      <c r="C208" t="s">
        <v>357</v>
      </c>
      <c r="D208" s="44" t="s">
        <v>858</v>
      </c>
      <c r="E208" t="s">
        <v>461</v>
      </c>
      <c r="H208" t="s">
        <v>684</v>
      </c>
      <c r="J208" t="s">
        <v>357</v>
      </c>
      <c r="M208" t="s">
        <v>357</v>
      </c>
      <c r="N208" s="2">
        <v>43941</v>
      </c>
      <c r="O208">
        <v>5</v>
      </c>
      <c r="P208" t="str">
        <f>IFERROR(VLOOKUP(Saída[[#This Row],[Cod.]],Entrada!M:W,2,0),0)</f>
        <v>Desinfetante Hospitalar Alc Clorado Ultra Guard DCG70 2x5Kg</v>
      </c>
      <c r="Q208" s="93">
        <v>2</v>
      </c>
      <c r="R208" s="92" t="s">
        <v>113</v>
      </c>
      <c r="S208" s="73">
        <v>2</v>
      </c>
      <c r="T208" t="s">
        <v>167</v>
      </c>
      <c r="U208" s="73">
        <f>Saída[[#This Row],[Contendo]]*Saída[[#This Row],[Quantidade volumétrica 
Entregue]]</f>
        <v>4</v>
      </c>
      <c r="V208" t="s">
        <v>167</v>
      </c>
      <c r="W208" t="s">
        <v>167</v>
      </c>
      <c r="X208" s="73">
        <f>Saída[[#This Row],[Contendo]]*Saída[[#This Row],[Quantidade volumétrica 
Entregue]]</f>
        <v>4</v>
      </c>
      <c r="Y208" s="237">
        <v>15.37</v>
      </c>
      <c r="Z208" s="49">
        <f>Saída[[#This Row],[Valor Unitário Comercial]]*Saída[[#This Row],[Quantidade Comercial]]</f>
        <v>61.48</v>
      </c>
    </row>
    <row r="209" spans="1:26" ht="15" customHeight="1">
      <c r="A209" s="76" t="s">
        <v>357</v>
      </c>
      <c r="B209" s="44" t="s">
        <v>858</v>
      </c>
      <c r="C209" t="s">
        <v>357</v>
      </c>
      <c r="D209" s="44" t="s">
        <v>858</v>
      </c>
      <c r="E209" t="s">
        <v>395</v>
      </c>
      <c r="H209" t="s">
        <v>684</v>
      </c>
      <c r="J209" t="s">
        <v>357</v>
      </c>
      <c r="M209" t="s">
        <v>357</v>
      </c>
      <c r="N209" s="2">
        <v>43941</v>
      </c>
      <c r="O209">
        <v>5</v>
      </c>
      <c r="P209" t="str">
        <f>IFERROR(VLOOKUP(Saída[[#This Row],[Cod.]],Entrada!M:W,2,0),0)</f>
        <v>Desinfetante Hospitalar Alc Clorado Ultra Guard DCG70 2x5Kg</v>
      </c>
      <c r="Q209" s="93">
        <v>2</v>
      </c>
      <c r="R209" s="92" t="s">
        <v>113</v>
      </c>
      <c r="S209" s="73">
        <v>2</v>
      </c>
      <c r="T209" t="s">
        <v>167</v>
      </c>
      <c r="U209" s="73">
        <f>Saída[[#This Row],[Contendo]]*Saída[[#This Row],[Quantidade volumétrica 
Entregue]]</f>
        <v>4</v>
      </c>
      <c r="V209" t="s">
        <v>167</v>
      </c>
      <c r="W209" t="s">
        <v>167</v>
      </c>
      <c r="X209" s="73">
        <f>Saída[[#This Row],[Contendo]]*Saída[[#This Row],[Quantidade volumétrica 
Entregue]]</f>
        <v>4</v>
      </c>
      <c r="Y209" s="237">
        <v>15.37</v>
      </c>
      <c r="Z209" s="49">
        <f>Saída[[#This Row],[Valor Unitário Comercial]]*Saída[[#This Row],[Quantidade Comercial]]</f>
        <v>61.48</v>
      </c>
    </row>
    <row r="210" spans="1:26" ht="15" customHeight="1">
      <c r="A210" s="76" t="s">
        <v>357</v>
      </c>
      <c r="B210" s="44" t="s">
        <v>858</v>
      </c>
      <c r="C210" t="s">
        <v>357</v>
      </c>
      <c r="D210" s="44" t="s">
        <v>858</v>
      </c>
      <c r="E210" t="s">
        <v>462</v>
      </c>
      <c r="H210" t="s">
        <v>685</v>
      </c>
      <c r="J210" t="s">
        <v>357</v>
      </c>
      <c r="M210" t="s">
        <v>357</v>
      </c>
      <c r="N210" s="2">
        <v>43941</v>
      </c>
      <c r="O210">
        <v>5</v>
      </c>
      <c r="P210" t="str">
        <f>IFERROR(VLOOKUP(Saída[[#This Row],[Cod.]],Entrada!M:W,2,0),0)</f>
        <v>Desinfetante Hospitalar Alc Clorado Ultra Guard DCG70 2x5Kg</v>
      </c>
      <c r="Q210" s="93">
        <v>1</v>
      </c>
      <c r="R210" s="92" t="s">
        <v>113</v>
      </c>
      <c r="S210" s="73">
        <v>2</v>
      </c>
      <c r="T210" t="s">
        <v>167</v>
      </c>
      <c r="U210" s="73">
        <f>Saída[[#This Row],[Contendo]]*Saída[[#This Row],[Quantidade volumétrica 
Entregue]]</f>
        <v>2</v>
      </c>
      <c r="V210" t="s">
        <v>167</v>
      </c>
      <c r="W210" t="s">
        <v>167</v>
      </c>
      <c r="X210" s="73">
        <f>Saída[[#This Row],[Contendo]]*Saída[[#This Row],[Quantidade volumétrica 
Entregue]]</f>
        <v>2</v>
      </c>
      <c r="Y210" s="237">
        <v>15.37</v>
      </c>
      <c r="Z210" s="49">
        <f>Saída[[#This Row],[Valor Unitário Comercial]]*Saída[[#This Row],[Quantidade Comercial]]</f>
        <v>30.74</v>
      </c>
    </row>
    <row r="211" spans="1:26" ht="15" customHeight="1">
      <c r="A211" s="76" t="s">
        <v>357</v>
      </c>
      <c r="B211" s="44" t="s">
        <v>858</v>
      </c>
      <c r="C211" t="s">
        <v>357</v>
      </c>
      <c r="D211" s="44" t="s">
        <v>858</v>
      </c>
      <c r="E211" t="s">
        <v>463</v>
      </c>
      <c r="H211" t="s">
        <v>686</v>
      </c>
      <c r="J211" t="s">
        <v>357</v>
      </c>
      <c r="M211" t="s">
        <v>357</v>
      </c>
      <c r="N211" s="2">
        <v>43941</v>
      </c>
      <c r="O211">
        <v>5</v>
      </c>
      <c r="P211" t="str">
        <f>IFERROR(VLOOKUP(Saída[[#This Row],[Cod.]],Entrada!M:W,2,0),0)</f>
        <v>Desinfetante Hospitalar Alc Clorado Ultra Guard DCG70 2x5Kg</v>
      </c>
      <c r="Q211" s="93">
        <v>1</v>
      </c>
      <c r="R211" s="92" t="s">
        <v>113</v>
      </c>
      <c r="S211" s="73">
        <v>2</v>
      </c>
      <c r="T211" t="s">
        <v>167</v>
      </c>
      <c r="U211" s="73">
        <f>Saída[[#This Row],[Contendo]]*Saída[[#This Row],[Quantidade volumétrica 
Entregue]]</f>
        <v>2</v>
      </c>
      <c r="V211" t="s">
        <v>167</v>
      </c>
      <c r="W211" t="s">
        <v>167</v>
      </c>
      <c r="X211" s="73">
        <f>Saída[[#This Row],[Contendo]]*Saída[[#This Row],[Quantidade volumétrica 
Entregue]]</f>
        <v>2</v>
      </c>
      <c r="Y211" s="237">
        <v>15.37</v>
      </c>
      <c r="Z211" s="49">
        <f>Saída[[#This Row],[Valor Unitário Comercial]]*Saída[[#This Row],[Quantidade Comercial]]</f>
        <v>30.74</v>
      </c>
    </row>
    <row r="212" spans="1:26" ht="15" customHeight="1">
      <c r="A212" s="76" t="s">
        <v>357</v>
      </c>
      <c r="B212" s="44" t="s">
        <v>858</v>
      </c>
      <c r="C212" t="s">
        <v>357</v>
      </c>
      <c r="D212" s="44" t="s">
        <v>858</v>
      </c>
      <c r="E212" t="s">
        <v>464</v>
      </c>
      <c r="H212" t="s">
        <v>687</v>
      </c>
      <c r="J212" t="s">
        <v>357</v>
      </c>
      <c r="M212" t="s">
        <v>357</v>
      </c>
      <c r="N212" s="2">
        <v>43941</v>
      </c>
      <c r="O212">
        <v>5</v>
      </c>
      <c r="P212" t="str">
        <f>IFERROR(VLOOKUP(Saída[[#This Row],[Cod.]],Entrada!M:W,2,0),0)</f>
        <v>Desinfetante Hospitalar Alc Clorado Ultra Guard DCG70 2x5Kg</v>
      </c>
      <c r="Q212" s="93">
        <v>2</v>
      </c>
      <c r="R212" s="92" t="s">
        <v>113</v>
      </c>
      <c r="S212" s="73">
        <v>2</v>
      </c>
      <c r="T212" t="s">
        <v>167</v>
      </c>
      <c r="U212" s="73">
        <f>Saída[[#This Row],[Contendo]]*Saída[[#This Row],[Quantidade volumétrica 
Entregue]]</f>
        <v>4</v>
      </c>
      <c r="V212" t="s">
        <v>167</v>
      </c>
      <c r="W212" t="s">
        <v>167</v>
      </c>
      <c r="X212" s="73">
        <f>Saída[[#This Row],[Contendo]]*Saída[[#This Row],[Quantidade volumétrica 
Entregue]]</f>
        <v>4</v>
      </c>
      <c r="Y212" s="237">
        <v>15.37</v>
      </c>
      <c r="Z212" s="49">
        <f>Saída[[#This Row],[Valor Unitário Comercial]]*Saída[[#This Row],[Quantidade Comercial]]</f>
        <v>61.48</v>
      </c>
    </row>
    <row r="213" spans="1:26" ht="15" customHeight="1">
      <c r="A213" s="76" t="s">
        <v>357</v>
      </c>
      <c r="B213" s="44" t="s">
        <v>858</v>
      </c>
      <c r="C213" t="s">
        <v>357</v>
      </c>
      <c r="D213" s="44" t="s">
        <v>858</v>
      </c>
      <c r="E213" t="s">
        <v>465</v>
      </c>
      <c r="H213" t="s">
        <v>688</v>
      </c>
      <c r="J213" t="s">
        <v>357</v>
      </c>
      <c r="M213" t="s">
        <v>357</v>
      </c>
      <c r="N213" s="2">
        <v>43941</v>
      </c>
      <c r="O213">
        <v>5</v>
      </c>
      <c r="P213" t="str">
        <f>IFERROR(VLOOKUP(Saída[[#This Row],[Cod.]],Entrada!M:W,2,0),0)</f>
        <v>Desinfetante Hospitalar Alc Clorado Ultra Guard DCG70 2x5Kg</v>
      </c>
      <c r="Q213" s="93">
        <v>1</v>
      </c>
      <c r="R213" s="92" t="s">
        <v>113</v>
      </c>
      <c r="S213" s="73">
        <v>2</v>
      </c>
      <c r="T213" t="s">
        <v>167</v>
      </c>
      <c r="U213" s="73">
        <f>Saída[[#This Row],[Contendo]]*Saída[[#This Row],[Quantidade volumétrica 
Entregue]]</f>
        <v>2</v>
      </c>
      <c r="V213" t="s">
        <v>167</v>
      </c>
      <c r="W213" t="s">
        <v>167</v>
      </c>
      <c r="X213" s="73">
        <f>Saída[[#This Row],[Contendo]]*Saída[[#This Row],[Quantidade volumétrica 
Entregue]]</f>
        <v>2</v>
      </c>
      <c r="Y213" s="237">
        <v>15.37</v>
      </c>
      <c r="Z213" s="49">
        <f>Saída[[#This Row],[Valor Unitário Comercial]]*Saída[[#This Row],[Quantidade Comercial]]</f>
        <v>30.74</v>
      </c>
    </row>
    <row r="214" spans="1:26" ht="15" customHeight="1">
      <c r="A214" s="76" t="s">
        <v>357</v>
      </c>
      <c r="B214" s="44" t="s">
        <v>858</v>
      </c>
      <c r="C214" t="s">
        <v>357</v>
      </c>
      <c r="D214" s="44" t="s">
        <v>858</v>
      </c>
      <c r="E214" t="s">
        <v>466</v>
      </c>
      <c r="H214" t="s">
        <v>689</v>
      </c>
      <c r="J214" t="s">
        <v>357</v>
      </c>
      <c r="M214" t="s">
        <v>357</v>
      </c>
      <c r="N214" s="2">
        <v>43941</v>
      </c>
      <c r="O214">
        <v>5</v>
      </c>
      <c r="P214" t="str">
        <f>IFERROR(VLOOKUP(Saída[[#This Row],[Cod.]],Entrada!M:W,2,0),0)</f>
        <v>Desinfetante Hospitalar Alc Clorado Ultra Guard DCG70 2x5Kg</v>
      </c>
      <c r="Q214" s="93">
        <v>1</v>
      </c>
      <c r="R214" s="92" t="s">
        <v>113</v>
      </c>
      <c r="S214" s="73">
        <v>2</v>
      </c>
      <c r="T214" t="s">
        <v>167</v>
      </c>
      <c r="U214" s="73">
        <f>Saída[[#This Row],[Contendo]]*Saída[[#This Row],[Quantidade volumétrica 
Entregue]]</f>
        <v>2</v>
      </c>
      <c r="V214" t="s">
        <v>167</v>
      </c>
      <c r="W214" t="s">
        <v>167</v>
      </c>
      <c r="X214" s="73">
        <f>Saída[[#This Row],[Contendo]]*Saída[[#This Row],[Quantidade volumétrica 
Entregue]]</f>
        <v>2</v>
      </c>
      <c r="Y214" s="237">
        <v>15.37</v>
      </c>
      <c r="Z214" s="49">
        <f>Saída[[#This Row],[Valor Unitário Comercial]]*Saída[[#This Row],[Quantidade Comercial]]</f>
        <v>30.74</v>
      </c>
    </row>
    <row r="215" spans="1:26" ht="15" customHeight="1">
      <c r="A215" s="76" t="s">
        <v>357</v>
      </c>
      <c r="B215" s="44" t="s">
        <v>858</v>
      </c>
      <c r="C215" t="s">
        <v>357</v>
      </c>
      <c r="D215" s="44" t="s">
        <v>858</v>
      </c>
      <c r="E215" t="s">
        <v>467</v>
      </c>
      <c r="H215" t="s">
        <v>690</v>
      </c>
      <c r="J215" t="s">
        <v>357</v>
      </c>
      <c r="M215" t="s">
        <v>357</v>
      </c>
      <c r="N215" s="2">
        <v>43941</v>
      </c>
      <c r="O215">
        <v>5</v>
      </c>
      <c r="P215" t="str">
        <f>IFERROR(VLOOKUP(Saída[[#This Row],[Cod.]],Entrada!M:W,2,0),0)</f>
        <v>Desinfetante Hospitalar Alc Clorado Ultra Guard DCG70 2x5Kg</v>
      </c>
      <c r="Q215" s="93">
        <v>5</v>
      </c>
      <c r="R215" s="92" t="s">
        <v>113</v>
      </c>
      <c r="S215" s="73">
        <v>2</v>
      </c>
      <c r="T215" t="s">
        <v>167</v>
      </c>
      <c r="U215" s="73">
        <f>Saída[[#This Row],[Contendo]]*Saída[[#This Row],[Quantidade volumétrica 
Entregue]]</f>
        <v>10</v>
      </c>
      <c r="V215" t="s">
        <v>167</v>
      </c>
      <c r="W215" t="s">
        <v>167</v>
      </c>
      <c r="X215" s="73">
        <f>Saída[[#This Row],[Contendo]]*Saída[[#This Row],[Quantidade volumétrica 
Entregue]]</f>
        <v>10</v>
      </c>
      <c r="Y215" s="237">
        <v>15.37</v>
      </c>
      <c r="Z215" s="49">
        <f>Saída[[#This Row],[Valor Unitário Comercial]]*Saída[[#This Row],[Quantidade Comercial]]</f>
        <v>153.69999999999999</v>
      </c>
    </row>
    <row r="216" spans="1:26" ht="15" customHeight="1">
      <c r="A216" s="76" t="s">
        <v>357</v>
      </c>
      <c r="B216" s="44" t="s">
        <v>858</v>
      </c>
      <c r="C216" t="s">
        <v>357</v>
      </c>
      <c r="D216" s="44" t="s">
        <v>858</v>
      </c>
      <c r="E216" t="s">
        <v>468</v>
      </c>
      <c r="H216" t="s">
        <v>691</v>
      </c>
      <c r="J216" t="s">
        <v>357</v>
      </c>
      <c r="M216" t="s">
        <v>357</v>
      </c>
      <c r="N216" s="2">
        <v>43941</v>
      </c>
      <c r="O216">
        <v>5</v>
      </c>
      <c r="P216" t="str">
        <f>IFERROR(VLOOKUP(Saída[[#This Row],[Cod.]],Entrada!M:W,2,0),0)</f>
        <v>Desinfetante Hospitalar Alc Clorado Ultra Guard DCG70 2x5Kg</v>
      </c>
      <c r="Q216" s="93">
        <v>1</v>
      </c>
      <c r="R216" s="92" t="s">
        <v>113</v>
      </c>
      <c r="S216" s="73">
        <v>2</v>
      </c>
      <c r="T216" t="s">
        <v>167</v>
      </c>
      <c r="U216" s="73">
        <f>Saída[[#This Row],[Contendo]]*Saída[[#This Row],[Quantidade volumétrica 
Entregue]]</f>
        <v>2</v>
      </c>
      <c r="V216" t="s">
        <v>167</v>
      </c>
      <c r="W216" t="s">
        <v>167</v>
      </c>
      <c r="X216" s="73">
        <f>Saída[[#This Row],[Contendo]]*Saída[[#This Row],[Quantidade volumétrica 
Entregue]]</f>
        <v>2</v>
      </c>
      <c r="Y216" s="237">
        <v>15.37</v>
      </c>
      <c r="Z216" s="49">
        <f>Saída[[#This Row],[Valor Unitário Comercial]]*Saída[[#This Row],[Quantidade Comercial]]</f>
        <v>30.74</v>
      </c>
    </row>
    <row r="217" spans="1:26" ht="15" customHeight="1">
      <c r="A217" s="76" t="s">
        <v>357</v>
      </c>
      <c r="B217" s="44" t="s">
        <v>858</v>
      </c>
      <c r="C217" t="s">
        <v>357</v>
      </c>
      <c r="D217" s="44" t="s">
        <v>858</v>
      </c>
      <c r="E217" t="s">
        <v>469</v>
      </c>
      <c r="H217" t="s">
        <v>692</v>
      </c>
      <c r="J217" t="s">
        <v>357</v>
      </c>
      <c r="M217" t="s">
        <v>357</v>
      </c>
      <c r="N217" s="2">
        <v>43941</v>
      </c>
      <c r="O217">
        <v>5</v>
      </c>
      <c r="P217" t="str">
        <f>IFERROR(VLOOKUP(Saída[[#This Row],[Cod.]],Entrada!M:W,2,0),0)</f>
        <v>Desinfetante Hospitalar Alc Clorado Ultra Guard DCG70 2x5Kg</v>
      </c>
      <c r="Q217" s="93">
        <v>2</v>
      </c>
      <c r="R217" s="92" t="s">
        <v>113</v>
      </c>
      <c r="S217" s="73">
        <v>2</v>
      </c>
      <c r="T217" t="s">
        <v>167</v>
      </c>
      <c r="U217" s="73">
        <f>Saída[[#This Row],[Contendo]]*Saída[[#This Row],[Quantidade volumétrica 
Entregue]]</f>
        <v>4</v>
      </c>
      <c r="V217" t="s">
        <v>167</v>
      </c>
      <c r="W217" t="s">
        <v>167</v>
      </c>
      <c r="X217" s="73">
        <f>Saída[[#This Row],[Contendo]]*Saída[[#This Row],[Quantidade volumétrica 
Entregue]]</f>
        <v>4</v>
      </c>
      <c r="Y217" s="237">
        <v>15.37</v>
      </c>
      <c r="Z217" s="49">
        <f>Saída[[#This Row],[Valor Unitário Comercial]]*Saída[[#This Row],[Quantidade Comercial]]</f>
        <v>61.48</v>
      </c>
    </row>
    <row r="218" spans="1:26" ht="15" customHeight="1">
      <c r="A218" s="76" t="s">
        <v>357</v>
      </c>
      <c r="B218" s="44" t="s">
        <v>858</v>
      </c>
      <c r="C218" t="s">
        <v>357</v>
      </c>
      <c r="D218" s="44" t="s">
        <v>858</v>
      </c>
      <c r="E218" t="s">
        <v>470</v>
      </c>
      <c r="H218" t="s">
        <v>693</v>
      </c>
      <c r="J218" t="s">
        <v>357</v>
      </c>
      <c r="M218" t="s">
        <v>357</v>
      </c>
      <c r="N218" s="2">
        <v>43941</v>
      </c>
      <c r="O218">
        <v>5</v>
      </c>
      <c r="P218" t="str">
        <f>IFERROR(VLOOKUP(Saída[[#This Row],[Cod.]],Entrada!M:W,2,0),0)</f>
        <v>Desinfetante Hospitalar Alc Clorado Ultra Guard DCG70 2x5Kg</v>
      </c>
      <c r="Q218" s="93">
        <v>2</v>
      </c>
      <c r="R218" s="92" t="s">
        <v>113</v>
      </c>
      <c r="S218" s="73">
        <v>2</v>
      </c>
      <c r="T218" t="s">
        <v>167</v>
      </c>
      <c r="U218" s="73">
        <f>Saída[[#This Row],[Contendo]]*Saída[[#This Row],[Quantidade volumétrica 
Entregue]]</f>
        <v>4</v>
      </c>
      <c r="V218" t="s">
        <v>167</v>
      </c>
      <c r="W218" t="s">
        <v>167</v>
      </c>
      <c r="X218" s="73">
        <f>Saída[[#This Row],[Contendo]]*Saída[[#This Row],[Quantidade volumétrica 
Entregue]]</f>
        <v>4</v>
      </c>
      <c r="Y218" s="237">
        <v>15.37</v>
      </c>
      <c r="Z218" s="49">
        <f>Saída[[#This Row],[Valor Unitário Comercial]]*Saída[[#This Row],[Quantidade Comercial]]</f>
        <v>61.48</v>
      </c>
    </row>
    <row r="219" spans="1:26" ht="15" customHeight="1">
      <c r="A219" s="76" t="s">
        <v>357</v>
      </c>
      <c r="B219" s="44" t="s">
        <v>858</v>
      </c>
      <c r="C219" t="s">
        <v>357</v>
      </c>
      <c r="D219" s="44" t="s">
        <v>858</v>
      </c>
      <c r="E219" t="s">
        <v>471</v>
      </c>
      <c r="H219" t="s">
        <v>694</v>
      </c>
      <c r="J219" t="s">
        <v>357</v>
      </c>
      <c r="M219" t="s">
        <v>357</v>
      </c>
      <c r="N219" s="2">
        <v>43941</v>
      </c>
      <c r="O219">
        <v>5</v>
      </c>
      <c r="P219" t="str">
        <f>IFERROR(VLOOKUP(Saída[[#This Row],[Cod.]],Entrada!M:W,2,0),0)</f>
        <v>Desinfetante Hospitalar Alc Clorado Ultra Guard DCG70 2x5Kg</v>
      </c>
      <c r="Q219" s="93">
        <v>3</v>
      </c>
      <c r="R219" s="92" t="s">
        <v>113</v>
      </c>
      <c r="S219" s="73">
        <v>2</v>
      </c>
      <c r="T219" t="s">
        <v>167</v>
      </c>
      <c r="U219" s="73">
        <f>Saída[[#This Row],[Contendo]]*Saída[[#This Row],[Quantidade volumétrica 
Entregue]]</f>
        <v>6</v>
      </c>
      <c r="V219" t="s">
        <v>167</v>
      </c>
      <c r="W219" t="s">
        <v>167</v>
      </c>
      <c r="X219" s="73">
        <f>Saída[[#This Row],[Contendo]]*Saída[[#This Row],[Quantidade volumétrica 
Entregue]]</f>
        <v>6</v>
      </c>
      <c r="Y219" s="237">
        <v>15.37</v>
      </c>
      <c r="Z219" s="49">
        <f>Saída[[#This Row],[Valor Unitário Comercial]]*Saída[[#This Row],[Quantidade Comercial]]</f>
        <v>92.22</v>
      </c>
    </row>
    <row r="220" spans="1:26" ht="15" customHeight="1">
      <c r="A220" s="76" t="s">
        <v>357</v>
      </c>
      <c r="B220" s="44" t="s">
        <v>858</v>
      </c>
      <c r="C220" t="s">
        <v>357</v>
      </c>
      <c r="D220" s="44" t="s">
        <v>858</v>
      </c>
      <c r="E220" t="s">
        <v>472</v>
      </c>
      <c r="H220" t="s">
        <v>694</v>
      </c>
      <c r="J220" t="s">
        <v>357</v>
      </c>
      <c r="M220" t="s">
        <v>357</v>
      </c>
      <c r="N220" s="2">
        <v>43941</v>
      </c>
      <c r="O220">
        <v>5</v>
      </c>
      <c r="P220" t="str">
        <f>IFERROR(VLOOKUP(Saída[[#This Row],[Cod.]],Entrada!M:W,2,0),0)</f>
        <v>Desinfetante Hospitalar Alc Clorado Ultra Guard DCG70 2x5Kg</v>
      </c>
      <c r="Q220" s="93">
        <v>2</v>
      </c>
      <c r="R220" s="92" t="s">
        <v>113</v>
      </c>
      <c r="S220" s="73">
        <v>2</v>
      </c>
      <c r="T220" t="s">
        <v>167</v>
      </c>
      <c r="U220" s="73">
        <f>Saída[[#This Row],[Contendo]]*Saída[[#This Row],[Quantidade volumétrica 
Entregue]]</f>
        <v>4</v>
      </c>
      <c r="V220" t="s">
        <v>167</v>
      </c>
      <c r="W220" t="s">
        <v>167</v>
      </c>
      <c r="X220" s="73">
        <f>Saída[[#This Row],[Contendo]]*Saída[[#This Row],[Quantidade volumétrica 
Entregue]]</f>
        <v>4</v>
      </c>
      <c r="Y220" s="237">
        <v>15.37</v>
      </c>
      <c r="Z220" s="49">
        <f>Saída[[#This Row],[Valor Unitário Comercial]]*Saída[[#This Row],[Quantidade Comercial]]</f>
        <v>61.48</v>
      </c>
    </row>
    <row r="221" spans="1:26" ht="15" customHeight="1">
      <c r="A221" s="76" t="s">
        <v>357</v>
      </c>
      <c r="B221" s="44" t="s">
        <v>858</v>
      </c>
      <c r="C221" t="s">
        <v>357</v>
      </c>
      <c r="D221" s="44" t="s">
        <v>858</v>
      </c>
      <c r="E221" t="s">
        <v>473</v>
      </c>
      <c r="H221" t="s">
        <v>695</v>
      </c>
      <c r="J221" t="s">
        <v>357</v>
      </c>
      <c r="M221" t="s">
        <v>357</v>
      </c>
      <c r="N221" s="2">
        <v>43941</v>
      </c>
      <c r="O221">
        <v>5</v>
      </c>
      <c r="P221" t="str">
        <f>IFERROR(VLOOKUP(Saída[[#This Row],[Cod.]],Entrada!M:W,2,0),0)</f>
        <v>Desinfetante Hospitalar Alc Clorado Ultra Guard DCG70 2x5Kg</v>
      </c>
      <c r="Q221" s="93">
        <v>1</v>
      </c>
      <c r="R221" s="92" t="s">
        <v>113</v>
      </c>
      <c r="S221" s="73">
        <v>2</v>
      </c>
      <c r="T221" t="s">
        <v>167</v>
      </c>
      <c r="U221" s="73">
        <f>Saída[[#This Row],[Contendo]]*Saída[[#This Row],[Quantidade volumétrica 
Entregue]]</f>
        <v>2</v>
      </c>
      <c r="V221" t="s">
        <v>167</v>
      </c>
      <c r="W221" t="s">
        <v>167</v>
      </c>
      <c r="X221" s="73">
        <f>Saída[[#This Row],[Contendo]]*Saída[[#This Row],[Quantidade volumétrica 
Entregue]]</f>
        <v>2</v>
      </c>
      <c r="Y221" s="237">
        <v>15.37</v>
      </c>
      <c r="Z221" s="49">
        <f>Saída[[#This Row],[Valor Unitário Comercial]]*Saída[[#This Row],[Quantidade Comercial]]</f>
        <v>30.74</v>
      </c>
    </row>
    <row r="222" spans="1:26" ht="15" customHeight="1">
      <c r="A222" s="76" t="s">
        <v>357</v>
      </c>
      <c r="B222" s="44" t="s">
        <v>858</v>
      </c>
      <c r="C222" t="s">
        <v>357</v>
      </c>
      <c r="D222" s="44" t="s">
        <v>858</v>
      </c>
      <c r="E222" t="s">
        <v>474</v>
      </c>
      <c r="H222" t="s">
        <v>696</v>
      </c>
      <c r="J222" t="s">
        <v>357</v>
      </c>
      <c r="M222" t="s">
        <v>357</v>
      </c>
      <c r="N222" s="2">
        <v>43941</v>
      </c>
      <c r="O222">
        <v>5</v>
      </c>
      <c r="P222" t="str">
        <f>IFERROR(VLOOKUP(Saída[[#This Row],[Cod.]],Entrada!M:W,2,0),0)</f>
        <v>Desinfetante Hospitalar Alc Clorado Ultra Guard DCG70 2x5Kg</v>
      </c>
      <c r="Q222" s="93">
        <v>1</v>
      </c>
      <c r="R222" s="92" t="s">
        <v>113</v>
      </c>
      <c r="S222" s="73">
        <v>2</v>
      </c>
      <c r="T222" t="s">
        <v>167</v>
      </c>
      <c r="U222" s="73">
        <f>Saída[[#This Row],[Contendo]]*Saída[[#This Row],[Quantidade volumétrica 
Entregue]]</f>
        <v>2</v>
      </c>
      <c r="V222" t="s">
        <v>167</v>
      </c>
      <c r="W222" t="s">
        <v>167</v>
      </c>
      <c r="X222" s="73">
        <f>Saída[[#This Row],[Contendo]]*Saída[[#This Row],[Quantidade volumétrica 
Entregue]]</f>
        <v>2</v>
      </c>
      <c r="Y222" s="237">
        <v>15.37</v>
      </c>
      <c r="Z222" s="49">
        <f>Saída[[#This Row],[Valor Unitário Comercial]]*Saída[[#This Row],[Quantidade Comercial]]</f>
        <v>30.74</v>
      </c>
    </row>
    <row r="223" spans="1:26" ht="15" customHeight="1">
      <c r="A223" s="76" t="s">
        <v>357</v>
      </c>
      <c r="B223" s="44" t="s">
        <v>858</v>
      </c>
      <c r="C223" t="s">
        <v>357</v>
      </c>
      <c r="D223" s="44" t="s">
        <v>858</v>
      </c>
      <c r="E223" t="s">
        <v>475</v>
      </c>
      <c r="H223" t="s">
        <v>697</v>
      </c>
      <c r="J223" t="s">
        <v>357</v>
      </c>
      <c r="M223" t="s">
        <v>357</v>
      </c>
      <c r="N223" s="2">
        <v>43941</v>
      </c>
      <c r="O223">
        <v>5</v>
      </c>
      <c r="P223" t="str">
        <f>IFERROR(VLOOKUP(Saída[[#This Row],[Cod.]],Entrada!M:W,2,0),0)</f>
        <v>Desinfetante Hospitalar Alc Clorado Ultra Guard DCG70 2x5Kg</v>
      </c>
      <c r="Q223" s="93">
        <v>1</v>
      </c>
      <c r="R223" s="92" t="s">
        <v>113</v>
      </c>
      <c r="S223" s="73">
        <v>2</v>
      </c>
      <c r="T223" t="s">
        <v>167</v>
      </c>
      <c r="U223" s="73">
        <f>Saída[[#This Row],[Contendo]]*Saída[[#This Row],[Quantidade volumétrica 
Entregue]]</f>
        <v>2</v>
      </c>
      <c r="V223" t="s">
        <v>167</v>
      </c>
      <c r="W223" t="s">
        <v>167</v>
      </c>
      <c r="X223" s="73">
        <f>Saída[[#This Row],[Contendo]]*Saída[[#This Row],[Quantidade volumétrica 
Entregue]]</f>
        <v>2</v>
      </c>
      <c r="Y223" s="237">
        <v>15.37</v>
      </c>
      <c r="Z223" s="49">
        <f>Saída[[#This Row],[Valor Unitário Comercial]]*Saída[[#This Row],[Quantidade Comercial]]</f>
        <v>30.74</v>
      </c>
    </row>
    <row r="224" spans="1:26" ht="15" customHeight="1">
      <c r="A224" s="76" t="s">
        <v>357</v>
      </c>
      <c r="B224" s="44" t="s">
        <v>858</v>
      </c>
      <c r="C224" t="s">
        <v>357</v>
      </c>
      <c r="D224" s="44" t="s">
        <v>858</v>
      </c>
      <c r="E224" t="s">
        <v>480</v>
      </c>
      <c r="H224" t="s">
        <v>699</v>
      </c>
      <c r="J224" t="s">
        <v>357</v>
      </c>
      <c r="M224" t="s">
        <v>357</v>
      </c>
      <c r="N224" s="2">
        <v>43941</v>
      </c>
      <c r="O224">
        <v>5</v>
      </c>
      <c r="P224" t="str">
        <f>IFERROR(VLOOKUP(Saída[[#This Row],[Cod.]],Entrada!M:W,2,0),0)</f>
        <v>Desinfetante Hospitalar Alc Clorado Ultra Guard DCG70 2x5Kg</v>
      </c>
      <c r="Q224" s="93">
        <v>1</v>
      </c>
      <c r="R224" s="92" t="s">
        <v>113</v>
      </c>
      <c r="S224" s="73">
        <v>2</v>
      </c>
      <c r="T224" t="s">
        <v>167</v>
      </c>
      <c r="U224" s="73">
        <f>Saída[[#This Row],[Contendo]]*Saída[[#This Row],[Quantidade volumétrica 
Entregue]]</f>
        <v>2</v>
      </c>
      <c r="V224" t="s">
        <v>167</v>
      </c>
      <c r="W224" t="s">
        <v>167</v>
      </c>
      <c r="X224" s="73">
        <f>Saída[[#This Row],[Contendo]]*Saída[[#This Row],[Quantidade volumétrica 
Entregue]]</f>
        <v>2</v>
      </c>
      <c r="Y224" s="237">
        <v>15.37</v>
      </c>
      <c r="Z224" s="49">
        <f>Saída[[#This Row],[Valor Unitário Comercial]]*Saída[[#This Row],[Quantidade Comercial]]</f>
        <v>30.74</v>
      </c>
    </row>
    <row r="225" spans="1:26" ht="15" customHeight="1">
      <c r="A225" s="76" t="s">
        <v>357</v>
      </c>
      <c r="B225" s="44" t="s">
        <v>858</v>
      </c>
      <c r="C225" t="s">
        <v>357</v>
      </c>
      <c r="D225" s="44" t="s">
        <v>858</v>
      </c>
      <c r="E225" t="s">
        <v>481</v>
      </c>
      <c r="H225" t="s">
        <v>699</v>
      </c>
      <c r="J225" t="s">
        <v>357</v>
      </c>
      <c r="M225" t="s">
        <v>357</v>
      </c>
      <c r="N225" s="2">
        <v>43941</v>
      </c>
      <c r="O225">
        <v>5</v>
      </c>
      <c r="P225" t="str">
        <f>IFERROR(VLOOKUP(Saída[[#This Row],[Cod.]],Entrada!M:W,2,0),0)</f>
        <v>Desinfetante Hospitalar Alc Clorado Ultra Guard DCG70 2x5Kg</v>
      </c>
      <c r="Q225" s="93">
        <v>1</v>
      </c>
      <c r="R225" s="92" t="s">
        <v>113</v>
      </c>
      <c r="S225" s="73">
        <v>2</v>
      </c>
      <c r="T225" t="s">
        <v>167</v>
      </c>
      <c r="U225" s="73">
        <f>Saída[[#This Row],[Contendo]]*Saída[[#This Row],[Quantidade volumétrica 
Entregue]]</f>
        <v>2</v>
      </c>
      <c r="V225" t="s">
        <v>167</v>
      </c>
      <c r="W225" t="s">
        <v>167</v>
      </c>
      <c r="X225" s="73">
        <f>Saída[[#This Row],[Contendo]]*Saída[[#This Row],[Quantidade volumétrica 
Entregue]]</f>
        <v>2</v>
      </c>
      <c r="Y225" s="237">
        <v>15.37</v>
      </c>
      <c r="Z225" s="49">
        <f>Saída[[#This Row],[Valor Unitário Comercial]]*Saída[[#This Row],[Quantidade Comercial]]</f>
        <v>30.74</v>
      </c>
    </row>
    <row r="226" spans="1:26" ht="15" customHeight="1">
      <c r="A226" s="76" t="s">
        <v>357</v>
      </c>
      <c r="B226" s="44" t="s">
        <v>858</v>
      </c>
      <c r="C226" t="s">
        <v>357</v>
      </c>
      <c r="D226" s="44" t="s">
        <v>858</v>
      </c>
      <c r="E226" t="s">
        <v>482</v>
      </c>
      <c r="H226" t="s">
        <v>700</v>
      </c>
      <c r="J226" t="s">
        <v>357</v>
      </c>
      <c r="M226" t="s">
        <v>357</v>
      </c>
      <c r="N226" s="2">
        <v>43941</v>
      </c>
      <c r="O226">
        <v>5</v>
      </c>
      <c r="P226" t="str">
        <f>IFERROR(VLOOKUP(Saída[[#This Row],[Cod.]],Entrada!M:W,2,0),0)</f>
        <v>Desinfetante Hospitalar Alc Clorado Ultra Guard DCG70 2x5Kg</v>
      </c>
      <c r="Q226" s="93">
        <v>1</v>
      </c>
      <c r="R226" s="92" t="s">
        <v>113</v>
      </c>
      <c r="S226" s="73">
        <v>2</v>
      </c>
      <c r="T226" t="s">
        <v>167</v>
      </c>
      <c r="U226" s="73">
        <f>Saída[[#This Row],[Contendo]]*Saída[[#This Row],[Quantidade volumétrica 
Entregue]]</f>
        <v>2</v>
      </c>
      <c r="V226" t="s">
        <v>167</v>
      </c>
      <c r="W226" t="s">
        <v>167</v>
      </c>
      <c r="X226" s="73">
        <f>Saída[[#This Row],[Contendo]]*Saída[[#This Row],[Quantidade volumétrica 
Entregue]]</f>
        <v>2</v>
      </c>
      <c r="Y226" s="237">
        <v>15.37</v>
      </c>
      <c r="Z226" s="49">
        <f>Saída[[#This Row],[Valor Unitário Comercial]]*Saída[[#This Row],[Quantidade Comercial]]</f>
        <v>30.74</v>
      </c>
    </row>
    <row r="227" spans="1:26" ht="15" customHeight="1">
      <c r="A227" s="76" t="s">
        <v>357</v>
      </c>
      <c r="B227" s="44" t="s">
        <v>858</v>
      </c>
      <c r="C227" t="s">
        <v>357</v>
      </c>
      <c r="D227" s="44" t="s">
        <v>858</v>
      </c>
      <c r="E227" t="s">
        <v>483</v>
      </c>
      <c r="H227" t="s">
        <v>701</v>
      </c>
      <c r="J227" t="s">
        <v>357</v>
      </c>
      <c r="M227" t="s">
        <v>357</v>
      </c>
      <c r="N227" s="2">
        <v>43941</v>
      </c>
      <c r="O227">
        <v>5</v>
      </c>
      <c r="P227" t="str">
        <f>IFERROR(VLOOKUP(Saída[[#This Row],[Cod.]],Entrada!M:W,2,0),0)</f>
        <v>Desinfetante Hospitalar Alc Clorado Ultra Guard DCG70 2x5Kg</v>
      </c>
      <c r="Q227" s="93">
        <v>4</v>
      </c>
      <c r="R227" s="92" t="s">
        <v>113</v>
      </c>
      <c r="S227" s="73">
        <v>2</v>
      </c>
      <c r="T227" t="s">
        <v>167</v>
      </c>
      <c r="U227" s="73">
        <f>Saída[[#This Row],[Contendo]]*Saída[[#This Row],[Quantidade volumétrica 
Entregue]]</f>
        <v>8</v>
      </c>
      <c r="V227" t="s">
        <v>167</v>
      </c>
      <c r="W227" t="s">
        <v>167</v>
      </c>
      <c r="X227" s="73">
        <f>Saída[[#This Row],[Contendo]]*Saída[[#This Row],[Quantidade volumétrica 
Entregue]]</f>
        <v>8</v>
      </c>
      <c r="Y227" s="237">
        <v>15.37</v>
      </c>
      <c r="Z227" s="49">
        <f>Saída[[#This Row],[Valor Unitário Comercial]]*Saída[[#This Row],[Quantidade Comercial]]</f>
        <v>122.96</v>
      </c>
    </row>
    <row r="228" spans="1:26" ht="15" customHeight="1">
      <c r="A228" s="76" t="s">
        <v>357</v>
      </c>
      <c r="B228" s="44" t="s">
        <v>858</v>
      </c>
      <c r="C228" t="s">
        <v>357</v>
      </c>
      <c r="D228" s="44" t="s">
        <v>858</v>
      </c>
      <c r="E228" t="s">
        <v>484</v>
      </c>
      <c r="H228" t="s">
        <v>701</v>
      </c>
      <c r="J228" t="s">
        <v>357</v>
      </c>
      <c r="M228" t="s">
        <v>357</v>
      </c>
      <c r="N228" s="2">
        <v>43941</v>
      </c>
      <c r="O228">
        <v>5</v>
      </c>
      <c r="P228" t="str">
        <f>IFERROR(VLOOKUP(Saída[[#This Row],[Cod.]],Entrada!M:W,2,0),0)</f>
        <v>Desinfetante Hospitalar Alc Clorado Ultra Guard DCG70 2x5Kg</v>
      </c>
      <c r="Q228" s="93">
        <v>4</v>
      </c>
      <c r="R228" s="92" t="s">
        <v>113</v>
      </c>
      <c r="S228" s="73">
        <v>2</v>
      </c>
      <c r="T228" t="s">
        <v>167</v>
      </c>
      <c r="U228" s="73">
        <f>Saída[[#This Row],[Contendo]]*Saída[[#This Row],[Quantidade volumétrica 
Entregue]]</f>
        <v>8</v>
      </c>
      <c r="V228" t="s">
        <v>167</v>
      </c>
      <c r="W228" t="s">
        <v>167</v>
      </c>
      <c r="X228" s="73">
        <f>Saída[[#This Row],[Contendo]]*Saída[[#This Row],[Quantidade volumétrica 
Entregue]]</f>
        <v>8</v>
      </c>
      <c r="Y228" s="237">
        <v>15.37</v>
      </c>
      <c r="Z228" s="49">
        <f>Saída[[#This Row],[Valor Unitário Comercial]]*Saída[[#This Row],[Quantidade Comercial]]</f>
        <v>122.96</v>
      </c>
    </row>
    <row r="229" spans="1:26" ht="15" customHeight="1">
      <c r="A229" s="76" t="s">
        <v>357</v>
      </c>
      <c r="B229" s="44" t="s">
        <v>858</v>
      </c>
      <c r="C229" t="s">
        <v>357</v>
      </c>
      <c r="D229" s="44" t="s">
        <v>858</v>
      </c>
      <c r="E229" t="s">
        <v>485</v>
      </c>
      <c r="H229" t="s">
        <v>702</v>
      </c>
      <c r="J229" t="s">
        <v>357</v>
      </c>
      <c r="M229" t="s">
        <v>357</v>
      </c>
      <c r="N229" s="2">
        <v>43941</v>
      </c>
      <c r="O229">
        <v>5</v>
      </c>
      <c r="P229" t="str">
        <f>IFERROR(VLOOKUP(Saída[[#This Row],[Cod.]],Entrada!M:W,2,0),0)</f>
        <v>Desinfetante Hospitalar Alc Clorado Ultra Guard DCG70 2x5Kg</v>
      </c>
      <c r="Q229" s="93">
        <v>1</v>
      </c>
      <c r="R229" s="92" t="s">
        <v>113</v>
      </c>
      <c r="S229" s="73">
        <v>2</v>
      </c>
      <c r="T229" t="s">
        <v>167</v>
      </c>
      <c r="U229" s="73">
        <f>Saída[[#This Row],[Contendo]]*Saída[[#This Row],[Quantidade volumétrica 
Entregue]]</f>
        <v>2</v>
      </c>
      <c r="V229" t="s">
        <v>167</v>
      </c>
      <c r="W229" t="s">
        <v>167</v>
      </c>
      <c r="X229" s="73">
        <f>Saída[[#This Row],[Contendo]]*Saída[[#This Row],[Quantidade volumétrica 
Entregue]]</f>
        <v>2</v>
      </c>
      <c r="Y229" s="237">
        <v>15.37</v>
      </c>
      <c r="Z229" s="49">
        <f>Saída[[#This Row],[Valor Unitário Comercial]]*Saída[[#This Row],[Quantidade Comercial]]</f>
        <v>30.74</v>
      </c>
    </row>
    <row r="230" spans="1:26" ht="15" customHeight="1">
      <c r="A230" s="76" t="s">
        <v>357</v>
      </c>
      <c r="B230" s="44" t="s">
        <v>858</v>
      </c>
      <c r="C230" t="s">
        <v>357</v>
      </c>
      <c r="D230" s="44" t="s">
        <v>858</v>
      </c>
      <c r="E230" t="s">
        <v>486</v>
      </c>
      <c r="H230" t="s">
        <v>703</v>
      </c>
      <c r="J230" t="s">
        <v>357</v>
      </c>
      <c r="M230" t="s">
        <v>357</v>
      </c>
      <c r="N230" s="2">
        <v>43941</v>
      </c>
      <c r="O230">
        <v>5</v>
      </c>
      <c r="P230" t="str">
        <f>IFERROR(VLOOKUP(Saída[[#This Row],[Cod.]],Entrada!M:W,2,0),0)</f>
        <v>Desinfetante Hospitalar Alc Clorado Ultra Guard DCG70 2x5Kg</v>
      </c>
      <c r="Q230" s="93">
        <v>1</v>
      </c>
      <c r="R230" s="92" t="s">
        <v>113</v>
      </c>
      <c r="S230" s="73">
        <v>2</v>
      </c>
      <c r="T230" t="s">
        <v>167</v>
      </c>
      <c r="U230" s="73">
        <f>Saída[[#This Row],[Contendo]]*Saída[[#This Row],[Quantidade volumétrica 
Entregue]]</f>
        <v>2</v>
      </c>
      <c r="V230" t="s">
        <v>167</v>
      </c>
      <c r="W230" t="s">
        <v>167</v>
      </c>
      <c r="X230" s="73">
        <f>Saída[[#This Row],[Contendo]]*Saída[[#This Row],[Quantidade volumétrica 
Entregue]]</f>
        <v>2</v>
      </c>
      <c r="Y230" s="237">
        <v>15.37</v>
      </c>
      <c r="Z230" s="49">
        <f>Saída[[#This Row],[Valor Unitário Comercial]]*Saída[[#This Row],[Quantidade Comercial]]</f>
        <v>30.74</v>
      </c>
    </row>
    <row r="231" spans="1:26" ht="15" customHeight="1">
      <c r="A231" s="76" t="s">
        <v>357</v>
      </c>
      <c r="B231" s="44" t="s">
        <v>858</v>
      </c>
      <c r="C231" t="s">
        <v>357</v>
      </c>
      <c r="D231" s="44" t="s">
        <v>858</v>
      </c>
      <c r="E231" t="s">
        <v>487</v>
      </c>
      <c r="H231" t="s">
        <v>704</v>
      </c>
      <c r="J231" t="s">
        <v>357</v>
      </c>
      <c r="M231" t="s">
        <v>357</v>
      </c>
      <c r="N231" s="2">
        <v>43941</v>
      </c>
      <c r="O231">
        <v>5</v>
      </c>
      <c r="P231" t="str">
        <f>IFERROR(VLOOKUP(Saída[[#This Row],[Cod.]],Entrada!M:W,2,0),0)</f>
        <v>Desinfetante Hospitalar Alc Clorado Ultra Guard DCG70 2x5Kg</v>
      </c>
      <c r="Q231" s="93">
        <v>1</v>
      </c>
      <c r="R231" s="92" t="s">
        <v>113</v>
      </c>
      <c r="S231" s="73">
        <v>2</v>
      </c>
      <c r="T231" t="s">
        <v>167</v>
      </c>
      <c r="U231" s="73">
        <f>Saída[[#This Row],[Contendo]]*Saída[[#This Row],[Quantidade volumétrica 
Entregue]]</f>
        <v>2</v>
      </c>
      <c r="V231" t="s">
        <v>167</v>
      </c>
      <c r="W231" t="s">
        <v>167</v>
      </c>
      <c r="X231" s="73">
        <f>Saída[[#This Row],[Contendo]]*Saída[[#This Row],[Quantidade volumétrica 
Entregue]]</f>
        <v>2</v>
      </c>
      <c r="Y231" s="237">
        <v>15.37</v>
      </c>
      <c r="Z231" s="49">
        <f>Saída[[#This Row],[Valor Unitário Comercial]]*Saída[[#This Row],[Quantidade Comercial]]</f>
        <v>30.74</v>
      </c>
    </row>
    <row r="232" spans="1:26" ht="15" customHeight="1">
      <c r="A232" s="76" t="s">
        <v>357</v>
      </c>
      <c r="B232" s="44" t="s">
        <v>858</v>
      </c>
      <c r="C232" t="s">
        <v>357</v>
      </c>
      <c r="D232" s="44" t="s">
        <v>858</v>
      </c>
      <c r="E232" t="s">
        <v>488</v>
      </c>
      <c r="H232" t="s">
        <v>705</v>
      </c>
      <c r="J232" t="s">
        <v>357</v>
      </c>
      <c r="M232" t="s">
        <v>357</v>
      </c>
      <c r="N232" s="2">
        <v>43941</v>
      </c>
      <c r="O232">
        <v>5</v>
      </c>
      <c r="P232" t="str">
        <f>IFERROR(VLOOKUP(Saída[[#This Row],[Cod.]],Entrada!M:W,2,0),0)</f>
        <v>Desinfetante Hospitalar Alc Clorado Ultra Guard DCG70 2x5Kg</v>
      </c>
      <c r="Q232" s="93">
        <v>1</v>
      </c>
      <c r="R232" s="92" t="s">
        <v>113</v>
      </c>
      <c r="S232" s="73">
        <v>2</v>
      </c>
      <c r="T232" t="s">
        <v>167</v>
      </c>
      <c r="U232" s="73">
        <f>Saída[[#This Row],[Contendo]]*Saída[[#This Row],[Quantidade volumétrica 
Entregue]]</f>
        <v>2</v>
      </c>
      <c r="V232" t="s">
        <v>167</v>
      </c>
      <c r="W232" t="s">
        <v>167</v>
      </c>
      <c r="X232" s="73">
        <f>Saída[[#This Row],[Contendo]]*Saída[[#This Row],[Quantidade volumétrica 
Entregue]]</f>
        <v>2</v>
      </c>
      <c r="Y232" s="237">
        <v>15.37</v>
      </c>
      <c r="Z232" s="49">
        <f>Saída[[#This Row],[Valor Unitário Comercial]]*Saída[[#This Row],[Quantidade Comercial]]</f>
        <v>30.74</v>
      </c>
    </row>
    <row r="233" spans="1:26" ht="15" customHeight="1">
      <c r="A233" s="76" t="s">
        <v>357</v>
      </c>
      <c r="B233" s="44" t="s">
        <v>858</v>
      </c>
      <c r="C233" t="s">
        <v>357</v>
      </c>
      <c r="D233" s="44" t="s">
        <v>858</v>
      </c>
      <c r="E233" t="s">
        <v>489</v>
      </c>
      <c r="H233" t="s">
        <v>706</v>
      </c>
      <c r="J233" t="s">
        <v>357</v>
      </c>
      <c r="M233" t="s">
        <v>357</v>
      </c>
      <c r="N233" s="2">
        <v>43941</v>
      </c>
      <c r="O233">
        <v>5</v>
      </c>
      <c r="P233" t="str">
        <f>IFERROR(VLOOKUP(Saída[[#This Row],[Cod.]],Entrada!M:W,2,0),0)</f>
        <v>Desinfetante Hospitalar Alc Clorado Ultra Guard DCG70 2x5Kg</v>
      </c>
      <c r="Q233" s="93">
        <v>2</v>
      </c>
      <c r="R233" s="92" t="s">
        <v>113</v>
      </c>
      <c r="S233" s="73">
        <v>2</v>
      </c>
      <c r="T233" t="s">
        <v>167</v>
      </c>
      <c r="U233" s="73">
        <f>Saída[[#This Row],[Contendo]]*Saída[[#This Row],[Quantidade volumétrica 
Entregue]]</f>
        <v>4</v>
      </c>
      <c r="V233" t="s">
        <v>167</v>
      </c>
      <c r="W233" t="s">
        <v>167</v>
      </c>
      <c r="X233" s="73">
        <f>Saída[[#This Row],[Contendo]]*Saída[[#This Row],[Quantidade volumétrica 
Entregue]]</f>
        <v>4</v>
      </c>
      <c r="Y233" s="237">
        <v>15.37</v>
      </c>
      <c r="Z233" s="49">
        <f>Saída[[#This Row],[Valor Unitário Comercial]]*Saída[[#This Row],[Quantidade Comercial]]</f>
        <v>61.48</v>
      </c>
    </row>
    <row r="234" spans="1:26" ht="15" customHeight="1">
      <c r="A234" s="76" t="s">
        <v>357</v>
      </c>
      <c r="B234" s="44" t="s">
        <v>858</v>
      </c>
      <c r="C234" t="s">
        <v>357</v>
      </c>
      <c r="D234" s="44" t="s">
        <v>858</v>
      </c>
      <c r="E234" t="s">
        <v>490</v>
      </c>
      <c r="H234" t="s">
        <v>706</v>
      </c>
      <c r="J234" t="s">
        <v>357</v>
      </c>
      <c r="M234" t="s">
        <v>357</v>
      </c>
      <c r="N234" s="2">
        <v>43941</v>
      </c>
      <c r="O234">
        <v>5</v>
      </c>
      <c r="P234" t="str">
        <f>IFERROR(VLOOKUP(Saída[[#This Row],[Cod.]],Entrada!M:W,2,0),0)</f>
        <v>Desinfetante Hospitalar Alc Clorado Ultra Guard DCG70 2x5Kg</v>
      </c>
      <c r="Q234" s="93">
        <v>1</v>
      </c>
      <c r="R234" s="92" t="s">
        <v>113</v>
      </c>
      <c r="S234" s="73">
        <v>2</v>
      </c>
      <c r="T234" t="s">
        <v>167</v>
      </c>
      <c r="U234" s="73">
        <f>Saída[[#This Row],[Contendo]]*Saída[[#This Row],[Quantidade volumétrica 
Entregue]]</f>
        <v>2</v>
      </c>
      <c r="V234" t="s">
        <v>167</v>
      </c>
      <c r="W234" t="s">
        <v>167</v>
      </c>
      <c r="X234" s="73">
        <f>Saída[[#This Row],[Contendo]]*Saída[[#This Row],[Quantidade volumétrica 
Entregue]]</f>
        <v>2</v>
      </c>
      <c r="Y234" s="237">
        <v>15.37</v>
      </c>
      <c r="Z234" s="49">
        <f>Saída[[#This Row],[Valor Unitário Comercial]]*Saída[[#This Row],[Quantidade Comercial]]</f>
        <v>30.74</v>
      </c>
    </row>
    <row r="235" spans="1:26" ht="15" customHeight="1">
      <c r="A235" s="76" t="s">
        <v>357</v>
      </c>
      <c r="B235" s="44" t="s">
        <v>858</v>
      </c>
      <c r="C235" t="s">
        <v>357</v>
      </c>
      <c r="D235" s="44" t="s">
        <v>858</v>
      </c>
      <c r="E235" t="s">
        <v>491</v>
      </c>
      <c r="H235" t="s">
        <v>707</v>
      </c>
      <c r="J235" t="s">
        <v>357</v>
      </c>
      <c r="M235" t="s">
        <v>357</v>
      </c>
      <c r="N235" s="2">
        <v>43941</v>
      </c>
      <c r="O235">
        <v>5</v>
      </c>
      <c r="P235" t="str">
        <f>IFERROR(VLOOKUP(Saída[[#This Row],[Cod.]],Entrada!M:W,2,0),0)</f>
        <v>Desinfetante Hospitalar Alc Clorado Ultra Guard DCG70 2x5Kg</v>
      </c>
      <c r="Q235" s="93">
        <v>1</v>
      </c>
      <c r="R235" s="92" t="s">
        <v>113</v>
      </c>
      <c r="S235" s="73">
        <v>2</v>
      </c>
      <c r="T235" t="s">
        <v>167</v>
      </c>
      <c r="U235" s="73">
        <f>Saída[[#This Row],[Contendo]]*Saída[[#This Row],[Quantidade volumétrica 
Entregue]]</f>
        <v>2</v>
      </c>
      <c r="V235" t="s">
        <v>167</v>
      </c>
      <c r="W235" t="s">
        <v>167</v>
      </c>
      <c r="X235" s="73">
        <f>Saída[[#This Row],[Contendo]]*Saída[[#This Row],[Quantidade volumétrica 
Entregue]]</f>
        <v>2</v>
      </c>
      <c r="Y235" s="237">
        <v>15.37</v>
      </c>
      <c r="Z235" s="49">
        <f>Saída[[#This Row],[Valor Unitário Comercial]]*Saída[[#This Row],[Quantidade Comercial]]</f>
        <v>30.74</v>
      </c>
    </row>
    <row r="236" spans="1:26" ht="15" customHeight="1">
      <c r="A236" s="76" t="s">
        <v>357</v>
      </c>
      <c r="B236" s="44" t="s">
        <v>858</v>
      </c>
      <c r="C236" t="s">
        <v>357</v>
      </c>
      <c r="D236" s="44" t="s">
        <v>858</v>
      </c>
      <c r="E236" t="s">
        <v>359</v>
      </c>
      <c r="H236" t="s">
        <v>708</v>
      </c>
      <c r="J236" t="s">
        <v>357</v>
      </c>
      <c r="M236" t="s">
        <v>357</v>
      </c>
      <c r="N236" s="2">
        <v>43941</v>
      </c>
      <c r="O236">
        <v>5</v>
      </c>
      <c r="P236" t="str">
        <f>IFERROR(VLOOKUP(Saída[[#This Row],[Cod.]],Entrada!M:W,2,0),0)</f>
        <v>Desinfetante Hospitalar Alc Clorado Ultra Guard DCG70 2x5Kg</v>
      </c>
      <c r="Q236" s="93">
        <v>3</v>
      </c>
      <c r="R236" s="92" t="s">
        <v>113</v>
      </c>
      <c r="S236" s="73">
        <v>2</v>
      </c>
      <c r="T236" t="s">
        <v>167</v>
      </c>
      <c r="U236" s="73">
        <f>Saída[[#This Row],[Contendo]]*Saída[[#This Row],[Quantidade volumétrica 
Entregue]]</f>
        <v>6</v>
      </c>
      <c r="V236" t="s">
        <v>167</v>
      </c>
      <c r="W236" t="s">
        <v>167</v>
      </c>
      <c r="X236" s="73">
        <f>Saída[[#This Row],[Contendo]]*Saída[[#This Row],[Quantidade volumétrica 
Entregue]]</f>
        <v>6</v>
      </c>
      <c r="Y236" s="237">
        <v>15.37</v>
      </c>
      <c r="Z236" s="49">
        <f>Saída[[#This Row],[Valor Unitário Comercial]]*Saída[[#This Row],[Quantidade Comercial]]</f>
        <v>92.22</v>
      </c>
    </row>
    <row r="237" spans="1:26" ht="15" customHeight="1">
      <c r="A237" s="76" t="s">
        <v>357</v>
      </c>
      <c r="B237" s="44" t="s">
        <v>858</v>
      </c>
      <c r="C237" t="s">
        <v>357</v>
      </c>
      <c r="D237" s="44" t="s">
        <v>858</v>
      </c>
      <c r="E237" t="s">
        <v>492</v>
      </c>
      <c r="H237" t="s">
        <v>709</v>
      </c>
      <c r="J237" t="s">
        <v>357</v>
      </c>
      <c r="M237" t="s">
        <v>357</v>
      </c>
      <c r="N237" s="2">
        <v>43941</v>
      </c>
      <c r="O237">
        <v>5</v>
      </c>
      <c r="P237" t="str">
        <f>IFERROR(VLOOKUP(Saída[[#This Row],[Cod.]],Entrada!M:W,2,0),0)</f>
        <v>Desinfetante Hospitalar Alc Clorado Ultra Guard DCG70 2x5Kg</v>
      </c>
      <c r="Q237" s="93">
        <v>1</v>
      </c>
      <c r="R237" s="92" t="s">
        <v>113</v>
      </c>
      <c r="S237" s="73">
        <v>2</v>
      </c>
      <c r="T237" t="s">
        <v>167</v>
      </c>
      <c r="U237" s="73">
        <f>Saída[[#This Row],[Contendo]]*Saída[[#This Row],[Quantidade volumétrica 
Entregue]]</f>
        <v>2</v>
      </c>
      <c r="V237" t="s">
        <v>167</v>
      </c>
      <c r="W237" t="s">
        <v>167</v>
      </c>
      <c r="X237" s="73">
        <f>Saída[[#This Row],[Contendo]]*Saída[[#This Row],[Quantidade volumétrica 
Entregue]]</f>
        <v>2</v>
      </c>
      <c r="Y237" s="237">
        <v>15.37</v>
      </c>
      <c r="Z237" s="49">
        <f>Saída[[#This Row],[Valor Unitário Comercial]]*Saída[[#This Row],[Quantidade Comercial]]</f>
        <v>30.74</v>
      </c>
    </row>
    <row r="238" spans="1:26" ht="15" customHeight="1">
      <c r="A238" s="76" t="s">
        <v>357</v>
      </c>
      <c r="B238" s="44" t="s">
        <v>858</v>
      </c>
      <c r="C238" t="s">
        <v>357</v>
      </c>
      <c r="D238" s="44" t="s">
        <v>858</v>
      </c>
      <c r="E238" t="s">
        <v>493</v>
      </c>
      <c r="H238" t="s">
        <v>710</v>
      </c>
      <c r="J238" t="s">
        <v>357</v>
      </c>
      <c r="M238" t="s">
        <v>357</v>
      </c>
      <c r="N238" s="2">
        <v>43941</v>
      </c>
      <c r="O238">
        <v>5</v>
      </c>
      <c r="P238" t="str">
        <f>IFERROR(VLOOKUP(Saída[[#This Row],[Cod.]],Entrada!M:W,2,0),0)</f>
        <v>Desinfetante Hospitalar Alc Clorado Ultra Guard DCG70 2x5Kg</v>
      </c>
      <c r="Q238" s="93">
        <v>1</v>
      </c>
      <c r="R238" s="92" t="s">
        <v>113</v>
      </c>
      <c r="S238" s="73">
        <v>2</v>
      </c>
      <c r="T238" t="s">
        <v>167</v>
      </c>
      <c r="U238" s="73">
        <f>Saída[[#This Row],[Contendo]]*Saída[[#This Row],[Quantidade volumétrica 
Entregue]]</f>
        <v>2</v>
      </c>
      <c r="V238" t="s">
        <v>167</v>
      </c>
      <c r="W238" t="s">
        <v>167</v>
      </c>
      <c r="X238" s="73">
        <f>Saída[[#This Row],[Contendo]]*Saída[[#This Row],[Quantidade volumétrica 
Entregue]]</f>
        <v>2</v>
      </c>
      <c r="Y238" s="237">
        <v>15.37</v>
      </c>
      <c r="Z238" s="49">
        <f>Saída[[#This Row],[Valor Unitário Comercial]]*Saída[[#This Row],[Quantidade Comercial]]</f>
        <v>30.74</v>
      </c>
    </row>
    <row r="239" spans="1:26" ht="15" customHeight="1">
      <c r="A239" s="76" t="s">
        <v>357</v>
      </c>
      <c r="B239" s="44" t="s">
        <v>858</v>
      </c>
      <c r="C239" t="s">
        <v>357</v>
      </c>
      <c r="D239" s="44" t="s">
        <v>858</v>
      </c>
      <c r="E239" t="s">
        <v>494</v>
      </c>
      <c r="H239" t="s">
        <v>711</v>
      </c>
      <c r="J239" t="s">
        <v>357</v>
      </c>
      <c r="M239" t="s">
        <v>357</v>
      </c>
      <c r="N239" s="2">
        <v>43941</v>
      </c>
      <c r="O239">
        <v>5</v>
      </c>
      <c r="P239" t="str">
        <f>IFERROR(VLOOKUP(Saída[[#This Row],[Cod.]],Entrada!M:W,2,0),0)</f>
        <v>Desinfetante Hospitalar Alc Clorado Ultra Guard DCG70 2x5Kg</v>
      </c>
      <c r="Q239" s="93">
        <v>1</v>
      </c>
      <c r="R239" s="92" t="s">
        <v>113</v>
      </c>
      <c r="S239" s="73">
        <v>2</v>
      </c>
      <c r="T239" t="s">
        <v>167</v>
      </c>
      <c r="U239" s="73">
        <f>Saída[[#This Row],[Contendo]]*Saída[[#This Row],[Quantidade volumétrica 
Entregue]]</f>
        <v>2</v>
      </c>
      <c r="V239" t="s">
        <v>167</v>
      </c>
      <c r="W239" t="s">
        <v>167</v>
      </c>
      <c r="X239" s="73">
        <f>Saída[[#This Row],[Contendo]]*Saída[[#This Row],[Quantidade volumétrica 
Entregue]]</f>
        <v>2</v>
      </c>
      <c r="Y239" s="237">
        <v>15.37</v>
      </c>
      <c r="Z239" s="49">
        <f>Saída[[#This Row],[Valor Unitário Comercial]]*Saída[[#This Row],[Quantidade Comercial]]</f>
        <v>30.74</v>
      </c>
    </row>
    <row r="240" spans="1:26" ht="15" customHeight="1">
      <c r="A240" s="76" t="s">
        <v>357</v>
      </c>
      <c r="B240" s="44" t="s">
        <v>858</v>
      </c>
      <c r="C240" t="s">
        <v>357</v>
      </c>
      <c r="D240" s="44" t="s">
        <v>858</v>
      </c>
      <c r="E240" t="s">
        <v>495</v>
      </c>
      <c r="H240" t="s">
        <v>712</v>
      </c>
      <c r="J240" t="s">
        <v>357</v>
      </c>
      <c r="M240" t="s">
        <v>357</v>
      </c>
      <c r="N240" s="2">
        <v>43941</v>
      </c>
      <c r="O240">
        <v>5</v>
      </c>
      <c r="P240" t="str">
        <f>IFERROR(VLOOKUP(Saída[[#This Row],[Cod.]],Entrada!M:W,2,0),0)</f>
        <v>Desinfetante Hospitalar Alc Clorado Ultra Guard DCG70 2x5Kg</v>
      </c>
      <c r="Q240" s="93">
        <v>1</v>
      </c>
      <c r="R240" s="92" t="s">
        <v>113</v>
      </c>
      <c r="S240" s="73">
        <v>2</v>
      </c>
      <c r="T240" t="s">
        <v>167</v>
      </c>
      <c r="U240" s="73">
        <f>Saída[[#This Row],[Contendo]]*Saída[[#This Row],[Quantidade volumétrica 
Entregue]]</f>
        <v>2</v>
      </c>
      <c r="V240" t="s">
        <v>167</v>
      </c>
      <c r="W240" t="s">
        <v>167</v>
      </c>
      <c r="X240" s="73">
        <f>Saída[[#This Row],[Contendo]]*Saída[[#This Row],[Quantidade volumétrica 
Entregue]]</f>
        <v>2</v>
      </c>
      <c r="Y240" s="237">
        <v>15.37</v>
      </c>
      <c r="Z240" s="49">
        <f>Saída[[#This Row],[Valor Unitário Comercial]]*Saída[[#This Row],[Quantidade Comercial]]</f>
        <v>30.74</v>
      </c>
    </row>
    <row r="241" spans="1:26" ht="15" customHeight="1">
      <c r="A241" s="76" t="s">
        <v>357</v>
      </c>
      <c r="B241" s="44" t="s">
        <v>858</v>
      </c>
      <c r="C241" t="s">
        <v>357</v>
      </c>
      <c r="D241" s="44" t="s">
        <v>858</v>
      </c>
      <c r="E241" t="s">
        <v>496</v>
      </c>
      <c r="H241" t="s">
        <v>713</v>
      </c>
      <c r="J241" t="s">
        <v>357</v>
      </c>
      <c r="M241" t="s">
        <v>357</v>
      </c>
      <c r="N241" s="2">
        <v>43941</v>
      </c>
      <c r="O241">
        <v>5</v>
      </c>
      <c r="P241" t="str">
        <f>IFERROR(VLOOKUP(Saída[[#This Row],[Cod.]],Entrada!M:W,2,0),0)</f>
        <v>Desinfetante Hospitalar Alc Clorado Ultra Guard DCG70 2x5Kg</v>
      </c>
      <c r="Q241" s="93">
        <v>2</v>
      </c>
      <c r="R241" s="92" t="s">
        <v>113</v>
      </c>
      <c r="S241" s="73">
        <v>2</v>
      </c>
      <c r="T241" t="s">
        <v>167</v>
      </c>
      <c r="U241" s="73">
        <f>Saída[[#This Row],[Contendo]]*Saída[[#This Row],[Quantidade volumétrica 
Entregue]]</f>
        <v>4</v>
      </c>
      <c r="V241" t="s">
        <v>167</v>
      </c>
      <c r="W241" t="s">
        <v>167</v>
      </c>
      <c r="X241" s="73">
        <f>Saída[[#This Row],[Contendo]]*Saída[[#This Row],[Quantidade volumétrica 
Entregue]]</f>
        <v>4</v>
      </c>
      <c r="Y241" s="237">
        <v>15.37</v>
      </c>
      <c r="Z241" s="49">
        <f>Saída[[#This Row],[Valor Unitário Comercial]]*Saída[[#This Row],[Quantidade Comercial]]</f>
        <v>61.48</v>
      </c>
    </row>
    <row r="242" spans="1:26" ht="15" customHeight="1">
      <c r="A242" s="76" t="s">
        <v>357</v>
      </c>
      <c r="B242" s="44" t="s">
        <v>858</v>
      </c>
      <c r="C242" t="s">
        <v>357</v>
      </c>
      <c r="D242" s="44" t="s">
        <v>858</v>
      </c>
      <c r="E242" t="s">
        <v>497</v>
      </c>
      <c r="H242" t="s">
        <v>714</v>
      </c>
      <c r="J242" t="s">
        <v>357</v>
      </c>
      <c r="M242" t="s">
        <v>357</v>
      </c>
      <c r="N242" s="2">
        <v>43941</v>
      </c>
      <c r="O242">
        <v>5</v>
      </c>
      <c r="P242" t="str">
        <f>IFERROR(VLOOKUP(Saída[[#This Row],[Cod.]],Entrada!M:W,2,0),0)</f>
        <v>Desinfetante Hospitalar Alc Clorado Ultra Guard DCG70 2x5Kg</v>
      </c>
      <c r="Q242" s="93">
        <v>1</v>
      </c>
      <c r="R242" s="92" t="s">
        <v>113</v>
      </c>
      <c r="S242" s="73">
        <v>2</v>
      </c>
      <c r="T242" t="s">
        <v>167</v>
      </c>
      <c r="U242" s="73">
        <f>Saída[[#This Row],[Contendo]]*Saída[[#This Row],[Quantidade volumétrica 
Entregue]]</f>
        <v>2</v>
      </c>
      <c r="V242" t="s">
        <v>167</v>
      </c>
      <c r="W242" t="s">
        <v>167</v>
      </c>
      <c r="X242" s="73">
        <f>Saída[[#This Row],[Contendo]]*Saída[[#This Row],[Quantidade volumétrica 
Entregue]]</f>
        <v>2</v>
      </c>
      <c r="Y242" s="237">
        <v>15.37</v>
      </c>
      <c r="Z242" s="49">
        <f>Saída[[#This Row],[Valor Unitário Comercial]]*Saída[[#This Row],[Quantidade Comercial]]</f>
        <v>30.74</v>
      </c>
    </row>
    <row r="243" spans="1:26" ht="15" customHeight="1">
      <c r="A243" s="76" t="s">
        <v>357</v>
      </c>
      <c r="B243" s="44" t="s">
        <v>858</v>
      </c>
      <c r="C243" t="s">
        <v>357</v>
      </c>
      <c r="D243" s="44" t="s">
        <v>858</v>
      </c>
      <c r="E243" t="s">
        <v>498</v>
      </c>
      <c r="H243" t="s">
        <v>715</v>
      </c>
      <c r="J243" t="s">
        <v>357</v>
      </c>
      <c r="M243" t="s">
        <v>357</v>
      </c>
      <c r="N243" s="2">
        <v>43941</v>
      </c>
      <c r="O243">
        <v>5</v>
      </c>
      <c r="P243" t="str">
        <f>IFERROR(VLOOKUP(Saída[[#This Row],[Cod.]],Entrada!M:W,2,0),0)</f>
        <v>Desinfetante Hospitalar Alc Clorado Ultra Guard DCG70 2x5Kg</v>
      </c>
      <c r="Q243" s="93">
        <v>1</v>
      </c>
      <c r="R243" s="92" t="s">
        <v>113</v>
      </c>
      <c r="S243" s="73">
        <v>2</v>
      </c>
      <c r="T243" t="s">
        <v>167</v>
      </c>
      <c r="U243" s="73">
        <f>Saída[[#This Row],[Contendo]]*Saída[[#This Row],[Quantidade volumétrica 
Entregue]]</f>
        <v>2</v>
      </c>
      <c r="V243" t="s">
        <v>167</v>
      </c>
      <c r="W243" t="s">
        <v>167</v>
      </c>
      <c r="X243" s="73">
        <f>Saída[[#This Row],[Contendo]]*Saída[[#This Row],[Quantidade volumétrica 
Entregue]]</f>
        <v>2</v>
      </c>
      <c r="Y243" s="237">
        <v>15.37</v>
      </c>
      <c r="Z243" s="49">
        <f>Saída[[#This Row],[Valor Unitário Comercial]]*Saída[[#This Row],[Quantidade Comercial]]</f>
        <v>30.74</v>
      </c>
    </row>
    <row r="244" spans="1:26" ht="15" customHeight="1">
      <c r="A244" s="76" t="s">
        <v>357</v>
      </c>
      <c r="B244" s="44" t="s">
        <v>858</v>
      </c>
      <c r="C244" t="s">
        <v>357</v>
      </c>
      <c r="D244" s="44" t="s">
        <v>858</v>
      </c>
      <c r="E244" t="s">
        <v>499</v>
      </c>
      <c r="H244" t="s">
        <v>716</v>
      </c>
      <c r="J244" t="s">
        <v>357</v>
      </c>
      <c r="M244" t="s">
        <v>357</v>
      </c>
      <c r="N244" s="2">
        <v>43941</v>
      </c>
      <c r="O244">
        <v>5</v>
      </c>
      <c r="P244" t="str">
        <f>IFERROR(VLOOKUP(Saída[[#This Row],[Cod.]],Entrada!M:W,2,0),0)</f>
        <v>Desinfetante Hospitalar Alc Clorado Ultra Guard DCG70 2x5Kg</v>
      </c>
      <c r="Q244" s="93">
        <v>1</v>
      </c>
      <c r="R244" s="92" t="s">
        <v>113</v>
      </c>
      <c r="S244" s="73">
        <v>2</v>
      </c>
      <c r="T244" t="s">
        <v>167</v>
      </c>
      <c r="U244" s="73">
        <f>Saída[[#This Row],[Contendo]]*Saída[[#This Row],[Quantidade volumétrica 
Entregue]]</f>
        <v>2</v>
      </c>
      <c r="V244" t="s">
        <v>167</v>
      </c>
      <c r="W244" t="s">
        <v>167</v>
      </c>
      <c r="X244" s="73">
        <f>Saída[[#This Row],[Contendo]]*Saída[[#This Row],[Quantidade volumétrica 
Entregue]]</f>
        <v>2</v>
      </c>
      <c r="Y244" s="237">
        <v>15.37</v>
      </c>
      <c r="Z244" s="49">
        <f>Saída[[#This Row],[Valor Unitário Comercial]]*Saída[[#This Row],[Quantidade Comercial]]</f>
        <v>30.74</v>
      </c>
    </row>
    <row r="245" spans="1:26" ht="15" customHeight="1">
      <c r="A245" s="76" t="s">
        <v>357</v>
      </c>
      <c r="B245" s="44" t="s">
        <v>858</v>
      </c>
      <c r="C245" t="s">
        <v>357</v>
      </c>
      <c r="D245" s="44" t="s">
        <v>858</v>
      </c>
      <c r="E245" t="s">
        <v>500</v>
      </c>
      <c r="H245" t="s">
        <v>717</v>
      </c>
      <c r="J245" t="s">
        <v>357</v>
      </c>
      <c r="M245" t="s">
        <v>357</v>
      </c>
      <c r="N245" s="2">
        <v>43941</v>
      </c>
      <c r="O245">
        <v>5</v>
      </c>
      <c r="P245" t="str">
        <f>IFERROR(VLOOKUP(Saída[[#This Row],[Cod.]],Entrada!M:W,2,0),0)</f>
        <v>Desinfetante Hospitalar Alc Clorado Ultra Guard DCG70 2x5Kg</v>
      </c>
      <c r="Q245" s="93">
        <v>2</v>
      </c>
      <c r="R245" s="92" t="s">
        <v>113</v>
      </c>
      <c r="S245" s="73">
        <v>2</v>
      </c>
      <c r="T245" t="s">
        <v>167</v>
      </c>
      <c r="U245" s="73">
        <f>Saída[[#This Row],[Contendo]]*Saída[[#This Row],[Quantidade volumétrica 
Entregue]]</f>
        <v>4</v>
      </c>
      <c r="V245" t="s">
        <v>167</v>
      </c>
      <c r="W245" t="s">
        <v>167</v>
      </c>
      <c r="X245" s="73">
        <f>Saída[[#This Row],[Contendo]]*Saída[[#This Row],[Quantidade volumétrica 
Entregue]]</f>
        <v>4</v>
      </c>
      <c r="Y245" s="237">
        <v>15.37</v>
      </c>
      <c r="Z245" s="49">
        <f>Saída[[#This Row],[Valor Unitário Comercial]]*Saída[[#This Row],[Quantidade Comercial]]</f>
        <v>61.48</v>
      </c>
    </row>
    <row r="246" spans="1:26" ht="15" customHeight="1">
      <c r="A246" s="76" t="s">
        <v>357</v>
      </c>
      <c r="B246" s="44" t="s">
        <v>858</v>
      </c>
      <c r="C246" t="s">
        <v>357</v>
      </c>
      <c r="D246" s="44" t="s">
        <v>858</v>
      </c>
      <c r="E246" t="s">
        <v>501</v>
      </c>
      <c r="H246" t="s">
        <v>718</v>
      </c>
      <c r="J246" t="s">
        <v>357</v>
      </c>
      <c r="M246" t="s">
        <v>357</v>
      </c>
      <c r="N246" s="2">
        <v>43941</v>
      </c>
      <c r="O246">
        <v>5</v>
      </c>
      <c r="P246" t="str">
        <f>IFERROR(VLOOKUP(Saída[[#This Row],[Cod.]],Entrada!M:W,2,0),0)</f>
        <v>Desinfetante Hospitalar Alc Clorado Ultra Guard DCG70 2x5Kg</v>
      </c>
      <c r="Q246" s="93">
        <v>1</v>
      </c>
      <c r="R246" s="92" t="s">
        <v>113</v>
      </c>
      <c r="S246" s="73">
        <v>2</v>
      </c>
      <c r="T246" t="s">
        <v>167</v>
      </c>
      <c r="U246" s="73">
        <f>Saída[[#This Row],[Contendo]]*Saída[[#This Row],[Quantidade volumétrica 
Entregue]]</f>
        <v>2</v>
      </c>
      <c r="V246" t="s">
        <v>167</v>
      </c>
      <c r="W246" t="s">
        <v>167</v>
      </c>
      <c r="X246" s="73">
        <f>Saída[[#This Row],[Contendo]]*Saída[[#This Row],[Quantidade volumétrica 
Entregue]]</f>
        <v>2</v>
      </c>
      <c r="Y246" s="237">
        <v>15.37</v>
      </c>
      <c r="Z246" s="49">
        <f>Saída[[#This Row],[Valor Unitário Comercial]]*Saída[[#This Row],[Quantidade Comercial]]</f>
        <v>30.74</v>
      </c>
    </row>
    <row r="247" spans="1:26" ht="15" customHeight="1">
      <c r="A247" s="76" t="s">
        <v>357</v>
      </c>
      <c r="B247" s="44" t="s">
        <v>858</v>
      </c>
      <c r="C247" t="s">
        <v>357</v>
      </c>
      <c r="D247" s="44" t="s">
        <v>858</v>
      </c>
      <c r="E247" t="s">
        <v>502</v>
      </c>
      <c r="H247" t="s">
        <v>719</v>
      </c>
      <c r="J247" t="s">
        <v>357</v>
      </c>
      <c r="M247" t="s">
        <v>357</v>
      </c>
      <c r="N247" s="2">
        <v>43941</v>
      </c>
      <c r="O247">
        <v>5</v>
      </c>
      <c r="P247" t="str">
        <f>IFERROR(VLOOKUP(Saída[[#This Row],[Cod.]],Entrada!M:W,2,0),0)</f>
        <v>Desinfetante Hospitalar Alc Clorado Ultra Guard DCG70 2x5Kg</v>
      </c>
      <c r="Q247" s="93">
        <v>1</v>
      </c>
      <c r="R247" s="92" t="s">
        <v>113</v>
      </c>
      <c r="S247" s="73">
        <v>2</v>
      </c>
      <c r="T247" t="s">
        <v>167</v>
      </c>
      <c r="U247" s="73">
        <f>Saída[[#This Row],[Contendo]]*Saída[[#This Row],[Quantidade volumétrica 
Entregue]]</f>
        <v>2</v>
      </c>
      <c r="V247" t="s">
        <v>167</v>
      </c>
      <c r="W247" t="s">
        <v>167</v>
      </c>
      <c r="X247" s="73">
        <f>Saída[[#This Row],[Contendo]]*Saída[[#This Row],[Quantidade volumétrica 
Entregue]]</f>
        <v>2</v>
      </c>
      <c r="Y247" s="237">
        <v>15.37</v>
      </c>
      <c r="Z247" s="49">
        <f>Saída[[#This Row],[Valor Unitário Comercial]]*Saída[[#This Row],[Quantidade Comercial]]</f>
        <v>30.74</v>
      </c>
    </row>
    <row r="248" spans="1:26" ht="15" customHeight="1">
      <c r="A248" s="76" t="s">
        <v>357</v>
      </c>
      <c r="B248" s="44" t="s">
        <v>858</v>
      </c>
      <c r="C248" t="s">
        <v>357</v>
      </c>
      <c r="D248" s="44" t="s">
        <v>858</v>
      </c>
      <c r="E248" t="s">
        <v>503</v>
      </c>
      <c r="H248" t="s">
        <v>719</v>
      </c>
      <c r="J248" t="s">
        <v>357</v>
      </c>
      <c r="M248" t="s">
        <v>357</v>
      </c>
      <c r="N248" s="2">
        <v>43941</v>
      </c>
      <c r="O248">
        <v>5</v>
      </c>
      <c r="P248" t="str">
        <f>IFERROR(VLOOKUP(Saída[[#This Row],[Cod.]],Entrada!M:W,2,0),0)</f>
        <v>Desinfetante Hospitalar Alc Clorado Ultra Guard DCG70 2x5Kg</v>
      </c>
      <c r="Q248" s="93">
        <v>1</v>
      </c>
      <c r="R248" s="92" t="s">
        <v>113</v>
      </c>
      <c r="S248" s="73">
        <v>2</v>
      </c>
      <c r="T248" t="s">
        <v>167</v>
      </c>
      <c r="U248" s="73">
        <f>Saída[[#This Row],[Contendo]]*Saída[[#This Row],[Quantidade volumétrica 
Entregue]]</f>
        <v>2</v>
      </c>
      <c r="V248" t="s">
        <v>167</v>
      </c>
      <c r="W248" t="s">
        <v>167</v>
      </c>
      <c r="X248" s="73">
        <f>Saída[[#This Row],[Contendo]]*Saída[[#This Row],[Quantidade volumétrica 
Entregue]]</f>
        <v>2</v>
      </c>
      <c r="Y248" s="237">
        <v>15.37</v>
      </c>
      <c r="Z248" s="49">
        <f>Saída[[#This Row],[Valor Unitário Comercial]]*Saída[[#This Row],[Quantidade Comercial]]</f>
        <v>30.74</v>
      </c>
    </row>
    <row r="249" spans="1:26" ht="15" customHeight="1">
      <c r="A249" s="76" t="s">
        <v>357</v>
      </c>
      <c r="B249" s="44" t="s">
        <v>858</v>
      </c>
      <c r="C249" t="s">
        <v>357</v>
      </c>
      <c r="D249" s="44" t="s">
        <v>858</v>
      </c>
      <c r="E249" t="s">
        <v>504</v>
      </c>
      <c r="H249" t="s">
        <v>719</v>
      </c>
      <c r="J249" t="s">
        <v>357</v>
      </c>
      <c r="M249" t="s">
        <v>357</v>
      </c>
      <c r="N249" s="2">
        <v>43941</v>
      </c>
      <c r="O249">
        <v>5</v>
      </c>
      <c r="P249" t="str">
        <f>IFERROR(VLOOKUP(Saída[[#This Row],[Cod.]],Entrada!M:W,2,0),0)</f>
        <v>Desinfetante Hospitalar Alc Clorado Ultra Guard DCG70 2x5Kg</v>
      </c>
      <c r="Q249" s="93">
        <v>1</v>
      </c>
      <c r="R249" s="92" t="s">
        <v>113</v>
      </c>
      <c r="S249" s="73">
        <v>2</v>
      </c>
      <c r="T249" t="s">
        <v>167</v>
      </c>
      <c r="U249" s="73">
        <f>Saída[[#This Row],[Contendo]]*Saída[[#This Row],[Quantidade volumétrica 
Entregue]]</f>
        <v>2</v>
      </c>
      <c r="V249" t="s">
        <v>167</v>
      </c>
      <c r="W249" t="s">
        <v>167</v>
      </c>
      <c r="X249" s="73">
        <f>Saída[[#This Row],[Contendo]]*Saída[[#This Row],[Quantidade volumétrica 
Entregue]]</f>
        <v>2</v>
      </c>
      <c r="Y249" s="237">
        <v>15.37</v>
      </c>
      <c r="Z249" s="49">
        <f>Saída[[#This Row],[Valor Unitário Comercial]]*Saída[[#This Row],[Quantidade Comercial]]</f>
        <v>30.74</v>
      </c>
    </row>
    <row r="250" spans="1:26" ht="15" customHeight="1">
      <c r="A250" s="76" t="s">
        <v>357</v>
      </c>
      <c r="B250" s="44" t="s">
        <v>858</v>
      </c>
      <c r="C250" t="s">
        <v>357</v>
      </c>
      <c r="D250" s="44" t="s">
        <v>858</v>
      </c>
      <c r="E250" t="s">
        <v>505</v>
      </c>
      <c r="H250" t="s">
        <v>720</v>
      </c>
      <c r="J250" t="s">
        <v>357</v>
      </c>
      <c r="M250" t="s">
        <v>357</v>
      </c>
      <c r="N250" s="2">
        <v>43941</v>
      </c>
      <c r="O250">
        <v>5</v>
      </c>
      <c r="P250" t="str">
        <f>IFERROR(VLOOKUP(Saída[[#This Row],[Cod.]],Entrada!M:W,2,0),0)</f>
        <v>Desinfetante Hospitalar Alc Clorado Ultra Guard DCG70 2x5Kg</v>
      </c>
      <c r="Q250" s="93">
        <v>1</v>
      </c>
      <c r="R250" s="92" t="s">
        <v>113</v>
      </c>
      <c r="S250" s="73">
        <v>2</v>
      </c>
      <c r="T250" t="s">
        <v>167</v>
      </c>
      <c r="U250" s="73">
        <f>Saída[[#This Row],[Contendo]]*Saída[[#This Row],[Quantidade volumétrica 
Entregue]]</f>
        <v>2</v>
      </c>
      <c r="V250" t="s">
        <v>167</v>
      </c>
      <c r="W250" t="s">
        <v>167</v>
      </c>
      <c r="X250" s="73">
        <f>Saída[[#This Row],[Contendo]]*Saída[[#This Row],[Quantidade volumétrica 
Entregue]]</f>
        <v>2</v>
      </c>
      <c r="Y250" s="237">
        <v>15.37</v>
      </c>
      <c r="Z250" s="49">
        <f>Saída[[#This Row],[Valor Unitário Comercial]]*Saída[[#This Row],[Quantidade Comercial]]</f>
        <v>30.74</v>
      </c>
    </row>
    <row r="251" spans="1:26" ht="15" customHeight="1">
      <c r="A251" s="76" t="s">
        <v>357</v>
      </c>
      <c r="B251" s="44" t="s">
        <v>858</v>
      </c>
      <c r="C251" t="s">
        <v>357</v>
      </c>
      <c r="D251" s="44" t="s">
        <v>858</v>
      </c>
      <c r="E251" t="s">
        <v>506</v>
      </c>
      <c r="H251" t="s">
        <v>720</v>
      </c>
      <c r="J251" t="s">
        <v>357</v>
      </c>
      <c r="M251" t="s">
        <v>357</v>
      </c>
      <c r="N251" s="2">
        <v>43941</v>
      </c>
      <c r="O251">
        <v>5</v>
      </c>
      <c r="P251" t="str">
        <f>IFERROR(VLOOKUP(Saída[[#This Row],[Cod.]],Entrada!M:W,2,0),0)</f>
        <v>Desinfetante Hospitalar Alc Clorado Ultra Guard DCG70 2x5Kg</v>
      </c>
      <c r="Q251" s="93">
        <v>4</v>
      </c>
      <c r="R251" s="92" t="s">
        <v>113</v>
      </c>
      <c r="S251" s="73">
        <v>2</v>
      </c>
      <c r="T251" t="s">
        <v>167</v>
      </c>
      <c r="U251" s="73">
        <f>Saída[[#This Row],[Contendo]]*Saída[[#This Row],[Quantidade volumétrica 
Entregue]]</f>
        <v>8</v>
      </c>
      <c r="V251" t="s">
        <v>167</v>
      </c>
      <c r="W251" t="s">
        <v>167</v>
      </c>
      <c r="X251" s="73">
        <f>Saída[[#This Row],[Contendo]]*Saída[[#This Row],[Quantidade volumétrica 
Entregue]]</f>
        <v>8</v>
      </c>
      <c r="Y251" s="237">
        <v>15.37</v>
      </c>
      <c r="Z251" s="49">
        <f>Saída[[#This Row],[Valor Unitário Comercial]]*Saída[[#This Row],[Quantidade Comercial]]</f>
        <v>122.96</v>
      </c>
    </row>
    <row r="252" spans="1:26" ht="15" customHeight="1">
      <c r="A252" s="76" t="s">
        <v>357</v>
      </c>
      <c r="B252" s="44" t="s">
        <v>858</v>
      </c>
      <c r="C252" t="s">
        <v>357</v>
      </c>
      <c r="D252" s="44" t="s">
        <v>858</v>
      </c>
      <c r="E252" t="s">
        <v>507</v>
      </c>
      <c r="H252" t="s">
        <v>720</v>
      </c>
      <c r="J252" t="s">
        <v>357</v>
      </c>
      <c r="M252" t="s">
        <v>357</v>
      </c>
      <c r="N252" s="2">
        <v>43941</v>
      </c>
      <c r="O252">
        <v>5</v>
      </c>
      <c r="P252" t="str">
        <f>IFERROR(VLOOKUP(Saída[[#This Row],[Cod.]],Entrada!M:W,2,0),0)</f>
        <v>Desinfetante Hospitalar Alc Clorado Ultra Guard DCG70 2x5Kg</v>
      </c>
      <c r="Q252" s="93">
        <v>4</v>
      </c>
      <c r="R252" s="92" t="s">
        <v>113</v>
      </c>
      <c r="S252" s="73">
        <v>2</v>
      </c>
      <c r="T252" t="s">
        <v>167</v>
      </c>
      <c r="U252" s="73">
        <f>Saída[[#This Row],[Contendo]]*Saída[[#This Row],[Quantidade volumétrica 
Entregue]]</f>
        <v>8</v>
      </c>
      <c r="V252" t="s">
        <v>167</v>
      </c>
      <c r="W252" t="s">
        <v>167</v>
      </c>
      <c r="X252" s="73">
        <f>Saída[[#This Row],[Contendo]]*Saída[[#This Row],[Quantidade volumétrica 
Entregue]]</f>
        <v>8</v>
      </c>
      <c r="Y252" s="237">
        <v>15.37</v>
      </c>
      <c r="Z252" s="49">
        <f>Saída[[#This Row],[Valor Unitário Comercial]]*Saída[[#This Row],[Quantidade Comercial]]</f>
        <v>122.96</v>
      </c>
    </row>
    <row r="253" spans="1:26" ht="15" customHeight="1">
      <c r="A253" s="76" t="s">
        <v>357</v>
      </c>
      <c r="B253" s="44" t="s">
        <v>858</v>
      </c>
      <c r="C253" t="s">
        <v>357</v>
      </c>
      <c r="D253" s="44" t="s">
        <v>858</v>
      </c>
      <c r="E253" t="s">
        <v>508</v>
      </c>
      <c r="H253" t="s">
        <v>720</v>
      </c>
      <c r="J253" t="s">
        <v>357</v>
      </c>
      <c r="M253" t="s">
        <v>357</v>
      </c>
      <c r="N253" s="2">
        <v>43941</v>
      </c>
      <c r="O253">
        <v>5</v>
      </c>
      <c r="P253" t="str">
        <f>IFERROR(VLOOKUP(Saída[[#This Row],[Cod.]],Entrada!M:W,2,0),0)</f>
        <v>Desinfetante Hospitalar Alc Clorado Ultra Guard DCG70 2x5Kg</v>
      </c>
      <c r="Q253" s="93">
        <v>2</v>
      </c>
      <c r="R253" s="92" t="s">
        <v>113</v>
      </c>
      <c r="S253" s="73">
        <v>2</v>
      </c>
      <c r="T253" t="s">
        <v>167</v>
      </c>
      <c r="U253" s="73">
        <f>Saída[[#This Row],[Contendo]]*Saída[[#This Row],[Quantidade volumétrica 
Entregue]]</f>
        <v>4</v>
      </c>
      <c r="V253" t="s">
        <v>167</v>
      </c>
      <c r="W253" t="s">
        <v>167</v>
      </c>
      <c r="X253" s="73">
        <f>Saída[[#This Row],[Contendo]]*Saída[[#This Row],[Quantidade volumétrica 
Entregue]]</f>
        <v>4</v>
      </c>
      <c r="Y253" s="237">
        <v>15.37</v>
      </c>
      <c r="Z253" s="49">
        <f>Saída[[#This Row],[Valor Unitário Comercial]]*Saída[[#This Row],[Quantidade Comercial]]</f>
        <v>61.48</v>
      </c>
    </row>
    <row r="254" spans="1:26" ht="15" customHeight="1">
      <c r="A254" s="76" t="s">
        <v>357</v>
      </c>
      <c r="B254" s="44" t="s">
        <v>858</v>
      </c>
      <c r="C254" t="s">
        <v>357</v>
      </c>
      <c r="D254" s="44" t="s">
        <v>858</v>
      </c>
      <c r="E254" t="s">
        <v>509</v>
      </c>
      <c r="H254" t="s">
        <v>720</v>
      </c>
      <c r="J254" t="s">
        <v>357</v>
      </c>
      <c r="M254" t="s">
        <v>357</v>
      </c>
      <c r="N254" s="2">
        <v>43941</v>
      </c>
      <c r="O254">
        <v>5</v>
      </c>
      <c r="P254" t="str">
        <f>IFERROR(VLOOKUP(Saída[[#This Row],[Cod.]],Entrada!M:W,2,0),0)</f>
        <v>Desinfetante Hospitalar Alc Clorado Ultra Guard DCG70 2x5Kg</v>
      </c>
      <c r="Q254" s="93">
        <v>5</v>
      </c>
      <c r="R254" s="92" t="s">
        <v>113</v>
      </c>
      <c r="S254" s="73">
        <v>2</v>
      </c>
      <c r="T254" t="s">
        <v>167</v>
      </c>
      <c r="U254" s="73">
        <f>Saída[[#This Row],[Contendo]]*Saída[[#This Row],[Quantidade volumétrica 
Entregue]]</f>
        <v>10</v>
      </c>
      <c r="V254" t="s">
        <v>167</v>
      </c>
      <c r="W254" t="s">
        <v>167</v>
      </c>
      <c r="X254" s="73">
        <f>Saída[[#This Row],[Contendo]]*Saída[[#This Row],[Quantidade volumétrica 
Entregue]]</f>
        <v>10</v>
      </c>
      <c r="Y254" s="237">
        <v>15.37</v>
      </c>
      <c r="Z254" s="49">
        <f>Saída[[#This Row],[Valor Unitário Comercial]]*Saída[[#This Row],[Quantidade Comercial]]</f>
        <v>153.69999999999999</v>
      </c>
    </row>
    <row r="255" spans="1:26" ht="15" customHeight="1">
      <c r="A255" s="76" t="s">
        <v>357</v>
      </c>
      <c r="B255" s="44" t="s">
        <v>858</v>
      </c>
      <c r="C255" t="s">
        <v>357</v>
      </c>
      <c r="D255" s="44" t="s">
        <v>858</v>
      </c>
      <c r="E255" t="s">
        <v>510</v>
      </c>
      <c r="H255" t="s">
        <v>720</v>
      </c>
      <c r="J255" t="s">
        <v>357</v>
      </c>
      <c r="M255" t="s">
        <v>357</v>
      </c>
      <c r="N255" s="2">
        <v>43941</v>
      </c>
      <c r="O255">
        <v>5</v>
      </c>
      <c r="P255" t="str">
        <f>IFERROR(VLOOKUP(Saída[[#This Row],[Cod.]],Entrada!M:W,2,0),0)</f>
        <v>Desinfetante Hospitalar Alc Clorado Ultra Guard DCG70 2x5Kg</v>
      </c>
      <c r="Q255" s="93">
        <v>3</v>
      </c>
      <c r="R255" s="92" t="s">
        <v>113</v>
      </c>
      <c r="S255" s="73">
        <v>2</v>
      </c>
      <c r="T255" t="s">
        <v>167</v>
      </c>
      <c r="U255" s="73">
        <f>Saída[[#This Row],[Contendo]]*Saída[[#This Row],[Quantidade volumétrica 
Entregue]]</f>
        <v>6</v>
      </c>
      <c r="V255" t="s">
        <v>167</v>
      </c>
      <c r="W255" t="s">
        <v>167</v>
      </c>
      <c r="X255" s="73">
        <f>Saída[[#This Row],[Contendo]]*Saída[[#This Row],[Quantidade volumétrica 
Entregue]]</f>
        <v>6</v>
      </c>
      <c r="Y255" s="237">
        <v>15.37</v>
      </c>
      <c r="Z255" s="49">
        <f>Saída[[#This Row],[Valor Unitário Comercial]]*Saída[[#This Row],[Quantidade Comercial]]</f>
        <v>92.22</v>
      </c>
    </row>
    <row r="256" spans="1:26" ht="15" customHeight="1">
      <c r="A256" s="76" t="s">
        <v>357</v>
      </c>
      <c r="B256" s="44" t="s">
        <v>858</v>
      </c>
      <c r="C256" t="s">
        <v>357</v>
      </c>
      <c r="D256" s="44" t="s">
        <v>858</v>
      </c>
      <c r="E256" t="s">
        <v>511</v>
      </c>
      <c r="H256" t="s">
        <v>720</v>
      </c>
      <c r="J256" t="s">
        <v>357</v>
      </c>
      <c r="M256" t="s">
        <v>357</v>
      </c>
      <c r="N256" s="2">
        <v>43941</v>
      </c>
      <c r="O256">
        <v>5</v>
      </c>
      <c r="P256" t="str">
        <f>IFERROR(VLOOKUP(Saída[[#This Row],[Cod.]],Entrada!M:W,2,0),0)</f>
        <v>Desinfetante Hospitalar Alc Clorado Ultra Guard DCG70 2x5Kg</v>
      </c>
      <c r="Q256" s="93">
        <v>2</v>
      </c>
      <c r="R256" s="92" t="s">
        <v>113</v>
      </c>
      <c r="S256" s="73">
        <v>2</v>
      </c>
      <c r="T256" t="s">
        <v>167</v>
      </c>
      <c r="U256" s="73">
        <f>Saída[[#This Row],[Contendo]]*Saída[[#This Row],[Quantidade volumétrica 
Entregue]]</f>
        <v>4</v>
      </c>
      <c r="V256" t="s">
        <v>167</v>
      </c>
      <c r="W256" t="s">
        <v>167</v>
      </c>
      <c r="X256" s="73">
        <f>Saída[[#This Row],[Contendo]]*Saída[[#This Row],[Quantidade volumétrica 
Entregue]]</f>
        <v>4</v>
      </c>
      <c r="Y256" s="237">
        <v>15.37</v>
      </c>
      <c r="Z256" s="49">
        <f>Saída[[#This Row],[Valor Unitário Comercial]]*Saída[[#This Row],[Quantidade Comercial]]</f>
        <v>61.48</v>
      </c>
    </row>
    <row r="257" spans="1:26" ht="15" customHeight="1">
      <c r="A257" s="76" t="s">
        <v>357</v>
      </c>
      <c r="B257" s="44" t="s">
        <v>858</v>
      </c>
      <c r="C257" t="s">
        <v>357</v>
      </c>
      <c r="D257" s="44" t="s">
        <v>858</v>
      </c>
      <c r="E257" t="s">
        <v>512</v>
      </c>
      <c r="H257" t="s">
        <v>721</v>
      </c>
      <c r="J257" t="s">
        <v>357</v>
      </c>
      <c r="M257" t="s">
        <v>357</v>
      </c>
      <c r="N257" s="2">
        <v>43941</v>
      </c>
      <c r="O257">
        <v>5</v>
      </c>
      <c r="P257" t="str">
        <f>IFERROR(VLOOKUP(Saída[[#This Row],[Cod.]],Entrada!M:W,2,0),0)</f>
        <v>Desinfetante Hospitalar Alc Clorado Ultra Guard DCG70 2x5Kg</v>
      </c>
      <c r="Q257" s="93">
        <v>1</v>
      </c>
      <c r="R257" s="92" t="s">
        <v>113</v>
      </c>
      <c r="S257" s="73">
        <v>2</v>
      </c>
      <c r="T257" t="s">
        <v>167</v>
      </c>
      <c r="U257" s="73">
        <f>Saída[[#This Row],[Contendo]]*Saída[[#This Row],[Quantidade volumétrica 
Entregue]]</f>
        <v>2</v>
      </c>
      <c r="V257" t="s">
        <v>167</v>
      </c>
      <c r="W257" t="s">
        <v>167</v>
      </c>
      <c r="X257" s="73">
        <f>Saída[[#This Row],[Contendo]]*Saída[[#This Row],[Quantidade volumétrica 
Entregue]]</f>
        <v>2</v>
      </c>
      <c r="Y257" s="237">
        <v>15.37</v>
      </c>
      <c r="Z257" s="49">
        <f>Saída[[#This Row],[Valor Unitário Comercial]]*Saída[[#This Row],[Quantidade Comercial]]</f>
        <v>30.74</v>
      </c>
    </row>
    <row r="258" spans="1:26" ht="15" customHeight="1">
      <c r="A258" s="76" t="s">
        <v>357</v>
      </c>
      <c r="B258" s="44" t="s">
        <v>858</v>
      </c>
      <c r="C258" t="s">
        <v>357</v>
      </c>
      <c r="D258" s="44" t="s">
        <v>858</v>
      </c>
      <c r="E258" t="s">
        <v>513</v>
      </c>
      <c r="H258" t="s">
        <v>722</v>
      </c>
      <c r="J258" t="s">
        <v>357</v>
      </c>
      <c r="M258" t="s">
        <v>357</v>
      </c>
      <c r="N258" s="2">
        <v>43941</v>
      </c>
      <c r="O258">
        <v>5</v>
      </c>
      <c r="P258" t="str">
        <f>IFERROR(VLOOKUP(Saída[[#This Row],[Cod.]],Entrada!M:W,2,0),0)</f>
        <v>Desinfetante Hospitalar Alc Clorado Ultra Guard DCG70 2x5Kg</v>
      </c>
      <c r="Q258" s="93">
        <v>2</v>
      </c>
      <c r="R258" s="92" t="s">
        <v>113</v>
      </c>
      <c r="S258" s="73">
        <v>2</v>
      </c>
      <c r="T258" t="s">
        <v>167</v>
      </c>
      <c r="U258" s="73">
        <f>Saída[[#This Row],[Contendo]]*Saída[[#This Row],[Quantidade volumétrica 
Entregue]]</f>
        <v>4</v>
      </c>
      <c r="V258" t="s">
        <v>167</v>
      </c>
      <c r="W258" t="s">
        <v>167</v>
      </c>
      <c r="X258" s="73">
        <f>Saída[[#This Row],[Contendo]]*Saída[[#This Row],[Quantidade volumétrica 
Entregue]]</f>
        <v>4</v>
      </c>
      <c r="Y258" s="237">
        <v>15.37</v>
      </c>
      <c r="Z258" s="49">
        <f>Saída[[#This Row],[Valor Unitário Comercial]]*Saída[[#This Row],[Quantidade Comercial]]</f>
        <v>61.48</v>
      </c>
    </row>
    <row r="259" spans="1:26" ht="15" customHeight="1">
      <c r="A259" s="76" t="s">
        <v>357</v>
      </c>
      <c r="B259" s="44" t="s">
        <v>858</v>
      </c>
      <c r="C259" t="s">
        <v>357</v>
      </c>
      <c r="D259" s="44" t="s">
        <v>858</v>
      </c>
      <c r="E259" t="s">
        <v>514</v>
      </c>
      <c r="H259" t="s">
        <v>722</v>
      </c>
      <c r="J259" t="s">
        <v>357</v>
      </c>
      <c r="M259" t="s">
        <v>357</v>
      </c>
      <c r="N259" s="2">
        <v>43941</v>
      </c>
      <c r="O259">
        <v>5</v>
      </c>
      <c r="P259" t="str">
        <f>IFERROR(VLOOKUP(Saída[[#This Row],[Cod.]],Entrada!M:W,2,0),0)</f>
        <v>Desinfetante Hospitalar Alc Clorado Ultra Guard DCG70 2x5Kg</v>
      </c>
      <c r="Q259" s="93">
        <v>2</v>
      </c>
      <c r="R259" s="92" t="s">
        <v>113</v>
      </c>
      <c r="S259" s="73">
        <v>2</v>
      </c>
      <c r="T259" t="s">
        <v>167</v>
      </c>
      <c r="U259" s="73">
        <f>Saída[[#This Row],[Contendo]]*Saída[[#This Row],[Quantidade volumétrica 
Entregue]]</f>
        <v>4</v>
      </c>
      <c r="V259" t="s">
        <v>167</v>
      </c>
      <c r="W259" t="s">
        <v>167</v>
      </c>
      <c r="X259" s="73">
        <f>Saída[[#This Row],[Contendo]]*Saída[[#This Row],[Quantidade volumétrica 
Entregue]]</f>
        <v>4</v>
      </c>
      <c r="Y259" s="237">
        <v>15.37</v>
      </c>
      <c r="Z259" s="49">
        <f>Saída[[#This Row],[Valor Unitário Comercial]]*Saída[[#This Row],[Quantidade Comercial]]</f>
        <v>61.48</v>
      </c>
    </row>
    <row r="260" spans="1:26" ht="15" customHeight="1">
      <c r="A260" s="76" t="s">
        <v>357</v>
      </c>
      <c r="B260" s="44" t="s">
        <v>858</v>
      </c>
      <c r="C260" t="s">
        <v>357</v>
      </c>
      <c r="D260" s="44" t="s">
        <v>858</v>
      </c>
      <c r="E260" t="s">
        <v>515</v>
      </c>
      <c r="H260" t="s">
        <v>722</v>
      </c>
      <c r="J260" t="s">
        <v>357</v>
      </c>
      <c r="M260" t="s">
        <v>357</v>
      </c>
      <c r="N260" s="2">
        <v>43941</v>
      </c>
      <c r="O260">
        <v>5</v>
      </c>
      <c r="P260" t="str">
        <f>IFERROR(VLOOKUP(Saída[[#This Row],[Cod.]],Entrada!M:W,2,0),0)</f>
        <v>Desinfetante Hospitalar Alc Clorado Ultra Guard DCG70 2x5Kg</v>
      </c>
      <c r="Q260" s="93">
        <v>2</v>
      </c>
      <c r="R260" s="92" t="s">
        <v>113</v>
      </c>
      <c r="S260" s="73">
        <v>2</v>
      </c>
      <c r="T260" t="s">
        <v>167</v>
      </c>
      <c r="U260" s="73">
        <f>Saída[[#This Row],[Contendo]]*Saída[[#This Row],[Quantidade volumétrica 
Entregue]]</f>
        <v>4</v>
      </c>
      <c r="V260" t="s">
        <v>167</v>
      </c>
      <c r="W260" t="s">
        <v>167</v>
      </c>
      <c r="X260" s="73">
        <f>Saída[[#This Row],[Contendo]]*Saída[[#This Row],[Quantidade volumétrica 
Entregue]]</f>
        <v>4</v>
      </c>
      <c r="Y260" s="237">
        <v>15.37</v>
      </c>
      <c r="Z260" s="49">
        <f>Saída[[#This Row],[Valor Unitário Comercial]]*Saída[[#This Row],[Quantidade Comercial]]</f>
        <v>61.48</v>
      </c>
    </row>
    <row r="261" spans="1:26" ht="15" customHeight="1">
      <c r="A261" s="76" t="s">
        <v>357</v>
      </c>
      <c r="B261" s="44" t="s">
        <v>858</v>
      </c>
      <c r="C261" t="s">
        <v>357</v>
      </c>
      <c r="D261" s="44" t="s">
        <v>858</v>
      </c>
      <c r="E261" t="s">
        <v>516</v>
      </c>
      <c r="H261" t="s">
        <v>723</v>
      </c>
      <c r="J261" t="s">
        <v>357</v>
      </c>
      <c r="M261" t="s">
        <v>357</v>
      </c>
      <c r="N261" s="2">
        <v>43941</v>
      </c>
      <c r="O261">
        <v>5</v>
      </c>
      <c r="P261" t="str">
        <f>IFERROR(VLOOKUP(Saída[[#This Row],[Cod.]],Entrada!M:W,2,0),0)</f>
        <v>Desinfetante Hospitalar Alc Clorado Ultra Guard DCG70 2x5Kg</v>
      </c>
      <c r="Q261" s="93">
        <v>1</v>
      </c>
      <c r="R261" s="92" t="s">
        <v>113</v>
      </c>
      <c r="S261" s="73">
        <v>2</v>
      </c>
      <c r="T261" t="s">
        <v>167</v>
      </c>
      <c r="U261" s="73">
        <f>Saída[[#This Row],[Contendo]]*Saída[[#This Row],[Quantidade volumétrica 
Entregue]]</f>
        <v>2</v>
      </c>
      <c r="V261" t="s">
        <v>167</v>
      </c>
      <c r="W261" t="s">
        <v>167</v>
      </c>
      <c r="X261" s="73">
        <f>Saída[[#This Row],[Contendo]]*Saída[[#This Row],[Quantidade volumétrica 
Entregue]]</f>
        <v>2</v>
      </c>
      <c r="Y261" s="237">
        <v>15.37</v>
      </c>
      <c r="Z261" s="49">
        <f>Saída[[#This Row],[Valor Unitário Comercial]]*Saída[[#This Row],[Quantidade Comercial]]</f>
        <v>30.74</v>
      </c>
    </row>
    <row r="262" spans="1:26" ht="15" customHeight="1">
      <c r="A262" s="76" t="s">
        <v>357</v>
      </c>
      <c r="B262" s="44" t="s">
        <v>858</v>
      </c>
      <c r="C262" t="s">
        <v>357</v>
      </c>
      <c r="D262" s="44" t="s">
        <v>858</v>
      </c>
      <c r="E262" t="s">
        <v>517</v>
      </c>
      <c r="H262" t="s">
        <v>724</v>
      </c>
      <c r="J262" t="s">
        <v>357</v>
      </c>
      <c r="M262" t="s">
        <v>357</v>
      </c>
      <c r="N262" s="2">
        <v>43941</v>
      </c>
      <c r="O262">
        <v>5</v>
      </c>
      <c r="P262" t="str">
        <f>IFERROR(VLOOKUP(Saída[[#This Row],[Cod.]],Entrada!M:W,2,0),0)</f>
        <v>Desinfetante Hospitalar Alc Clorado Ultra Guard DCG70 2x5Kg</v>
      </c>
      <c r="Q262" s="93">
        <v>1</v>
      </c>
      <c r="R262" s="92" t="s">
        <v>113</v>
      </c>
      <c r="S262" s="73">
        <v>2</v>
      </c>
      <c r="T262" t="s">
        <v>167</v>
      </c>
      <c r="U262" s="73">
        <f>Saída[[#This Row],[Contendo]]*Saída[[#This Row],[Quantidade volumétrica 
Entregue]]</f>
        <v>2</v>
      </c>
      <c r="V262" t="s">
        <v>167</v>
      </c>
      <c r="W262" t="s">
        <v>167</v>
      </c>
      <c r="X262" s="73">
        <f>Saída[[#This Row],[Contendo]]*Saída[[#This Row],[Quantidade volumétrica 
Entregue]]</f>
        <v>2</v>
      </c>
      <c r="Y262" s="237">
        <v>15.37</v>
      </c>
      <c r="Z262" s="49">
        <f>Saída[[#This Row],[Valor Unitário Comercial]]*Saída[[#This Row],[Quantidade Comercial]]</f>
        <v>30.74</v>
      </c>
    </row>
    <row r="263" spans="1:26" ht="15" customHeight="1">
      <c r="A263" s="76" t="s">
        <v>357</v>
      </c>
      <c r="B263" s="44" t="s">
        <v>858</v>
      </c>
      <c r="C263" t="s">
        <v>357</v>
      </c>
      <c r="D263" s="44" t="s">
        <v>858</v>
      </c>
      <c r="E263" t="s">
        <v>518</v>
      </c>
      <c r="H263" t="s">
        <v>725</v>
      </c>
      <c r="J263" t="s">
        <v>357</v>
      </c>
      <c r="M263" t="s">
        <v>357</v>
      </c>
      <c r="N263" s="2">
        <v>43941</v>
      </c>
      <c r="O263">
        <v>5</v>
      </c>
      <c r="P263" t="str">
        <f>IFERROR(VLOOKUP(Saída[[#This Row],[Cod.]],Entrada!M:W,2,0),0)</f>
        <v>Desinfetante Hospitalar Alc Clorado Ultra Guard DCG70 2x5Kg</v>
      </c>
      <c r="Q263" s="93">
        <v>1</v>
      </c>
      <c r="R263" s="92" t="s">
        <v>113</v>
      </c>
      <c r="S263" s="73">
        <v>2</v>
      </c>
      <c r="T263" t="s">
        <v>167</v>
      </c>
      <c r="U263" s="73">
        <f>Saída[[#This Row],[Contendo]]*Saída[[#This Row],[Quantidade volumétrica 
Entregue]]</f>
        <v>2</v>
      </c>
      <c r="V263" t="s">
        <v>167</v>
      </c>
      <c r="W263" t="s">
        <v>167</v>
      </c>
      <c r="X263" s="73">
        <f>Saída[[#This Row],[Contendo]]*Saída[[#This Row],[Quantidade volumétrica 
Entregue]]</f>
        <v>2</v>
      </c>
      <c r="Y263" s="237">
        <v>15.37</v>
      </c>
      <c r="Z263" s="49">
        <f>Saída[[#This Row],[Valor Unitário Comercial]]*Saída[[#This Row],[Quantidade Comercial]]</f>
        <v>30.74</v>
      </c>
    </row>
    <row r="264" spans="1:26" ht="15" customHeight="1">
      <c r="A264" s="76" t="s">
        <v>357</v>
      </c>
      <c r="B264" s="44" t="s">
        <v>858</v>
      </c>
      <c r="C264" t="s">
        <v>357</v>
      </c>
      <c r="D264" s="44" t="s">
        <v>858</v>
      </c>
      <c r="E264" t="s">
        <v>519</v>
      </c>
      <c r="H264" t="s">
        <v>726</v>
      </c>
      <c r="J264" t="s">
        <v>357</v>
      </c>
      <c r="M264" t="s">
        <v>357</v>
      </c>
      <c r="N264" s="2">
        <v>43941</v>
      </c>
      <c r="O264">
        <v>5</v>
      </c>
      <c r="P264" t="str">
        <f>IFERROR(VLOOKUP(Saída[[#This Row],[Cod.]],Entrada!M:W,2,0),0)</f>
        <v>Desinfetante Hospitalar Alc Clorado Ultra Guard DCG70 2x5Kg</v>
      </c>
      <c r="Q264" s="93">
        <v>1</v>
      </c>
      <c r="R264" s="92" t="s">
        <v>113</v>
      </c>
      <c r="S264" s="73">
        <v>2</v>
      </c>
      <c r="T264" t="s">
        <v>167</v>
      </c>
      <c r="U264" s="73">
        <f>Saída[[#This Row],[Contendo]]*Saída[[#This Row],[Quantidade volumétrica 
Entregue]]</f>
        <v>2</v>
      </c>
      <c r="V264" t="s">
        <v>167</v>
      </c>
      <c r="W264" t="s">
        <v>167</v>
      </c>
      <c r="X264" s="73">
        <f>Saída[[#This Row],[Contendo]]*Saída[[#This Row],[Quantidade volumétrica 
Entregue]]</f>
        <v>2</v>
      </c>
      <c r="Y264" s="237">
        <v>15.37</v>
      </c>
      <c r="Z264" s="49">
        <f>Saída[[#This Row],[Valor Unitário Comercial]]*Saída[[#This Row],[Quantidade Comercial]]</f>
        <v>30.74</v>
      </c>
    </row>
    <row r="265" spans="1:26" ht="15" customHeight="1">
      <c r="A265" s="76" t="s">
        <v>357</v>
      </c>
      <c r="B265" s="44" t="s">
        <v>858</v>
      </c>
      <c r="C265" t="s">
        <v>357</v>
      </c>
      <c r="D265" s="44" t="s">
        <v>858</v>
      </c>
      <c r="E265" t="s">
        <v>520</v>
      </c>
      <c r="H265" t="s">
        <v>727</v>
      </c>
      <c r="J265" t="s">
        <v>357</v>
      </c>
      <c r="M265" t="s">
        <v>357</v>
      </c>
      <c r="N265" s="2">
        <v>43941</v>
      </c>
      <c r="O265">
        <v>5</v>
      </c>
      <c r="P265" t="str">
        <f>IFERROR(VLOOKUP(Saída[[#This Row],[Cod.]],Entrada!M:W,2,0),0)</f>
        <v>Desinfetante Hospitalar Alc Clorado Ultra Guard DCG70 2x5Kg</v>
      </c>
      <c r="Q265" s="93">
        <v>1</v>
      </c>
      <c r="R265" s="92" t="s">
        <v>113</v>
      </c>
      <c r="S265" s="73">
        <v>2</v>
      </c>
      <c r="T265" t="s">
        <v>167</v>
      </c>
      <c r="U265" s="73">
        <f>Saída[[#This Row],[Contendo]]*Saída[[#This Row],[Quantidade volumétrica 
Entregue]]</f>
        <v>2</v>
      </c>
      <c r="V265" t="s">
        <v>167</v>
      </c>
      <c r="W265" t="s">
        <v>167</v>
      </c>
      <c r="X265" s="73">
        <f>Saída[[#This Row],[Contendo]]*Saída[[#This Row],[Quantidade volumétrica 
Entregue]]</f>
        <v>2</v>
      </c>
      <c r="Y265" s="237">
        <v>15.37</v>
      </c>
      <c r="Z265" s="49">
        <f>Saída[[#This Row],[Valor Unitário Comercial]]*Saída[[#This Row],[Quantidade Comercial]]</f>
        <v>30.74</v>
      </c>
    </row>
    <row r="266" spans="1:26" ht="15" customHeight="1">
      <c r="A266" s="76" t="s">
        <v>357</v>
      </c>
      <c r="B266" s="44" t="s">
        <v>858</v>
      </c>
      <c r="C266" t="s">
        <v>357</v>
      </c>
      <c r="D266" s="44" t="s">
        <v>858</v>
      </c>
      <c r="E266" t="s">
        <v>521</v>
      </c>
      <c r="H266" t="s">
        <v>728</v>
      </c>
      <c r="J266" t="s">
        <v>357</v>
      </c>
      <c r="M266" t="s">
        <v>357</v>
      </c>
      <c r="N266" s="2">
        <v>43941</v>
      </c>
      <c r="O266">
        <v>5</v>
      </c>
      <c r="P266" t="str">
        <f>IFERROR(VLOOKUP(Saída[[#This Row],[Cod.]],Entrada!M:W,2,0),0)</f>
        <v>Desinfetante Hospitalar Alc Clorado Ultra Guard DCG70 2x5Kg</v>
      </c>
      <c r="Q266" s="93">
        <v>1</v>
      </c>
      <c r="R266" s="92" t="s">
        <v>113</v>
      </c>
      <c r="S266" s="73">
        <v>2</v>
      </c>
      <c r="T266" t="s">
        <v>167</v>
      </c>
      <c r="U266" s="73">
        <f>Saída[[#This Row],[Contendo]]*Saída[[#This Row],[Quantidade volumétrica 
Entregue]]</f>
        <v>2</v>
      </c>
      <c r="V266" t="s">
        <v>167</v>
      </c>
      <c r="W266" t="s">
        <v>167</v>
      </c>
      <c r="X266" s="73">
        <f>Saída[[#This Row],[Contendo]]*Saída[[#This Row],[Quantidade volumétrica 
Entregue]]</f>
        <v>2</v>
      </c>
      <c r="Y266" s="237">
        <v>15.37</v>
      </c>
      <c r="Z266" s="49">
        <f>Saída[[#This Row],[Valor Unitário Comercial]]*Saída[[#This Row],[Quantidade Comercial]]</f>
        <v>30.74</v>
      </c>
    </row>
    <row r="267" spans="1:26" ht="15" customHeight="1">
      <c r="A267" s="76" t="s">
        <v>357</v>
      </c>
      <c r="B267" s="44" t="s">
        <v>858</v>
      </c>
      <c r="C267" t="s">
        <v>357</v>
      </c>
      <c r="D267" s="44" t="s">
        <v>858</v>
      </c>
      <c r="E267" t="s">
        <v>522</v>
      </c>
      <c r="H267" t="s">
        <v>729</v>
      </c>
      <c r="J267" t="s">
        <v>357</v>
      </c>
      <c r="M267" t="s">
        <v>357</v>
      </c>
      <c r="N267" s="2">
        <v>43941</v>
      </c>
      <c r="O267">
        <v>5</v>
      </c>
      <c r="P267" t="str">
        <f>IFERROR(VLOOKUP(Saída[[#This Row],[Cod.]],Entrada!M:W,2,0),0)</f>
        <v>Desinfetante Hospitalar Alc Clorado Ultra Guard DCG70 2x5Kg</v>
      </c>
      <c r="Q267" s="93">
        <v>1</v>
      </c>
      <c r="R267" s="92" t="s">
        <v>113</v>
      </c>
      <c r="S267" s="73">
        <v>2</v>
      </c>
      <c r="T267" t="s">
        <v>167</v>
      </c>
      <c r="U267" s="73">
        <f>Saída[[#This Row],[Contendo]]*Saída[[#This Row],[Quantidade volumétrica 
Entregue]]</f>
        <v>2</v>
      </c>
      <c r="V267" t="s">
        <v>167</v>
      </c>
      <c r="W267" t="s">
        <v>167</v>
      </c>
      <c r="X267" s="73">
        <f>Saída[[#This Row],[Contendo]]*Saída[[#This Row],[Quantidade volumétrica 
Entregue]]</f>
        <v>2</v>
      </c>
      <c r="Y267" s="237">
        <v>15.37</v>
      </c>
      <c r="Z267" s="49">
        <f>Saída[[#This Row],[Valor Unitário Comercial]]*Saída[[#This Row],[Quantidade Comercial]]</f>
        <v>30.74</v>
      </c>
    </row>
    <row r="268" spans="1:26" ht="15" customHeight="1">
      <c r="A268" s="76" t="s">
        <v>357</v>
      </c>
      <c r="B268" s="44" t="s">
        <v>858</v>
      </c>
      <c r="C268" t="s">
        <v>357</v>
      </c>
      <c r="D268" s="44" t="s">
        <v>858</v>
      </c>
      <c r="E268" t="s">
        <v>523</v>
      </c>
      <c r="H268" t="s">
        <v>730</v>
      </c>
      <c r="J268" t="s">
        <v>357</v>
      </c>
      <c r="M268" t="s">
        <v>357</v>
      </c>
      <c r="N268" s="2">
        <v>43941</v>
      </c>
      <c r="O268">
        <v>5</v>
      </c>
      <c r="P268" t="str">
        <f>IFERROR(VLOOKUP(Saída[[#This Row],[Cod.]],Entrada!M:W,2,0),0)</f>
        <v>Desinfetante Hospitalar Alc Clorado Ultra Guard DCG70 2x5Kg</v>
      </c>
      <c r="Q268" s="93">
        <v>2</v>
      </c>
      <c r="R268" s="92" t="s">
        <v>113</v>
      </c>
      <c r="S268" s="73">
        <v>2</v>
      </c>
      <c r="T268" t="s">
        <v>167</v>
      </c>
      <c r="U268" s="73">
        <f>Saída[[#This Row],[Contendo]]*Saída[[#This Row],[Quantidade volumétrica 
Entregue]]</f>
        <v>4</v>
      </c>
      <c r="V268" t="s">
        <v>167</v>
      </c>
      <c r="W268" t="s">
        <v>167</v>
      </c>
      <c r="X268" s="73">
        <f>Saída[[#This Row],[Contendo]]*Saída[[#This Row],[Quantidade volumétrica 
Entregue]]</f>
        <v>4</v>
      </c>
      <c r="Y268" s="237">
        <v>15.37</v>
      </c>
      <c r="Z268" s="49">
        <f>Saída[[#This Row],[Valor Unitário Comercial]]*Saída[[#This Row],[Quantidade Comercial]]</f>
        <v>61.48</v>
      </c>
    </row>
    <row r="269" spans="1:26" ht="15" customHeight="1">
      <c r="A269" s="76" t="s">
        <v>357</v>
      </c>
      <c r="B269" s="44" t="s">
        <v>858</v>
      </c>
      <c r="C269" t="s">
        <v>357</v>
      </c>
      <c r="D269" s="44" t="s">
        <v>858</v>
      </c>
      <c r="E269" t="s">
        <v>524</v>
      </c>
      <c r="H269" t="s">
        <v>731</v>
      </c>
      <c r="J269" t="s">
        <v>357</v>
      </c>
      <c r="M269" t="s">
        <v>357</v>
      </c>
      <c r="N269" s="2">
        <v>43941</v>
      </c>
      <c r="O269">
        <v>5</v>
      </c>
      <c r="P269" t="str">
        <f>IFERROR(VLOOKUP(Saída[[#This Row],[Cod.]],Entrada!M:W,2,0),0)</f>
        <v>Desinfetante Hospitalar Alc Clorado Ultra Guard DCG70 2x5Kg</v>
      </c>
      <c r="Q269" s="93">
        <v>1</v>
      </c>
      <c r="R269" s="92" t="s">
        <v>113</v>
      </c>
      <c r="S269" s="73">
        <v>2</v>
      </c>
      <c r="T269" t="s">
        <v>167</v>
      </c>
      <c r="U269" s="73">
        <f>Saída[[#This Row],[Contendo]]*Saída[[#This Row],[Quantidade volumétrica 
Entregue]]</f>
        <v>2</v>
      </c>
      <c r="V269" t="s">
        <v>167</v>
      </c>
      <c r="W269" t="s">
        <v>167</v>
      </c>
      <c r="X269" s="73">
        <f>Saída[[#This Row],[Contendo]]*Saída[[#This Row],[Quantidade volumétrica 
Entregue]]</f>
        <v>2</v>
      </c>
      <c r="Y269" s="237">
        <v>15.37</v>
      </c>
      <c r="Z269" s="49">
        <f>Saída[[#This Row],[Valor Unitário Comercial]]*Saída[[#This Row],[Quantidade Comercial]]</f>
        <v>30.74</v>
      </c>
    </row>
    <row r="270" spans="1:26" ht="15" customHeight="1">
      <c r="A270" s="76" t="s">
        <v>357</v>
      </c>
      <c r="B270" s="44" t="s">
        <v>858</v>
      </c>
      <c r="C270" t="s">
        <v>357</v>
      </c>
      <c r="D270" s="44" t="s">
        <v>858</v>
      </c>
      <c r="E270" t="s">
        <v>525</v>
      </c>
      <c r="H270" t="s">
        <v>732</v>
      </c>
      <c r="J270" t="s">
        <v>357</v>
      </c>
      <c r="M270" t="s">
        <v>357</v>
      </c>
      <c r="N270" s="2">
        <v>43941</v>
      </c>
      <c r="O270">
        <v>5</v>
      </c>
      <c r="P270" t="str">
        <f>IFERROR(VLOOKUP(Saída[[#This Row],[Cod.]],Entrada!M:W,2,0),0)</f>
        <v>Desinfetante Hospitalar Alc Clorado Ultra Guard DCG70 2x5Kg</v>
      </c>
      <c r="Q270" s="93">
        <v>1</v>
      </c>
      <c r="R270" s="92" t="s">
        <v>113</v>
      </c>
      <c r="S270" s="73">
        <v>2</v>
      </c>
      <c r="T270" t="s">
        <v>167</v>
      </c>
      <c r="U270" s="73">
        <f>Saída[[#This Row],[Contendo]]*Saída[[#This Row],[Quantidade volumétrica 
Entregue]]</f>
        <v>2</v>
      </c>
      <c r="V270" t="s">
        <v>167</v>
      </c>
      <c r="W270" t="s">
        <v>167</v>
      </c>
      <c r="X270" s="73">
        <f>Saída[[#This Row],[Contendo]]*Saída[[#This Row],[Quantidade volumétrica 
Entregue]]</f>
        <v>2</v>
      </c>
      <c r="Y270" s="237">
        <v>15.37</v>
      </c>
      <c r="Z270" s="49">
        <f>Saída[[#This Row],[Valor Unitário Comercial]]*Saída[[#This Row],[Quantidade Comercial]]</f>
        <v>30.74</v>
      </c>
    </row>
    <row r="271" spans="1:26" ht="15" customHeight="1">
      <c r="A271" s="76" t="s">
        <v>357</v>
      </c>
      <c r="B271" s="44" t="s">
        <v>858</v>
      </c>
      <c r="C271" t="s">
        <v>357</v>
      </c>
      <c r="D271" s="44" t="s">
        <v>858</v>
      </c>
      <c r="E271" t="s">
        <v>526</v>
      </c>
      <c r="H271" t="s">
        <v>733</v>
      </c>
      <c r="J271" t="s">
        <v>357</v>
      </c>
      <c r="M271" t="s">
        <v>357</v>
      </c>
      <c r="N271" s="2">
        <v>43941</v>
      </c>
      <c r="O271">
        <v>5</v>
      </c>
      <c r="P271" t="str">
        <f>IFERROR(VLOOKUP(Saída[[#This Row],[Cod.]],Entrada!M:W,2,0),0)</f>
        <v>Desinfetante Hospitalar Alc Clorado Ultra Guard DCG70 2x5Kg</v>
      </c>
      <c r="Q271" s="93">
        <v>1</v>
      </c>
      <c r="R271" s="92" t="s">
        <v>113</v>
      </c>
      <c r="S271" s="73">
        <v>2</v>
      </c>
      <c r="T271" t="s">
        <v>167</v>
      </c>
      <c r="U271" s="73">
        <f>Saída[[#This Row],[Contendo]]*Saída[[#This Row],[Quantidade volumétrica 
Entregue]]</f>
        <v>2</v>
      </c>
      <c r="V271" t="s">
        <v>167</v>
      </c>
      <c r="W271" t="s">
        <v>167</v>
      </c>
      <c r="X271" s="73">
        <f>Saída[[#This Row],[Contendo]]*Saída[[#This Row],[Quantidade volumétrica 
Entregue]]</f>
        <v>2</v>
      </c>
      <c r="Y271" s="237">
        <v>15.37</v>
      </c>
      <c r="Z271" s="49">
        <f>Saída[[#This Row],[Valor Unitário Comercial]]*Saída[[#This Row],[Quantidade Comercial]]</f>
        <v>30.74</v>
      </c>
    </row>
    <row r="272" spans="1:26" ht="15" customHeight="1">
      <c r="A272" s="76" t="s">
        <v>357</v>
      </c>
      <c r="B272" s="44" t="s">
        <v>858</v>
      </c>
      <c r="C272" t="s">
        <v>357</v>
      </c>
      <c r="D272" s="44" t="s">
        <v>858</v>
      </c>
      <c r="E272" t="s">
        <v>527</v>
      </c>
      <c r="H272" t="s">
        <v>734</v>
      </c>
      <c r="J272" t="s">
        <v>357</v>
      </c>
      <c r="M272" t="s">
        <v>357</v>
      </c>
      <c r="N272" s="2">
        <v>43941</v>
      </c>
      <c r="O272">
        <v>5</v>
      </c>
      <c r="P272" t="str">
        <f>IFERROR(VLOOKUP(Saída[[#This Row],[Cod.]],Entrada!M:W,2,0),0)</f>
        <v>Desinfetante Hospitalar Alc Clorado Ultra Guard DCG70 2x5Kg</v>
      </c>
      <c r="Q272" s="93">
        <v>1</v>
      </c>
      <c r="R272" s="92" t="s">
        <v>113</v>
      </c>
      <c r="S272" s="73">
        <v>2</v>
      </c>
      <c r="T272" t="s">
        <v>167</v>
      </c>
      <c r="U272" s="73">
        <f>Saída[[#This Row],[Contendo]]*Saída[[#This Row],[Quantidade volumétrica 
Entregue]]</f>
        <v>2</v>
      </c>
      <c r="V272" t="s">
        <v>167</v>
      </c>
      <c r="W272" t="s">
        <v>167</v>
      </c>
      <c r="X272" s="73">
        <f>Saída[[#This Row],[Contendo]]*Saída[[#This Row],[Quantidade volumétrica 
Entregue]]</f>
        <v>2</v>
      </c>
      <c r="Y272" s="237">
        <v>15.37</v>
      </c>
      <c r="Z272" s="49">
        <f>Saída[[#This Row],[Valor Unitário Comercial]]*Saída[[#This Row],[Quantidade Comercial]]</f>
        <v>30.74</v>
      </c>
    </row>
    <row r="273" spans="1:26" ht="15" customHeight="1">
      <c r="A273" s="76" t="s">
        <v>357</v>
      </c>
      <c r="B273" s="44" t="s">
        <v>858</v>
      </c>
      <c r="C273" t="s">
        <v>357</v>
      </c>
      <c r="D273" s="44" t="s">
        <v>858</v>
      </c>
      <c r="E273" t="s">
        <v>528</v>
      </c>
      <c r="H273" t="s">
        <v>735</v>
      </c>
      <c r="J273" t="s">
        <v>357</v>
      </c>
      <c r="M273" t="s">
        <v>357</v>
      </c>
      <c r="N273" s="2">
        <v>43941</v>
      </c>
      <c r="O273">
        <v>5</v>
      </c>
      <c r="P273" t="str">
        <f>IFERROR(VLOOKUP(Saída[[#This Row],[Cod.]],Entrada!M:W,2,0),0)</f>
        <v>Desinfetante Hospitalar Alc Clorado Ultra Guard DCG70 2x5Kg</v>
      </c>
      <c r="Q273" s="93">
        <v>5</v>
      </c>
      <c r="R273" s="92" t="s">
        <v>113</v>
      </c>
      <c r="S273" s="73">
        <v>2</v>
      </c>
      <c r="T273" t="s">
        <v>167</v>
      </c>
      <c r="U273" s="73">
        <f>Saída[[#This Row],[Contendo]]*Saída[[#This Row],[Quantidade volumétrica 
Entregue]]</f>
        <v>10</v>
      </c>
      <c r="V273" t="s">
        <v>167</v>
      </c>
      <c r="W273" t="s">
        <v>167</v>
      </c>
      <c r="X273" s="73">
        <f>Saída[[#This Row],[Contendo]]*Saída[[#This Row],[Quantidade volumétrica 
Entregue]]</f>
        <v>10</v>
      </c>
      <c r="Y273" s="237">
        <v>15.37</v>
      </c>
      <c r="Z273" s="49">
        <f>Saída[[#This Row],[Valor Unitário Comercial]]*Saída[[#This Row],[Quantidade Comercial]]</f>
        <v>153.69999999999999</v>
      </c>
    </row>
    <row r="274" spans="1:26" ht="15" customHeight="1">
      <c r="A274" s="76" t="s">
        <v>357</v>
      </c>
      <c r="B274" s="44" t="s">
        <v>858</v>
      </c>
      <c r="C274" t="s">
        <v>357</v>
      </c>
      <c r="D274" s="44" t="s">
        <v>858</v>
      </c>
      <c r="E274" t="s">
        <v>529</v>
      </c>
      <c r="H274" t="s">
        <v>736</v>
      </c>
      <c r="J274" t="s">
        <v>357</v>
      </c>
      <c r="M274" t="s">
        <v>357</v>
      </c>
      <c r="N274" s="2">
        <v>43941</v>
      </c>
      <c r="O274">
        <v>5</v>
      </c>
      <c r="P274" t="str">
        <f>IFERROR(VLOOKUP(Saída[[#This Row],[Cod.]],Entrada!M:W,2,0),0)</f>
        <v>Desinfetante Hospitalar Alc Clorado Ultra Guard DCG70 2x5Kg</v>
      </c>
      <c r="Q274" s="93">
        <v>1</v>
      </c>
      <c r="R274" s="92" t="s">
        <v>113</v>
      </c>
      <c r="S274" s="73">
        <v>2</v>
      </c>
      <c r="T274" t="s">
        <v>167</v>
      </c>
      <c r="U274" s="73">
        <f>Saída[[#This Row],[Contendo]]*Saída[[#This Row],[Quantidade volumétrica 
Entregue]]</f>
        <v>2</v>
      </c>
      <c r="V274" t="s">
        <v>167</v>
      </c>
      <c r="W274" t="s">
        <v>167</v>
      </c>
      <c r="X274" s="73">
        <f>Saída[[#This Row],[Contendo]]*Saída[[#This Row],[Quantidade volumétrica 
Entregue]]</f>
        <v>2</v>
      </c>
      <c r="Y274" s="237">
        <v>15.37</v>
      </c>
      <c r="Z274" s="49">
        <f>Saída[[#This Row],[Valor Unitário Comercial]]*Saída[[#This Row],[Quantidade Comercial]]</f>
        <v>30.74</v>
      </c>
    </row>
    <row r="275" spans="1:26" ht="15" customHeight="1">
      <c r="A275" s="76" t="s">
        <v>357</v>
      </c>
      <c r="B275" s="44" t="s">
        <v>858</v>
      </c>
      <c r="C275" t="s">
        <v>357</v>
      </c>
      <c r="D275" s="44" t="s">
        <v>858</v>
      </c>
      <c r="E275" t="s">
        <v>530</v>
      </c>
      <c r="H275" t="s">
        <v>737</v>
      </c>
      <c r="J275" t="s">
        <v>357</v>
      </c>
      <c r="M275" t="s">
        <v>357</v>
      </c>
      <c r="N275" s="2">
        <v>43941</v>
      </c>
      <c r="O275">
        <v>5</v>
      </c>
      <c r="P275" t="str">
        <f>IFERROR(VLOOKUP(Saída[[#This Row],[Cod.]],Entrada!M:W,2,0),0)</f>
        <v>Desinfetante Hospitalar Alc Clorado Ultra Guard DCG70 2x5Kg</v>
      </c>
      <c r="Q275" s="93">
        <v>2</v>
      </c>
      <c r="R275" s="92" t="s">
        <v>113</v>
      </c>
      <c r="S275" s="73">
        <v>2</v>
      </c>
      <c r="T275" t="s">
        <v>167</v>
      </c>
      <c r="U275" s="73">
        <f>Saída[[#This Row],[Contendo]]*Saída[[#This Row],[Quantidade volumétrica 
Entregue]]</f>
        <v>4</v>
      </c>
      <c r="V275" t="s">
        <v>167</v>
      </c>
      <c r="W275" t="s">
        <v>167</v>
      </c>
      <c r="X275" s="73">
        <f>Saída[[#This Row],[Contendo]]*Saída[[#This Row],[Quantidade volumétrica 
Entregue]]</f>
        <v>4</v>
      </c>
      <c r="Y275" s="237">
        <v>15.37</v>
      </c>
      <c r="Z275" s="49">
        <f>Saída[[#This Row],[Valor Unitário Comercial]]*Saída[[#This Row],[Quantidade Comercial]]</f>
        <v>61.48</v>
      </c>
    </row>
    <row r="276" spans="1:26" ht="15" customHeight="1">
      <c r="A276" s="76" t="s">
        <v>357</v>
      </c>
      <c r="B276" s="44" t="s">
        <v>858</v>
      </c>
      <c r="C276" t="s">
        <v>357</v>
      </c>
      <c r="D276" s="44" t="s">
        <v>858</v>
      </c>
      <c r="E276" t="s">
        <v>531</v>
      </c>
      <c r="H276" t="s">
        <v>738</v>
      </c>
      <c r="J276" t="s">
        <v>357</v>
      </c>
      <c r="M276" t="s">
        <v>357</v>
      </c>
      <c r="N276" s="2">
        <v>43941</v>
      </c>
      <c r="O276">
        <v>5</v>
      </c>
      <c r="P276" t="str">
        <f>IFERROR(VLOOKUP(Saída[[#This Row],[Cod.]],Entrada!M:W,2,0),0)</f>
        <v>Desinfetante Hospitalar Alc Clorado Ultra Guard DCG70 2x5Kg</v>
      </c>
      <c r="Q276" s="93">
        <v>1</v>
      </c>
      <c r="R276" s="92" t="s">
        <v>113</v>
      </c>
      <c r="S276" s="73">
        <v>2</v>
      </c>
      <c r="T276" t="s">
        <v>167</v>
      </c>
      <c r="U276" s="73">
        <f>Saída[[#This Row],[Contendo]]*Saída[[#This Row],[Quantidade volumétrica 
Entregue]]</f>
        <v>2</v>
      </c>
      <c r="V276" t="s">
        <v>167</v>
      </c>
      <c r="W276" t="s">
        <v>167</v>
      </c>
      <c r="X276" s="73">
        <f>Saída[[#This Row],[Contendo]]*Saída[[#This Row],[Quantidade volumétrica 
Entregue]]</f>
        <v>2</v>
      </c>
      <c r="Y276" s="237">
        <v>15.37</v>
      </c>
      <c r="Z276" s="49">
        <f>Saída[[#This Row],[Valor Unitário Comercial]]*Saída[[#This Row],[Quantidade Comercial]]</f>
        <v>30.74</v>
      </c>
    </row>
    <row r="277" spans="1:26" ht="15" customHeight="1">
      <c r="A277" s="76" t="s">
        <v>357</v>
      </c>
      <c r="B277" s="44" t="s">
        <v>858</v>
      </c>
      <c r="C277" t="s">
        <v>357</v>
      </c>
      <c r="D277" s="44" t="s">
        <v>858</v>
      </c>
      <c r="E277" t="s">
        <v>532</v>
      </c>
      <c r="H277" t="s">
        <v>739</v>
      </c>
      <c r="J277" t="s">
        <v>357</v>
      </c>
      <c r="M277" t="s">
        <v>357</v>
      </c>
      <c r="N277" s="2">
        <v>43941</v>
      </c>
      <c r="O277">
        <v>5</v>
      </c>
      <c r="P277" t="str">
        <f>IFERROR(VLOOKUP(Saída[[#This Row],[Cod.]],Entrada!M:W,2,0),0)</f>
        <v>Desinfetante Hospitalar Alc Clorado Ultra Guard DCG70 2x5Kg</v>
      </c>
      <c r="Q277" s="93">
        <v>22</v>
      </c>
      <c r="R277" s="92" t="s">
        <v>113</v>
      </c>
      <c r="S277" s="73">
        <v>2</v>
      </c>
      <c r="T277" t="s">
        <v>167</v>
      </c>
      <c r="U277" s="73">
        <f>Saída[[#This Row],[Contendo]]*Saída[[#This Row],[Quantidade volumétrica 
Entregue]]</f>
        <v>44</v>
      </c>
      <c r="V277" t="s">
        <v>167</v>
      </c>
      <c r="W277" t="s">
        <v>167</v>
      </c>
      <c r="X277" s="73">
        <f>Saída[[#This Row],[Contendo]]*Saída[[#This Row],[Quantidade volumétrica 
Entregue]]</f>
        <v>44</v>
      </c>
      <c r="Y277" s="237">
        <v>15.37</v>
      </c>
      <c r="Z277" s="49">
        <f>Saída[[#This Row],[Valor Unitário Comercial]]*Saída[[#This Row],[Quantidade Comercial]]</f>
        <v>676.28</v>
      </c>
    </row>
    <row r="278" spans="1:26" ht="15" customHeight="1">
      <c r="A278" s="76" t="s">
        <v>357</v>
      </c>
      <c r="B278" s="44" t="s">
        <v>858</v>
      </c>
      <c r="C278" t="s">
        <v>357</v>
      </c>
      <c r="D278" s="44" t="s">
        <v>858</v>
      </c>
      <c r="E278" t="s">
        <v>533</v>
      </c>
      <c r="H278" t="s">
        <v>740</v>
      </c>
      <c r="J278" t="s">
        <v>357</v>
      </c>
      <c r="M278" t="s">
        <v>357</v>
      </c>
      <c r="N278" s="2">
        <v>43941</v>
      </c>
      <c r="O278">
        <v>5</v>
      </c>
      <c r="P278" t="str">
        <f>IFERROR(VLOOKUP(Saída[[#This Row],[Cod.]],Entrada!M:W,2,0),0)</f>
        <v>Desinfetante Hospitalar Alc Clorado Ultra Guard DCG70 2x5Kg</v>
      </c>
      <c r="Q278" s="93">
        <v>3</v>
      </c>
      <c r="R278" s="92" t="s">
        <v>113</v>
      </c>
      <c r="S278" s="73">
        <v>2</v>
      </c>
      <c r="T278" t="s">
        <v>167</v>
      </c>
      <c r="U278" s="73">
        <f>Saída[[#This Row],[Contendo]]*Saída[[#This Row],[Quantidade volumétrica 
Entregue]]</f>
        <v>6</v>
      </c>
      <c r="V278" t="s">
        <v>167</v>
      </c>
      <c r="W278" t="s">
        <v>167</v>
      </c>
      <c r="X278" s="73">
        <f>Saída[[#This Row],[Contendo]]*Saída[[#This Row],[Quantidade volumétrica 
Entregue]]</f>
        <v>6</v>
      </c>
      <c r="Y278" s="237">
        <v>15.37</v>
      </c>
      <c r="Z278" s="49">
        <f>Saída[[#This Row],[Valor Unitário Comercial]]*Saída[[#This Row],[Quantidade Comercial]]</f>
        <v>92.22</v>
      </c>
    </row>
    <row r="279" spans="1:26" ht="15" customHeight="1">
      <c r="A279" s="76" t="s">
        <v>357</v>
      </c>
      <c r="B279" s="44" t="s">
        <v>858</v>
      </c>
      <c r="C279" t="s">
        <v>357</v>
      </c>
      <c r="D279" s="44" t="s">
        <v>858</v>
      </c>
      <c r="E279" t="s">
        <v>534</v>
      </c>
      <c r="H279" t="s">
        <v>741</v>
      </c>
      <c r="J279" t="s">
        <v>357</v>
      </c>
      <c r="M279" t="s">
        <v>357</v>
      </c>
      <c r="N279" s="2">
        <v>43941</v>
      </c>
      <c r="O279">
        <v>5</v>
      </c>
      <c r="P279" t="str">
        <f>IFERROR(VLOOKUP(Saída[[#This Row],[Cod.]],Entrada!M:W,2,0),0)</f>
        <v>Desinfetante Hospitalar Alc Clorado Ultra Guard DCG70 2x5Kg</v>
      </c>
      <c r="Q279" s="93">
        <v>2</v>
      </c>
      <c r="R279" s="92" t="s">
        <v>113</v>
      </c>
      <c r="S279" s="73">
        <v>2</v>
      </c>
      <c r="T279" t="s">
        <v>167</v>
      </c>
      <c r="U279" s="73">
        <f>Saída[[#This Row],[Contendo]]*Saída[[#This Row],[Quantidade volumétrica 
Entregue]]</f>
        <v>4</v>
      </c>
      <c r="V279" t="s">
        <v>167</v>
      </c>
      <c r="W279" t="s">
        <v>167</v>
      </c>
      <c r="X279" s="73">
        <f>Saída[[#This Row],[Contendo]]*Saída[[#This Row],[Quantidade volumétrica 
Entregue]]</f>
        <v>4</v>
      </c>
      <c r="Y279" s="237">
        <v>15.37</v>
      </c>
      <c r="Z279" s="49">
        <f>Saída[[#This Row],[Valor Unitário Comercial]]*Saída[[#This Row],[Quantidade Comercial]]</f>
        <v>61.48</v>
      </c>
    </row>
    <row r="280" spans="1:26" ht="15" customHeight="1">
      <c r="A280" s="76" t="s">
        <v>357</v>
      </c>
      <c r="B280" s="44" t="s">
        <v>858</v>
      </c>
      <c r="C280" t="s">
        <v>357</v>
      </c>
      <c r="D280" s="44" t="s">
        <v>858</v>
      </c>
      <c r="E280" t="s">
        <v>535</v>
      </c>
      <c r="H280" t="s">
        <v>742</v>
      </c>
      <c r="J280" t="s">
        <v>357</v>
      </c>
      <c r="M280" t="s">
        <v>357</v>
      </c>
      <c r="N280" s="2">
        <v>43941</v>
      </c>
      <c r="O280">
        <v>5</v>
      </c>
      <c r="P280" t="str">
        <f>IFERROR(VLOOKUP(Saída[[#This Row],[Cod.]],Entrada!M:W,2,0),0)</f>
        <v>Desinfetante Hospitalar Alc Clorado Ultra Guard DCG70 2x5Kg</v>
      </c>
      <c r="Q280" s="93">
        <v>1</v>
      </c>
      <c r="R280" s="92" t="s">
        <v>113</v>
      </c>
      <c r="S280" s="73">
        <v>2</v>
      </c>
      <c r="T280" t="s">
        <v>167</v>
      </c>
      <c r="U280" s="73">
        <f>Saída[[#This Row],[Contendo]]*Saída[[#This Row],[Quantidade volumétrica 
Entregue]]</f>
        <v>2</v>
      </c>
      <c r="V280" t="s">
        <v>167</v>
      </c>
      <c r="W280" t="s">
        <v>167</v>
      </c>
      <c r="X280" s="73">
        <f>Saída[[#This Row],[Contendo]]*Saída[[#This Row],[Quantidade volumétrica 
Entregue]]</f>
        <v>2</v>
      </c>
      <c r="Y280" s="237">
        <v>15.37</v>
      </c>
      <c r="Z280" s="49">
        <f>Saída[[#This Row],[Valor Unitário Comercial]]*Saída[[#This Row],[Quantidade Comercial]]</f>
        <v>30.74</v>
      </c>
    </row>
    <row r="281" spans="1:26" ht="15" customHeight="1">
      <c r="A281" s="76" t="s">
        <v>357</v>
      </c>
      <c r="B281" s="44" t="s">
        <v>858</v>
      </c>
      <c r="C281" t="s">
        <v>357</v>
      </c>
      <c r="D281" s="44" t="s">
        <v>858</v>
      </c>
      <c r="E281" t="s">
        <v>395</v>
      </c>
      <c r="H281" t="s">
        <v>743</v>
      </c>
      <c r="J281" t="s">
        <v>357</v>
      </c>
      <c r="M281" t="s">
        <v>357</v>
      </c>
      <c r="N281" s="2">
        <v>43941</v>
      </c>
      <c r="O281">
        <v>5</v>
      </c>
      <c r="P281" t="str">
        <f>IFERROR(VLOOKUP(Saída[[#This Row],[Cod.]],Entrada!M:W,2,0),0)</f>
        <v>Desinfetante Hospitalar Alc Clorado Ultra Guard DCG70 2x5Kg</v>
      </c>
      <c r="Q281" s="93">
        <v>2</v>
      </c>
      <c r="R281" s="92" t="s">
        <v>113</v>
      </c>
      <c r="S281" s="73">
        <v>2</v>
      </c>
      <c r="T281" t="s">
        <v>167</v>
      </c>
      <c r="U281" s="73">
        <f>Saída[[#This Row],[Contendo]]*Saída[[#This Row],[Quantidade volumétrica 
Entregue]]</f>
        <v>4</v>
      </c>
      <c r="V281" t="s">
        <v>167</v>
      </c>
      <c r="W281" t="s">
        <v>167</v>
      </c>
      <c r="X281" s="73">
        <f>Saída[[#This Row],[Contendo]]*Saída[[#This Row],[Quantidade volumétrica 
Entregue]]</f>
        <v>4</v>
      </c>
      <c r="Y281" s="237">
        <v>15.37</v>
      </c>
      <c r="Z281" s="49">
        <f>Saída[[#This Row],[Valor Unitário Comercial]]*Saída[[#This Row],[Quantidade Comercial]]</f>
        <v>61.48</v>
      </c>
    </row>
    <row r="282" spans="1:26" ht="15" customHeight="1">
      <c r="A282" s="76" t="s">
        <v>357</v>
      </c>
      <c r="B282" s="44" t="s">
        <v>858</v>
      </c>
      <c r="C282" t="s">
        <v>357</v>
      </c>
      <c r="D282" s="44" t="s">
        <v>858</v>
      </c>
      <c r="E282" t="s">
        <v>536</v>
      </c>
      <c r="H282" t="s">
        <v>744</v>
      </c>
      <c r="J282" t="s">
        <v>357</v>
      </c>
      <c r="M282" t="s">
        <v>357</v>
      </c>
      <c r="N282" s="2">
        <v>43941</v>
      </c>
      <c r="O282">
        <v>5</v>
      </c>
      <c r="P282" t="str">
        <f>IFERROR(VLOOKUP(Saída[[#This Row],[Cod.]],Entrada!M:W,2,0),0)</f>
        <v>Desinfetante Hospitalar Alc Clorado Ultra Guard DCG70 2x5Kg</v>
      </c>
      <c r="Q282" s="93">
        <v>2</v>
      </c>
      <c r="R282" s="92" t="s">
        <v>113</v>
      </c>
      <c r="S282" s="73">
        <v>2</v>
      </c>
      <c r="T282" t="s">
        <v>167</v>
      </c>
      <c r="U282" s="73">
        <f>Saída[[#This Row],[Contendo]]*Saída[[#This Row],[Quantidade volumétrica 
Entregue]]</f>
        <v>4</v>
      </c>
      <c r="V282" t="s">
        <v>167</v>
      </c>
      <c r="W282" t="s">
        <v>167</v>
      </c>
      <c r="X282" s="73">
        <f>Saída[[#This Row],[Contendo]]*Saída[[#This Row],[Quantidade volumétrica 
Entregue]]</f>
        <v>4</v>
      </c>
      <c r="Y282" s="237">
        <v>15.37</v>
      </c>
      <c r="Z282" s="49">
        <f>Saída[[#This Row],[Valor Unitário Comercial]]*Saída[[#This Row],[Quantidade Comercial]]</f>
        <v>61.48</v>
      </c>
    </row>
    <row r="283" spans="1:26" ht="15" customHeight="1">
      <c r="A283" s="76" t="s">
        <v>357</v>
      </c>
      <c r="B283" s="44" t="s">
        <v>858</v>
      </c>
      <c r="C283" t="s">
        <v>357</v>
      </c>
      <c r="D283" s="44" t="s">
        <v>858</v>
      </c>
      <c r="E283" t="s">
        <v>537</v>
      </c>
      <c r="H283" t="s">
        <v>745</v>
      </c>
      <c r="J283" t="s">
        <v>357</v>
      </c>
      <c r="M283" t="s">
        <v>357</v>
      </c>
      <c r="N283" s="2">
        <v>43941</v>
      </c>
      <c r="O283">
        <v>5</v>
      </c>
      <c r="P283" t="str">
        <f>IFERROR(VLOOKUP(Saída[[#This Row],[Cod.]],Entrada!M:W,2,0),0)</f>
        <v>Desinfetante Hospitalar Alc Clorado Ultra Guard DCG70 2x5Kg</v>
      </c>
      <c r="Q283" s="93">
        <v>1</v>
      </c>
      <c r="R283" s="92" t="s">
        <v>113</v>
      </c>
      <c r="S283" s="73">
        <v>2</v>
      </c>
      <c r="T283" t="s">
        <v>167</v>
      </c>
      <c r="U283" s="73">
        <f>Saída[[#This Row],[Contendo]]*Saída[[#This Row],[Quantidade volumétrica 
Entregue]]</f>
        <v>2</v>
      </c>
      <c r="V283" t="s">
        <v>167</v>
      </c>
      <c r="W283" t="s">
        <v>167</v>
      </c>
      <c r="X283" s="73">
        <f>Saída[[#This Row],[Contendo]]*Saída[[#This Row],[Quantidade volumétrica 
Entregue]]</f>
        <v>2</v>
      </c>
      <c r="Y283" s="237">
        <v>15.37</v>
      </c>
      <c r="Z283" s="49">
        <f>Saída[[#This Row],[Valor Unitário Comercial]]*Saída[[#This Row],[Quantidade Comercial]]</f>
        <v>30.74</v>
      </c>
    </row>
    <row r="284" spans="1:26" ht="15" customHeight="1">
      <c r="A284" s="76" t="s">
        <v>357</v>
      </c>
      <c r="B284" s="44" t="s">
        <v>858</v>
      </c>
      <c r="C284" t="s">
        <v>357</v>
      </c>
      <c r="D284" s="44" t="s">
        <v>858</v>
      </c>
      <c r="E284" t="s">
        <v>538</v>
      </c>
      <c r="H284" t="s">
        <v>746</v>
      </c>
      <c r="J284" t="s">
        <v>357</v>
      </c>
      <c r="M284" t="s">
        <v>357</v>
      </c>
      <c r="N284" s="2">
        <v>43941</v>
      </c>
      <c r="O284">
        <v>5</v>
      </c>
      <c r="P284" t="str">
        <f>IFERROR(VLOOKUP(Saída[[#This Row],[Cod.]],Entrada!M:W,2,0),0)</f>
        <v>Desinfetante Hospitalar Alc Clorado Ultra Guard DCG70 2x5Kg</v>
      </c>
      <c r="Q284" s="93">
        <v>3</v>
      </c>
      <c r="R284" s="92" t="s">
        <v>113</v>
      </c>
      <c r="S284" s="73">
        <v>2</v>
      </c>
      <c r="T284" t="s">
        <v>167</v>
      </c>
      <c r="U284" s="73">
        <f>Saída[[#This Row],[Contendo]]*Saída[[#This Row],[Quantidade volumétrica 
Entregue]]</f>
        <v>6</v>
      </c>
      <c r="V284" t="s">
        <v>167</v>
      </c>
      <c r="W284" t="s">
        <v>167</v>
      </c>
      <c r="X284" s="73">
        <f>Saída[[#This Row],[Contendo]]*Saída[[#This Row],[Quantidade volumétrica 
Entregue]]</f>
        <v>6</v>
      </c>
      <c r="Y284" s="237">
        <v>15.37</v>
      </c>
      <c r="Z284" s="49">
        <f>Saída[[#This Row],[Valor Unitário Comercial]]*Saída[[#This Row],[Quantidade Comercial]]</f>
        <v>92.22</v>
      </c>
    </row>
    <row r="285" spans="1:26" ht="15" customHeight="1">
      <c r="A285" s="76" t="s">
        <v>357</v>
      </c>
      <c r="B285" s="44" t="s">
        <v>858</v>
      </c>
      <c r="C285" t="s">
        <v>357</v>
      </c>
      <c r="D285" s="44" t="s">
        <v>858</v>
      </c>
      <c r="E285" t="s">
        <v>539</v>
      </c>
      <c r="H285" t="s">
        <v>747</v>
      </c>
      <c r="J285" t="s">
        <v>357</v>
      </c>
      <c r="M285" t="s">
        <v>357</v>
      </c>
      <c r="N285" s="2">
        <v>43941</v>
      </c>
      <c r="O285">
        <v>5</v>
      </c>
      <c r="P285" t="str">
        <f>IFERROR(VLOOKUP(Saída[[#This Row],[Cod.]],Entrada!M:W,2,0),0)</f>
        <v>Desinfetante Hospitalar Alc Clorado Ultra Guard DCG70 2x5Kg</v>
      </c>
      <c r="Q285" s="93">
        <v>1</v>
      </c>
      <c r="R285" s="92" t="s">
        <v>113</v>
      </c>
      <c r="S285" s="73">
        <v>2</v>
      </c>
      <c r="T285" t="s">
        <v>167</v>
      </c>
      <c r="U285" s="73">
        <f>Saída[[#This Row],[Contendo]]*Saída[[#This Row],[Quantidade volumétrica 
Entregue]]</f>
        <v>2</v>
      </c>
      <c r="V285" t="s">
        <v>167</v>
      </c>
      <c r="W285" t="s">
        <v>167</v>
      </c>
      <c r="X285" s="73">
        <f>Saída[[#This Row],[Contendo]]*Saída[[#This Row],[Quantidade volumétrica 
Entregue]]</f>
        <v>2</v>
      </c>
      <c r="Y285" s="237">
        <v>15.37</v>
      </c>
      <c r="Z285" s="49">
        <f>Saída[[#This Row],[Valor Unitário Comercial]]*Saída[[#This Row],[Quantidade Comercial]]</f>
        <v>30.74</v>
      </c>
    </row>
    <row r="286" spans="1:26" ht="15" customHeight="1">
      <c r="A286" s="76" t="s">
        <v>357</v>
      </c>
      <c r="B286" s="44" t="s">
        <v>858</v>
      </c>
      <c r="C286" t="s">
        <v>357</v>
      </c>
      <c r="D286" s="44" t="s">
        <v>858</v>
      </c>
      <c r="E286" t="s">
        <v>540</v>
      </c>
      <c r="H286" t="s">
        <v>748</v>
      </c>
      <c r="J286" t="s">
        <v>357</v>
      </c>
      <c r="M286" t="s">
        <v>357</v>
      </c>
      <c r="N286" s="2">
        <v>43941</v>
      </c>
      <c r="O286">
        <v>5</v>
      </c>
      <c r="P286" t="str">
        <f>IFERROR(VLOOKUP(Saída[[#This Row],[Cod.]],Entrada!M:W,2,0),0)</f>
        <v>Desinfetante Hospitalar Alc Clorado Ultra Guard DCG70 2x5Kg</v>
      </c>
      <c r="Q286" s="93">
        <v>5</v>
      </c>
      <c r="R286" s="92" t="s">
        <v>113</v>
      </c>
      <c r="S286" s="73">
        <v>2</v>
      </c>
      <c r="T286" t="s">
        <v>167</v>
      </c>
      <c r="U286" s="73">
        <f>Saída[[#This Row],[Contendo]]*Saída[[#This Row],[Quantidade volumétrica 
Entregue]]</f>
        <v>10</v>
      </c>
      <c r="V286" t="s">
        <v>167</v>
      </c>
      <c r="W286" t="s">
        <v>167</v>
      </c>
      <c r="X286" s="73">
        <f>Saída[[#This Row],[Contendo]]*Saída[[#This Row],[Quantidade volumétrica 
Entregue]]</f>
        <v>10</v>
      </c>
      <c r="Y286" s="237">
        <v>15.37</v>
      </c>
      <c r="Z286" s="49">
        <f>Saída[[#This Row],[Valor Unitário Comercial]]*Saída[[#This Row],[Quantidade Comercial]]</f>
        <v>153.69999999999999</v>
      </c>
    </row>
    <row r="287" spans="1:26" ht="15" customHeight="1">
      <c r="A287" s="76" t="s">
        <v>357</v>
      </c>
      <c r="B287" s="44" t="s">
        <v>858</v>
      </c>
      <c r="C287" t="s">
        <v>357</v>
      </c>
      <c r="D287" s="44" t="s">
        <v>858</v>
      </c>
      <c r="E287" t="s">
        <v>541</v>
      </c>
      <c r="H287" t="s">
        <v>749</v>
      </c>
      <c r="J287" t="s">
        <v>357</v>
      </c>
      <c r="M287" t="s">
        <v>357</v>
      </c>
      <c r="N287" s="2">
        <v>43941</v>
      </c>
      <c r="O287">
        <v>5</v>
      </c>
      <c r="P287" t="str">
        <f>IFERROR(VLOOKUP(Saída[[#This Row],[Cod.]],Entrada!M:W,2,0),0)</f>
        <v>Desinfetante Hospitalar Alc Clorado Ultra Guard DCG70 2x5Kg</v>
      </c>
      <c r="Q287" s="93">
        <v>1</v>
      </c>
      <c r="R287" s="92" t="s">
        <v>113</v>
      </c>
      <c r="S287" s="73">
        <v>2</v>
      </c>
      <c r="T287" t="s">
        <v>167</v>
      </c>
      <c r="U287" s="73">
        <f>Saída[[#This Row],[Contendo]]*Saída[[#This Row],[Quantidade volumétrica 
Entregue]]</f>
        <v>2</v>
      </c>
      <c r="V287" t="s">
        <v>167</v>
      </c>
      <c r="W287" t="s">
        <v>167</v>
      </c>
      <c r="X287" s="73">
        <f>Saída[[#This Row],[Contendo]]*Saída[[#This Row],[Quantidade volumétrica 
Entregue]]</f>
        <v>2</v>
      </c>
      <c r="Y287" s="237">
        <v>15.37</v>
      </c>
      <c r="Z287" s="49">
        <f>Saída[[#This Row],[Valor Unitário Comercial]]*Saída[[#This Row],[Quantidade Comercial]]</f>
        <v>30.74</v>
      </c>
    </row>
    <row r="288" spans="1:26" ht="15" customHeight="1">
      <c r="A288" s="76" t="s">
        <v>357</v>
      </c>
      <c r="B288" s="44" t="s">
        <v>858</v>
      </c>
      <c r="C288" t="s">
        <v>357</v>
      </c>
      <c r="D288" s="44" t="s">
        <v>858</v>
      </c>
      <c r="E288" t="s">
        <v>542</v>
      </c>
      <c r="H288" t="s">
        <v>750</v>
      </c>
      <c r="J288" t="s">
        <v>357</v>
      </c>
      <c r="M288" t="s">
        <v>357</v>
      </c>
      <c r="N288" s="2">
        <v>43941</v>
      </c>
      <c r="O288">
        <v>5</v>
      </c>
      <c r="P288" t="str">
        <f>IFERROR(VLOOKUP(Saída[[#This Row],[Cod.]],Entrada!M:W,2,0),0)</f>
        <v>Desinfetante Hospitalar Alc Clorado Ultra Guard DCG70 2x5Kg</v>
      </c>
      <c r="Q288" s="93">
        <v>1</v>
      </c>
      <c r="R288" s="92" t="s">
        <v>113</v>
      </c>
      <c r="S288" s="73">
        <v>2</v>
      </c>
      <c r="T288" t="s">
        <v>167</v>
      </c>
      <c r="U288" s="73">
        <f>Saída[[#This Row],[Contendo]]*Saída[[#This Row],[Quantidade volumétrica 
Entregue]]</f>
        <v>2</v>
      </c>
      <c r="V288" t="s">
        <v>167</v>
      </c>
      <c r="W288" t="s">
        <v>167</v>
      </c>
      <c r="X288" s="73">
        <f>Saída[[#This Row],[Contendo]]*Saída[[#This Row],[Quantidade volumétrica 
Entregue]]</f>
        <v>2</v>
      </c>
      <c r="Y288" s="237">
        <v>15.37</v>
      </c>
      <c r="Z288" s="49">
        <f>Saída[[#This Row],[Valor Unitário Comercial]]*Saída[[#This Row],[Quantidade Comercial]]</f>
        <v>30.74</v>
      </c>
    </row>
    <row r="289" spans="1:26" ht="15" customHeight="1">
      <c r="A289" s="76" t="s">
        <v>357</v>
      </c>
      <c r="B289" s="44" t="s">
        <v>858</v>
      </c>
      <c r="C289" t="s">
        <v>357</v>
      </c>
      <c r="D289" s="44" t="s">
        <v>858</v>
      </c>
      <c r="E289" t="s">
        <v>543</v>
      </c>
      <c r="H289" t="s">
        <v>751</v>
      </c>
      <c r="J289" t="s">
        <v>357</v>
      </c>
      <c r="M289" t="s">
        <v>357</v>
      </c>
      <c r="N289" s="2">
        <v>43941</v>
      </c>
      <c r="O289">
        <v>5</v>
      </c>
      <c r="P289" t="str">
        <f>IFERROR(VLOOKUP(Saída[[#This Row],[Cod.]],Entrada!M:W,2,0),0)</f>
        <v>Desinfetante Hospitalar Alc Clorado Ultra Guard DCG70 2x5Kg</v>
      </c>
      <c r="Q289" s="93">
        <v>6</v>
      </c>
      <c r="R289" s="92" t="s">
        <v>113</v>
      </c>
      <c r="S289" s="73">
        <v>2</v>
      </c>
      <c r="T289" t="s">
        <v>167</v>
      </c>
      <c r="U289" s="73">
        <f>Saída[[#This Row],[Contendo]]*Saída[[#This Row],[Quantidade volumétrica 
Entregue]]</f>
        <v>12</v>
      </c>
      <c r="V289" t="s">
        <v>167</v>
      </c>
      <c r="W289" t="s">
        <v>167</v>
      </c>
      <c r="X289" s="73">
        <f>Saída[[#This Row],[Contendo]]*Saída[[#This Row],[Quantidade volumétrica 
Entregue]]</f>
        <v>12</v>
      </c>
      <c r="Y289" s="237">
        <v>15.37</v>
      </c>
      <c r="Z289" s="49">
        <f>Saída[[#This Row],[Valor Unitário Comercial]]*Saída[[#This Row],[Quantidade Comercial]]</f>
        <v>184.44</v>
      </c>
    </row>
    <row r="290" spans="1:26" ht="15" customHeight="1">
      <c r="A290" s="76" t="s">
        <v>357</v>
      </c>
      <c r="B290" s="44" t="s">
        <v>858</v>
      </c>
      <c r="C290" t="s">
        <v>357</v>
      </c>
      <c r="D290" s="44" t="s">
        <v>858</v>
      </c>
      <c r="E290" t="s">
        <v>458</v>
      </c>
      <c r="H290" t="s">
        <v>751</v>
      </c>
      <c r="J290" t="s">
        <v>357</v>
      </c>
      <c r="M290" t="s">
        <v>357</v>
      </c>
      <c r="N290" s="2">
        <v>43941</v>
      </c>
      <c r="O290">
        <v>5</v>
      </c>
      <c r="P290" t="str">
        <f>IFERROR(VLOOKUP(Saída[[#This Row],[Cod.]],Entrada!M:W,2,0),0)</f>
        <v>Desinfetante Hospitalar Alc Clorado Ultra Guard DCG70 2x5Kg</v>
      </c>
      <c r="Q290" s="93">
        <v>5</v>
      </c>
      <c r="R290" s="92" t="s">
        <v>113</v>
      </c>
      <c r="S290" s="73">
        <v>2</v>
      </c>
      <c r="T290" t="s">
        <v>167</v>
      </c>
      <c r="U290" s="73">
        <f>Saída[[#This Row],[Contendo]]*Saída[[#This Row],[Quantidade volumétrica 
Entregue]]</f>
        <v>10</v>
      </c>
      <c r="V290" t="s">
        <v>167</v>
      </c>
      <c r="W290" t="s">
        <v>167</v>
      </c>
      <c r="X290" s="73">
        <f>Saída[[#This Row],[Contendo]]*Saída[[#This Row],[Quantidade volumétrica 
Entregue]]</f>
        <v>10</v>
      </c>
      <c r="Y290" s="237">
        <v>15.37</v>
      </c>
      <c r="Z290" s="49">
        <f>Saída[[#This Row],[Valor Unitário Comercial]]*Saída[[#This Row],[Quantidade Comercial]]</f>
        <v>153.69999999999999</v>
      </c>
    </row>
    <row r="291" spans="1:26" ht="15" customHeight="1">
      <c r="A291" s="76" t="s">
        <v>357</v>
      </c>
      <c r="B291" s="44" t="s">
        <v>858</v>
      </c>
      <c r="C291" t="s">
        <v>357</v>
      </c>
      <c r="D291" s="44" t="s">
        <v>858</v>
      </c>
      <c r="E291" t="s">
        <v>544</v>
      </c>
      <c r="H291" t="s">
        <v>752</v>
      </c>
      <c r="J291" t="s">
        <v>357</v>
      </c>
      <c r="M291" t="s">
        <v>357</v>
      </c>
      <c r="N291" s="2">
        <v>43941</v>
      </c>
      <c r="O291">
        <v>5</v>
      </c>
      <c r="P291" t="str">
        <f>IFERROR(VLOOKUP(Saída[[#This Row],[Cod.]],Entrada!M:W,2,0),0)</f>
        <v>Desinfetante Hospitalar Alc Clorado Ultra Guard DCG70 2x5Kg</v>
      </c>
      <c r="Q291" s="93">
        <v>2</v>
      </c>
      <c r="R291" s="92" t="s">
        <v>113</v>
      </c>
      <c r="S291" s="73">
        <v>2</v>
      </c>
      <c r="T291" t="s">
        <v>167</v>
      </c>
      <c r="U291" s="73">
        <f>Saída[[#This Row],[Contendo]]*Saída[[#This Row],[Quantidade volumétrica 
Entregue]]</f>
        <v>4</v>
      </c>
      <c r="V291" t="s">
        <v>167</v>
      </c>
      <c r="W291" t="s">
        <v>167</v>
      </c>
      <c r="X291" s="73">
        <f>Saída[[#This Row],[Contendo]]*Saída[[#This Row],[Quantidade volumétrica 
Entregue]]</f>
        <v>4</v>
      </c>
      <c r="Y291" s="237">
        <v>15.37</v>
      </c>
      <c r="Z291" s="49">
        <f>Saída[[#This Row],[Valor Unitário Comercial]]*Saída[[#This Row],[Quantidade Comercial]]</f>
        <v>61.48</v>
      </c>
    </row>
    <row r="292" spans="1:26" ht="15" customHeight="1">
      <c r="A292" s="76" t="s">
        <v>357</v>
      </c>
      <c r="B292" s="44" t="s">
        <v>858</v>
      </c>
      <c r="C292" t="s">
        <v>357</v>
      </c>
      <c r="D292" s="44" t="s">
        <v>858</v>
      </c>
      <c r="E292" t="s">
        <v>545</v>
      </c>
      <c r="H292" t="s">
        <v>753</v>
      </c>
      <c r="J292" t="s">
        <v>357</v>
      </c>
      <c r="M292" t="s">
        <v>357</v>
      </c>
      <c r="N292" s="2">
        <v>43941</v>
      </c>
      <c r="O292">
        <v>5</v>
      </c>
      <c r="P292" t="str">
        <f>IFERROR(VLOOKUP(Saída[[#This Row],[Cod.]],Entrada!M:W,2,0),0)</f>
        <v>Desinfetante Hospitalar Alc Clorado Ultra Guard DCG70 2x5Kg</v>
      </c>
      <c r="Q292" s="93">
        <v>1</v>
      </c>
      <c r="R292" s="92" t="s">
        <v>113</v>
      </c>
      <c r="S292" s="73">
        <v>2</v>
      </c>
      <c r="T292" t="s">
        <v>167</v>
      </c>
      <c r="U292" s="73">
        <f>Saída[[#This Row],[Contendo]]*Saída[[#This Row],[Quantidade volumétrica 
Entregue]]</f>
        <v>2</v>
      </c>
      <c r="V292" t="s">
        <v>167</v>
      </c>
      <c r="W292" t="s">
        <v>167</v>
      </c>
      <c r="X292" s="73">
        <f>Saída[[#This Row],[Contendo]]*Saída[[#This Row],[Quantidade volumétrica 
Entregue]]</f>
        <v>2</v>
      </c>
      <c r="Y292" s="237">
        <v>15.37</v>
      </c>
      <c r="Z292" s="49">
        <f>Saída[[#This Row],[Valor Unitário Comercial]]*Saída[[#This Row],[Quantidade Comercial]]</f>
        <v>30.74</v>
      </c>
    </row>
    <row r="293" spans="1:26" ht="15" customHeight="1">
      <c r="A293" s="76" t="s">
        <v>357</v>
      </c>
      <c r="B293" s="44" t="s">
        <v>858</v>
      </c>
      <c r="C293" t="s">
        <v>357</v>
      </c>
      <c r="D293" s="44" t="s">
        <v>858</v>
      </c>
      <c r="E293" t="s">
        <v>546</v>
      </c>
      <c r="H293" t="s">
        <v>754</v>
      </c>
      <c r="J293" t="s">
        <v>357</v>
      </c>
      <c r="M293" t="s">
        <v>357</v>
      </c>
      <c r="N293" s="2">
        <v>43941</v>
      </c>
      <c r="O293">
        <v>5</v>
      </c>
      <c r="P293" t="str">
        <f>IFERROR(VLOOKUP(Saída[[#This Row],[Cod.]],Entrada!M:W,2,0),0)</f>
        <v>Desinfetante Hospitalar Alc Clorado Ultra Guard DCG70 2x5Kg</v>
      </c>
      <c r="Q293" s="93">
        <v>1</v>
      </c>
      <c r="R293" s="92" t="s">
        <v>113</v>
      </c>
      <c r="S293" s="73">
        <v>2</v>
      </c>
      <c r="T293" t="s">
        <v>167</v>
      </c>
      <c r="U293" s="73">
        <f>Saída[[#This Row],[Contendo]]*Saída[[#This Row],[Quantidade volumétrica 
Entregue]]</f>
        <v>2</v>
      </c>
      <c r="V293" t="s">
        <v>167</v>
      </c>
      <c r="W293" t="s">
        <v>167</v>
      </c>
      <c r="X293" s="73">
        <f>Saída[[#This Row],[Contendo]]*Saída[[#This Row],[Quantidade volumétrica 
Entregue]]</f>
        <v>2</v>
      </c>
      <c r="Y293" s="237">
        <v>15.37</v>
      </c>
      <c r="Z293" s="49">
        <f>Saída[[#This Row],[Valor Unitário Comercial]]*Saída[[#This Row],[Quantidade Comercial]]</f>
        <v>30.74</v>
      </c>
    </row>
    <row r="294" spans="1:26" ht="15" customHeight="1">
      <c r="A294" s="76" t="s">
        <v>357</v>
      </c>
      <c r="B294" s="44" t="s">
        <v>858</v>
      </c>
      <c r="C294" t="s">
        <v>357</v>
      </c>
      <c r="D294" s="44" t="s">
        <v>858</v>
      </c>
      <c r="E294" t="s">
        <v>547</v>
      </c>
      <c r="H294" t="s">
        <v>754</v>
      </c>
      <c r="J294" t="s">
        <v>357</v>
      </c>
      <c r="M294" t="s">
        <v>357</v>
      </c>
      <c r="N294" s="2">
        <v>43941</v>
      </c>
      <c r="O294">
        <v>5</v>
      </c>
      <c r="P294" t="str">
        <f>IFERROR(VLOOKUP(Saída[[#This Row],[Cod.]],Entrada!M:W,2,0),0)</f>
        <v>Desinfetante Hospitalar Alc Clorado Ultra Guard DCG70 2x5Kg</v>
      </c>
      <c r="Q294" s="93">
        <v>1</v>
      </c>
      <c r="R294" s="92" t="s">
        <v>113</v>
      </c>
      <c r="S294" s="73">
        <v>2</v>
      </c>
      <c r="T294" t="s">
        <v>167</v>
      </c>
      <c r="U294" s="73">
        <f>Saída[[#This Row],[Contendo]]*Saída[[#This Row],[Quantidade volumétrica 
Entregue]]</f>
        <v>2</v>
      </c>
      <c r="V294" t="s">
        <v>167</v>
      </c>
      <c r="W294" t="s">
        <v>167</v>
      </c>
      <c r="X294" s="73">
        <f>Saída[[#This Row],[Contendo]]*Saída[[#This Row],[Quantidade volumétrica 
Entregue]]</f>
        <v>2</v>
      </c>
      <c r="Y294" s="237">
        <v>15.37</v>
      </c>
      <c r="Z294" s="49">
        <f>Saída[[#This Row],[Valor Unitário Comercial]]*Saída[[#This Row],[Quantidade Comercial]]</f>
        <v>30.74</v>
      </c>
    </row>
    <row r="295" spans="1:26" ht="15" customHeight="1">
      <c r="A295" s="76" t="s">
        <v>357</v>
      </c>
      <c r="B295" s="44" t="s">
        <v>858</v>
      </c>
      <c r="C295" t="s">
        <v>357</v>
      </c>
      <c r="D295" s="44" t="s">
        <v>858</v>
      </c>
      <c r="E295" t="s">
        <v>548</v>
      </c>
      <c r="H295" t="s">
        <v>755</v>
      </c>
      <c r="J295" t="s">
        <v>357</v>
      </c>
      <c r="M295" t="s">
        <v>357</v>
      </c>
      <c r="N295" s="2">
        <v>43941</v>
      </c>
      <c r="O295">
        <v>5</v>
      </c>
      <c r="P295" t="str">
        <f>IFERROR(VLOOKUP(Saída[[#This Row],[Cod.]],Entrada!M:W,2,0),0)</f>
        <v>Desinfetante Hospitalar Alc Clorado Ultra Guard DCG70 2x5Kg</v>
      </c>
      <c r="Q295" s="93">
        <v>1</v>
      </c>
      <c r="R295" s="92" t="s">
        <v>113</v>
      </c>
      <c r="S295" s="73">
        <v>2</v>
      </c>
      <c r="T295" t="s">
        <v>167</v>
      </c>
      <c r="U295" s="73">
        <f>Saída[[#This Row],[Contendo]]*Saída[[#This Row],[Quantidade volumétrica 
Entregue]]</f>
        <v>2</v>
      </c>
      <c r="V295" t="s">
        <v>167</v>
      </c>
      <c r="W295" t="s">
        <v>167</v>
      </c>
      <c r="X295" s="73">
        <f>Saída[[#This Row],[Contendo]]*Saída[[#This Row],[Quantidade volumétrica 
Entregue]]</f>
        <v>2</v>
      </c>
      <c r="Y295" s="237">
        <v>15.37</v>
      </c>
      <c r="Z295" s="49">
        <f>Saída[[#This Row],[Valor Unitário Comercial]]*Saída[[#This Row],[Quantidade Comercial]]</f>
        <v>30.74</v>
      </c>
    </row>
    <row r="296" spans="1:26" ht="15" customHeight="1">
      <c r="A296" s="76" t="s">
        <v>357</v>
      </c>
      <c r="B296" s="44" t="s">
        <v>858</v>
      </c>
      <c r="C296" t="s">
        <v>357</v>
      </c>
      <c r="D296" s="44" t="s">
        <v>858</v>
      </c>
      <c r="E296" t="s">
        <v>549</v>
      </c>
      <c r="H296" t="s">
        <v>756</v>
      </c>
      <c r="J296" t="s">
        <v>357</v>
      </c>
      <c r="M296" t="s">
        <v>357</v>
      </c>
      <c r="N296" s="2">
        <v>43941</v>
      </c>
      <c r="O296">
        <v>5</v>
      </c>
      <c r="P296" t="str">
        <f>IFERROR(VLOOKUP(Saída[[#This Row],[Cod.]],Entrada!M:W,2,0),0)</f>
        <v>Desinfetante Hospitalar Alc Clorado Ultra Guard DCG70 2x5Kg</v>
      </c>
      <c r="Q296" s="93">
        <v>2</v>
      </c>
      <c r="R296" s="92" t="s">
        <v>113</v>
      </c>
      <c r="S296" s="73">
        <v>2</v>
      </c>
      <c r="T296" t="s">
        <v>167</v>
      </c>
      <c r="U296" s="73">
        <f>Saída[[#This Row],[Contendo]]*Saída[[#This Row],[Quantidade volumétrica 
Entregue]]</f>
        <v>4</v>
      </c>
      <c r="V296" t="s">
        <v>167</v>
      </c>
      <c r="W296" t="s">
        <v>167</v>
      </c>
      <c r="X296" s="73">
        <f>Saída[[#This Row],[Contendo]]*Saída[[#This Row],[Quantidade volumétrica 
Entregue]]</f>
        <v>4</v>
      </c>
      <c r="Y296" s="237">
        <v>15.37</v>
      </c>
      <c r="Z296" s="49">
        <f>Saída[[#This Row],[Valor Unitário Comercial]]*Saída[[#This Row],[Quantidade Comercial]]</f>
        <v>61.48</v>
      </c>
    </row>
    <row r="297" spans="1:26" ht="15" customHeight="1">
      <c r="A297" s="76" t="s">
        <v>357</v>
      </c>
      <c r="B297" s="44" t="s">
        <v>858</v>
      </c>
      <c r="C297" t="s">
        <v>357</v>
      </c>
      <c r="D297" s="44" t="s">
        <v>858</v>
      </c>
      <c r="E297" t="s">
        <v>550</v>
      </c>
      <c r="H297" t="s">
        <v>757</v>
      </c>
      <c r="J297" t="s">
        <v>357</v>
      </c>
      <c r="M297" t="s">
        <v>357</v>
      </c>
      <c r="N297" s="2">
        <v>43941</v>
      </c>
      <c r="O297">
        <v>5</v>
      </c>
      <c r="P297" t="str">
        <f>IFERROR(VLOOKUP(Saída[[#This Row],[Cod.]],Entrada!M:W,2,0),0)</f>
        <v>Desinfetante Hospitalar Alc Clorado Ultra Guard DCG70 2x5Kg</v>
      </c>
      <c r="Q297" s="93">
        <v>1</v>
      </c>
      <c r="R297" s="92" t="s">
        <v>113</v>
      </c>
      <c r="S297" s="73">
        <v>2</v>
      </c>
      <c r="T297" t="s">
        <v>167</v>
      </c>
      <c r="U297" s="73">
        <f>Saída[[#This Row],[Contendo]]*Saída[[#This Row],[Quantidade volumétrica 
Entregue]]</f>
        <v>2</v>
      </c>
      <c r="V297" t="s">
        <v>167</v>
      </c>
      <c r="W297" t="s">
        <v>167</v>
      </c>
      <c r="X297" s="73">
        <f>Saída[[#This Row],[Contendo]]*Saída[[#This Row],[Quantidade volumétrica 
Entregue]]</f>
        <v>2</v>
      </c>
      <c r="Y297" s="237">
        <v>15.37</v>
      </c>
      <c r="Z297" s="49">
        <f>Saída[[#This Row],[Valor Unitário Comercial]]*Saída[[#This Row],[Quantidade Comercial]]</f>
        <v>30.74</v>
      </c>
    </row>
    <row r="298" spans="1:26" ht="15" customHeight="1">
      <c r="A298" s="76" t="s">
        <v>357</v>
      </c>
      <c r="B298" s="44" t="s">
        <v>858</v>
      </c>
      <c r="C298" t="s">
        <v>357</v>
      </c>
      <c r="D298" s="44" t="s">
        <v>858</v>
      </c>
      <c r="E298" t="s">
        <v>551</v>
      </c>
      <c r="H298" t="s">
        <v>758</v>
      </c>
      <c r="J298" t="s">
        <v>357</v>
      </c>
      <c r="M298" t="s">
        <v>357</v>
      </c>
      <c r="N298" s="2">
        <v>43941</v>
      </c>
      <c r="O298">
        <v>5</v>
      </c>
      <c r="P298" t="str">
        <f>IFERROR(VLOOKUP(Saída[[#This Row],[Cod.]],Entrada!M:W,2,0),0)</f>
        <v>Desinfetante Hospitalar Alc Clorado Ultra Guard DCG70 2x5Kg</v>
      </c>
      <c r="Q298" s="93">
        <v>1</v>
      </c>
      <c r="R298" s="92" t="s">
        <v>113</v>
      </c>
      <c r="S298" s="73">
        <v>2</v>
      </c>
      <c r="T298" t="s">
        <v>167</v>
      </c>
      <c r="U298" s="73">
        <f>Saída[[#This Row],[Contendo]]*Saída[[#This Row],[Quantidade volumétrica 
Entregue]]</f>
        <v>2</v>
      </c>
      <c r="V298" t="s">
        <v>167</v>
      </c>
      <c r="W298" t="s">
        <v>167</v>
      </c>
      <c r="X298" s="73">
        <f>Saída[[#This Row],[Contendo]]*Saída[[#This Row],[Quantidade volumétrica 
Entregue]]</f>
        <v>2</v>
      </c>
      <c r="Y298" s="237">
        <v>15.37</v>
      </c>
      <c r="Z298" s="49">
        <f>Saída[[#This Row],[Valor Unitário Comercial]]*Saída[[#This Row],[Quantidade Comercial]]</f>
        <v>30.74</v>
      </c>
    </row>
    <row r="299" spans="1:26" ht="15" customHeight="1">
      <c r="A299" s="76" t="s">
        <v>357</v>
      </c>
      <c r="B299" s="44" t="s">
        <v>858</v>
      </c>
      <c r="C299" t="s">
        <v>357</v>
      </c>
      <c r="D299" s="44" t="s">
        <v>858</v>
      </c>
      <c r="E299" t="s">
        <v>552</v>
      </c>
      <c r="H299" t="s">
        <v>759</v>
      </c>
      <c r="J299" t="s">
        <v>357</v>
      </c>
      <c r="M299" t="s">
        <v>357</v>
      </c>
      <c r="N299" s="2">
        <v>43941</v>
      </c>
      <c r="O299">
        <v>5</v>
      </c>
      <c r="P299" t="str">
        <f>IFERROR(VLOOKUP(Saída[[#This Row],[Cod.]],Entrada!M:W,2,0),0)</f>
        <v>Desinfetante Hospitalar Alc Clorado Ultra Guard DCG70 2x5Kg</v>
      </c>
      <c r="Q299" s="93">
        <v>1</v>
      </c>
      <c r="R299" s="92" t="s">
        <v>113</v>
      </c>
      <c r="S299" s="73">
        <v>2</v>
      </c>
      <c r="T299" t="s">
        <v>167</v>
      </c>
      <c r="U299" s="73">
        <f>Saída[[#This Row],[Contendo]]*Saída[[#This Row],[Quantidade volumétrica 
Entregue]]</f>
        <v>2</v>
      </c>
      <c r="V299" t="s">
        <v>167</v>
      </c>
      <c r="W299" t="s">
        <v>167</v>
      </c>
      <c r="X299" s="73">
        <f>Saída[[#This Row],[Contendo]]*Saída[[#This Row],[Quantidade volumétrica 
Entregue]]</f>
        <v>2</v>
      </c>
      <c r="Y299" s="237">
        <v>15.37</v>
      </c>
      <c r="Z299" s="49">
        <f>Saída[[#This Row],[Valor Unitário Comercial]]*Saída[[#This Row],[Quantidade Comercial]]</f>
        <v>30.74</v>
      </c>
    </row>
    <row r="300" spans="1:26" ht="15" customHeight="1">
      <c r="A300" s="76" t="s">
        <v>357</v>
      </c>
      <c r="B300" s="44" t="s">
        <v>858</v>
      </c>
      <c r="C300" t="s">
        <v>357</v>
      </c>
      <c r="D300" s="44" t="s">
        <v>858</v>
      </c>
      <c r="E300" t="s">
        <v>553</v>
      </c>
      <c r="H300" t="s">
        <v>760</v>
      </c>
      <c r="J300" t="s">
        <v>357</v>
      </c>
      <c r="M300" t="s">
        <v>357</v>
      </c>
      <c r="N300" s="2">
        <v>43941</v>
      </c>
      <c r="O300">
        <v>5</v>
      </c>
      <c r="P300" t="str">
        <f>IFERROR(VLOOKUP(Saída[[#This Row],[Cod.]],Entrada!M:W,2,0),0)</f>
        <v>Desinfetante Hospitalar Alc Clorado Ultra Guard DCG70 2x5Kg</v>
      </c>
      <c r="Q300" s="93">
        <v>3</v>
      </c>
      <c r="R300" s="92" t="s">
        <v>113</v>
      </c>
      <c r="S300" s="73">
        <v>2</v>
      </c>
      <c r="T300" t="s">
        <v>167</v>
      </c>
      <c r="U300" s="73">
        <f>Saída[[#This Row],[Contendo]]*Saída[[#This Row],[Quantidade volumétrica 
Entregue]]</f>
        <v>6</v>
      </c>
      <c r="V300" t="s">
        <v>167</v>
      </c>
      <c r="W300" t="s">
        <v>167</v>
      </c>
      <c r="X300" s="73">
        <f>Saída[[#This Row],[Contendo]]*Saída[[#This Row],[Quantidade volumétrica 
Entregue]]</f>
        <v>6</v>
      </c>
      <c r="Y300" s="237">
        <v>15.37</v>
      </c>
      <c r="Z300" s="49">
        <f>Saída[[#This Row],[Valor Unitário Comercial]]*Saída[[#This Row],[Quantidade Comercial]]</f>
        <v>92.22</v>
      </c>
    </row>
    <row r="301" spans="1:26" ht="15" customHeight="1">
      <c r="A301" s="76" t="s">
        <v>357</v>
      </c>
      <c r="B301" s="44" t="s">
        <v>858</v>
      </c>
      <c r="C301" t="s">
        <v>357</v>
      </c>
      <c r="D301" s="44" t="s">
        <v>858</v>
      </c>
      <c r="E301" t="s">
        <v>554</v>
      </c>
      <c r="H301" t="s">
        <v>761</v>
      </c>
      <c r="J301" t="s">
        <v>357</v>
      </c>
      <c r="M301" t="s">
        <v>357</v>
      </c>
      <c r="N301" s="2">
        <v>43941</v>
      </c>
      <c r="O301">
        <v>5</v>
      </c>
      <c r="P301" t="str">
        <f>IFERROR(VLOOKUP(Saída[[#This Row],[Cod.]],Entrada!M:W,2,0),0)</f>
        <v>Desinfetante Hospitalar Alc Clorado Ultra Guard DCG70 2x5Kg</v>
      </c>
      <c r="Q301" s="93">
        <v>3</v>
      </c>
      <c r="R301" s="92" t="s">
        <v>113</v>
      </c>
      <c r="S301" s="73">
        <v>2</v>
      </c>
      <c r="T301" t="s">
        <v>167</v>
      </c>
      <c r="U301" s="73">
        <f>Saída[[#This Row],[Contendo]]*Saída[[#This Row],[Quantidade volumétrica 
Entregue]]</f>
        <v>6</v>
      </c>
      <c r="V301" t="s">
        <v>167</v>
      </c>
      <c r="W301" t="s">
        <v>167</v>
      </c>
      <c r="X301" s="73">
        <f>Saída[[#This Row],[Contendo]]*Saída[[#This Row],[Quantidade volumétrica 
Entregue]]</f>
        <v>6</v>
      </c>
      <c r="Y301" s="237">
        <v>15.37</v>
      </c>
      <c r="Z301" s="49">
        <f>Saída[[#This Row],[Valor Unitário Comercial]]*Saída[[#This Row],[Quantidade Comercial]]</f>
        <v>92.22</v>
      </c>
    </row>
    <row r="302" spans="1:26" ht="15" customHeight="1">
      <c r="A302" s="76" t="s">
        <v>357</v>
      </c>
      <c r="B302" s="44" t="s">
        <v>858</v>
      </c>
      <c r="C302" t="s">
        <v>357</v>
      </c>
      <c r="D302" s="44" t="s">
        <v>858</v>
      </c>
      <c r="E302" t="s">
        <v>555</v>
      </c>
      <c r="H302" t="s">
        <v>762</v>
      </c>
      <c r="J302" t="s">
        <v>357</v>
      </c>
      <c r="M302" t="s">
        <v>357</v>
      </c>
      <c r="N302" s="2">
        <v>43941</v>
      </c>
      <c r="O302">
        <v>5</v>
      </c>
      <c r="P302" t="str">
        <f>IFERROR(VLOOKUP(Saída[[#This Row],[Cod.]],Entrada!M:W,2,0),0)</f>
        <v>Desinfetante Hospitalar Alc Clorado Ultra Guard DCG70 2x5Kg</v>
      </c>
      <c r="Q302" s="93">
        <v>2</v>
      </c>
      <c r="R302" s="92" t="s">
        <v>113</v>
      </c>
      <c r="S302" s="73">
        <v>2</v>
      </c>
      <c r="T302" t="s">
        <v>167</v>
      </c>
      <c r="U302" s="73">
        <f>Saída[[#This Row],[Contendo]]*Saída[[#This Row],[Quantidade volumétrica 
Entregue]]</f>
        <v>4</v>
      </c>
      <c r="V302" t="s">
        <v>167</v>
      </c>
      <c r="W302" t="s">
        <v>167</v>
      </c>
      <c r="X302" s="73">
        <f>Saída[[#This Row],[Contendo]]*Saída[[#This Row],[Quantidade volumétrica 
Entregue]]</f>
        <v>4</v>
      </c>
      <c r="Y302" s="237">
        <v>15.37</v>
      </c>
      <c r="Z302" s="49">
        <f>Saída[[#This Row],[Valor Unitário Comercial]]*Saída[[#This Row],[Quantidade Comercial]]</f>
        <v>61.48</v>
      </c>
    </row>
    <row r="303" spans="1:26" ht="15" customHeight="1">
      <c r="A303" s="76" t="s">
        <v>357</v>
      </c>
      <c r="B303" s="44" t="s">
        <v>858</v>
      </c>
      <c r="C303" t="s">
        <v>357</v>
      </c>
      <c r="D303" s="44" t="s">
        <v>858</v>
      </c>
      <c r="E303" t="s">
        <v>556</v>
      </c>
      <c r="H303" t="s">
        <v>763</v>
      </c>
      <c r="J303" t="s">
        <v>357</v>
      </c>
      <c r="M303" t="s">
        <v>357</v>
      </c>
      <c r="N303" s="2">
        <v>43941</v>
      </c>
      <c r="O303">
        <v>5</v>
      </c>
      <c r="P303" t="str">
        <f>IFERROR(VLOOKUP(Saída[[#This Row],[Cod.]],Entrada!M:W,2,0),0)</f>
        <v>Desinfetante Hospitalar Alc Clorado Ultra Guard DCG70 2x5Kg</v>
      </c>
      <c r="Q303" s="93">
        <v>1</v>
      </c>
      <c r="R303" s="92" t="s">
        <v>113</v>
      </c>
      <c r="S303" s="73">
        <v>2</v>
      </c>
      <c r="T303" t="s">
        <v>167</v>
      </c>
      <c r="U303" s="73">
        <f>Saída[[#This Row],[Contendo]]*Saída[[#This Row],[Quantidade volumétrica 
Entregue]]</f>
        <v>2</v>
      </c>
      <c r="V303" t="s">
        <v>167</v>
      </c>
      <c r="W303" t="s">
        <v>167</v>
      </c>
      <c r="X303" s="73">
        <f>Saída[[#This Row],[Contendo]]*Saída[[#This Row],[Quantidade volumétrica 
Entregue]]</f>
        <v>2</v>
      </c>
      <c r="Y303" s="237">
        <v>15.37</v>
      </c>
      <c r="Z303" s="49">
        <f>Saída[[#This Row],[Valor Unitário Comercial]]*Saída[[#This Row],[Quantidade Comercial]]</f>
        <v>30.74</v>
      </c>
    </row>
    <row r="304" spans="1:26" ht="15" customHeight="1">
      <c r="A304" s="76" t="s">
        <v>357</v>
      </c>
      <c r="B304" s="44" t="s">
        <v>858</v>
      </c>
      <c r="C304" t="s">
        <v>357</v>
      </c>
      <c r="D304" s="44" t="s">
        <v>858</v>
      </c>
      <c r="E304" t="s">
        <v>557</v>
      </c>
      <c r="H304" t="s">
        <v>764</v>
      </c>
      <c r="J304" t="s">
        <v>357</v>
      </c>
      <c r="M304" t="s">
        <v>357</v>
      </c>
      <c r="N304" s="2">
        <v>43941</v>
      </c>
      <c r="O304">
        <v>5</v>
      </c>
      <c r="P304" t="str">
        <f>IFERROR(VLOOKUP(Saída[[#This Row],[Cod.]],Entrada!M:W,2,0),0)</f>
        <v>Desinfetante Hospitalar Alc Clorado Ultra Guard DCG70 2x5Kg</v>
      </c>
      <c r="Q304" s="93">
        <v>1</v>
      </c>
      <c r="R304" s="92" t="s">
        <v>113</v>
      </c>
      <c r="S304" s="73">
        <v>2</v>
      </c>
      <c r="T304" t="s">
        <v>167</v>
      </c>
      <c r="U304" s="73">
        <f>Saída[[#This Row],[Contendo]]*Saída[[#This Row],[Quantidade volumétrica 
Entregue]]</f>
        <v>2</v>
      </c>
      <c r="V304" t="s">
        <v>167</v>
      </c>
      <c r="W304" t="s">
        <v>167</v>
      </c>
      <c r="X304" s="73">
        <f>Saída[[#This Row],[Contendo]]*Saída[[#This Row],[Quantidade volumétrica 
Entregue]]</f>
        <v>2</v>
      </c>
      <c r="Y304" s="237">
        <v>15.37</v>
      </c>
      <c r="Z304" s="49">
        <f>Saída[[#This Row],[Valor Unitário Comercial]]*Saída[[#This Row],[Quantidade Comercial]]</f>
        <v>30.74</v>
      </c>
    </row>
    <row r="305" spans="1:26" ht="15" customHeight="1">
      <c r="A305" s="76" t="s">
        <v>357</v>
      </c>
      <c r="B305" s="44" t="s">
        <v>858</v>
      </c>
      <c r="C305" t="s">
        <v>357</v>
      </c>
      <c r="D305" s="44" t="s">
        <v>858</v>
      </c>
      <c r="E305" t="s">
        <v>558</v>
      </c>
      <c r="H305" t="s">
        <v>764</v>
      </c>
      <c r="J305" t="s">
        <v>357</v>
      </c>
      <c r="M305" t="s">
        <v>357</v>
      </c>
      <c r="N305" s="2">
        <v>43941</v>
      </c>
      <c r="O305">
        <v>5</v>
      </c>
      <c r="P305" t="str">
        <f>IFERROR(VLOOKUP(Saída[[#This Row],[Cod.]],Entrada!M:W,2,0),0)</f>
        <v>Desinfetante Hospitalar Alc Clorado Ultra Guard DCG70 2x5Kg</v>
      </c>
      <c r="Q305" s="93">
        <v>1</v>
      </c>
      <c r="R305" s="92" t="s">
        <v>113</v>
      </c>
      <c r="S305" s="73">
        <v>2</v>
      </c>
      <c r="T305" t="s">
        <v>167</v>
      </c>
      <c r="U305" s="73">
        <f>Saída[[#This Row],[Contendo]]*Saída[[#This Row],[Quantidade volumétrica 
Entregue]]</f>
        <v>2</v>
      </c>
      <c r="V305" t="s">
        <v>167</v>
      </c>
      <c r="W305" t="s">
        <v>167</v>
      </c>
      <c r="X305" s="73">
        <f>Saída[[#This Row],[Contendo]]*Saída[[#This Row],[Quantidade volumétrica 
Entregue]]</f>
        <v>2</v>
      </c>
      <c r="Y305" s="237">
        <v>15.37</v>
      </c>
      <c r="Z305" s="49">
        <f>Saída[[#This Row],[Valor Unitário Comercial]]*Saída[[#This Row],[Quantidade Comercial]]</f>
        <v>30.74</v>
      </c>
    </row>
    <row r="306" spans="1:26" ht="15" customHeight="1">
      <c r="A306" s="76" t="s">
        <v>357</v>
      </c>
      <c r="B306" s="44" t="s">
        <v>858</v>
      </c>
      <c r="C306" t="s">
        <v>357</v>
      </c>
      <c r="D306" s="44" t="s">
        <v>858</v>
      </c>
      <c r="E306" t="s">
        <v>559</v>
      </c>
      <c r="H306" t="s">
        <v>765</v>
      </c>
      <c r="J306" t="s">
        <v>357</v>
      </c>
      <c r="M306" t="s">
        <v>357</v>
      </c>
      <c r="N306" s="2">
        <v>43941</v>
      </c>
      <c r="O306">
        <v>5</v>
      </c>
      <c r="P306" t="str">
        <f>IFERROR(VLOOKUP(Saída[[#This Row],[Cod.]],Entrada!M:W,2,0),0)</f>
        <v>Desinfetante Hospitalar Alc Clorado Ultra Guard DCG70 2x5Kg</v>
      </c>
      <c r="Q306" s="93">
        <v>1</v>
      </c>
      <c r="R306" s="92" t="s">
        <v>113</v>
      </c>
      <c r="S306" s="73">
        <v>2</v>
      </c>
      <c r="T306" t="s">
        <v>167</v>
      </c>
      <c r="U306" s="73">
        <f>Saída[[#This Row],[Contendo]]*Saída[[#This Row],[Quantidade volumétrica 
Entregue]]</f>
        <v>2</v>
      </c>
      <c r="V306" t="s">
        <v>167</v>
      </c>
      <c r="W306" t="s">
        <v>167</v>
      </c>
      <c r="X306" s="73">
        <f>Saída[[#This Row],[Contendo]]*Saída[[#This Row],[Quantidade volumétrica 
Entregue]]</f>
        <v>2</v>
      </c>
      <c r="Y306" s="237">
        <v>15.37</v>
      </c>
      <c r="Z306" s="49">
        <f>Saída[[#This Row],[Valor Unitário Comercial]]*Saída[[#This Row],[Quantidade Comercial]]</f>
        <v>30.74</v>
      </c>
    </row>
    <row r="307" spans="1:26" ht="15" customHeight="1">
      <c r="A307" s="76" t="s">
        <v>357</v>
      </c>
      <c r="B307" s="44" t="s">
        <v>858</v>
      </c>
      <c r="C307" t="s">
        <v>357</v>
      </c>
      <c r="D307" s="44" t="s">
        <v>858</v>
      </c>
      <c r="E307" t="s">
        <v>560</v>
      </c>
      <c r="H307" t="s">
        <v>766</v>
      </c>
      <c r="J307" t="s">
        <v>357</v>
      </c>
      <c r="M307" t="s">
        <v>357</v>
      </c>
      <c r="N307" s="2">
        <v>43941</v>
      </c>
      <c r="O307">
        <v>5</v>
      </c>
      <c r="P307" t="str">
        <f>IFERROR(VLOOKUP(Saída[[#This Row],[Cod.]],Entrada!M:W,2,0),0)</f>
        <v>Desinfetante Hospitalar Alc Clorado Ultra Guard DCG70 2x5Kg</v>
      </c>
      <c r="Q307" s="93">
        <v>1</v>
      </c>
      <c r="R307" s="92" t="s">
        <v>113</v>
      </c>
      <c r="S307" s="73">
        <v>2</v>
      </c>
      <c r="T307" t="s">
        <v>167</v>
      </c>
      <c r="U307" s="73">
        <f>Saída[[#This Row],[Contendo]]*Saída[[#This Row],[Quantidade volumétrica 
Entregue]]</f>
        <v>2</v>
      </c>
      <c r="V307" t="s">
        <v>167</v>
      </c>
      <c r="W307" t="s">
        <v>167</v>
      </c>
      <c r="X307" s="73">
        <f>Saída[[#This Row],[Contendo]]*Saída[[#This Row],[Quantidade volumétrica 
Entregue]]</f>
        <v>2</v>
      </c>
      <c r="Y307" s="237">
        <v>15.37</v>
      </c>
      <c r="Z307" s="49">
        <f>Saída[[#This Row],[Valor Unitário Comercial]]*Saída[[#This Row],[Quantidade Comercial]]</f>
        <v>30.74</v>
      </c>
    </row>
    <row r="308" spans="1:26" ht="15" customHeight="1">
      <c r="A308" s="76" t="s">
        <v>357</v>
      </c>
      <c r="B308" s="44" t="s">
        <v>858</v>
      </c>
      <c r="C308" t="s">
        <v>357</v>
      </c>
      <c r="D308" s="44" t="s">
        <v>858</v>
      </c>
      <c r="E308" t="s">
        <v>561</v>
      </c>
      <c r="H308" t="s">
        <v>767</v>
      </c>
      <c r="J308" t="s">
        <v>357</v>
      </c>
      <c r="M308" t="s">
        <v>357</v>
      </c>
      <c r="N308" s="2">
        <v>43941</v>
      </c>
      <c r="O308">
        <v>5</v>
      </c>
      <c r="P308" t="str">
        <f>IFERROR(VLOOKUP(Saída[[#This Row],[Cod.]],Entrada!M:W,2,0),0)</f>
        <v>Desinfetante Hospitalar Alc Clorado Ultra Guard DCG70 2x5Kg</v>
      </c>
      <c r="Q308" s="93">
        <v>1</v>
      </c>
      <c r="R308" s="92" t="s">
        <v>113</v>
      </c>
      <c r="S308" s="73">
        <v>2</v>
      </c>
      <c r="T308" t="s">
        <v>167</v>
      </c>
      <c r="U308" s="73">
        <f>Saída[[#This Row],[Contendo]]*Saída[[#This Row],[Quantidade volumétrica 
Entregue]]</f>
        <v>2</v>
      </c>
      <c r="V308" t="s">
        <v>167</v>
      </c>
      <c r="W308" t="s">
        <v>167</v>
      </c>
      <c r="X308" s="73">
        <f>Saída[[#This Row],[Contendo]]*Saída[[#This Row],[Quantidade volumétrica 
Entregue]]</f>
        <v>2</v>
      </c>
      <c r="Y308" s="237">
        <v>15.37</v>
      </c>
      <c r="Z308" s="49">
        <f>Saída[[#This Row],[Valor Unitário Comercial]]*Saída[[#This Row],[Quantidade Comercial]]</f>
        <v>30.74</v>
      </c>
    </row>
    <row r="309" spans="1:26" ht="15" customHeight="1">
      <c r="A309" s="76" t="s">
        <v>357</v>
      </c>
      <c r="B309" s="44" t="s">
        <v>858</v>
      </c>
      <c r="C309" t="s">
        <v>357</v>
      </c>
      <c r="D309" s="44" t="s">
        <v>858</v>
      </c>
      <c r="E309" t="s">
        <v>562</v>
      </c>
      <c r="H309" t="s">
        <v>767</v>
      </c>
      <c r="J309" t="s">
        <v>357</v>
      </c>
      <c r="M309" t="s">
        <v>357</v>
      </c>
      <c r="N309" s="2">
        <v>43941</v>
      </c>
      <c r="O309">
        <v>5</v>
      </c>
      <c r="P309" t="str">
        <f>IFERROR(VLOOKUP(Saída[[#This Row],[Cod.]],Entrada!M:W,2,0),0)</f>
        <v>Desinfetante Hospitalar Alc Clorado Ultra Guard DCG70 2x5Kg</v>
      </c>
      <c r="Q309" s="93">
        <v>1</v>
      </c>
      <c r="R309" s="92" t="s">
        <v>113</v>
      </c>
      <c r="S309" s="73">
        <v>2</v>
      </c>
      <c r="T309" t="s">
        <v>167</v>
      </c>
      <c r="U309" s="73">
        <f>Saída[[#This Row],[Contendo]]*Saída[[#This Row],[Quantidade volumétrica 
Entregue]]</f>
        <v>2</v>
      </c>
      <c r="V309" t="s">
        <v>167</v>
      </c>
      <c r="W309" t="s">
        <v>167</v>
      </c>
      <c r="X309" s="73">
        <f>Saída[[#This Row],[Contendo]]*Saída[[#This Row],[Quantidade volumétrica 
Entregue]]</f>
        <v>2</v>
      </c>
      <c r="Y309" s="237">
        <v>15.37</v>
      </c>
      <c r="Z309" s="49">
        <f>Saída[[#This Row],[Valor Unitário Comercial]]*Saída[[#This Row],[Quantidade Comercial]]</f>
        <v>30.74</v>
      </c>
    </row>
    <row r="310" spans="1:26" ht="15" customHeight="1">
      <c r="A310" s="76" t="s">
        <v>357</v>
      </c>
      <c r="B310" s="44" t="s">
        <v>858</v>
      </c>
      <c r="C310" t="s">
        <v>357</v>
      </c>
      <c r="D310" s="44" t="s">
        <v>858</v>
      </c>
      <c r="E310" t="s">
        <v>563</v>
      </c>
      <c r="H310" t="s">
        <v>768</v>
      </c>
      <c r="J310" t="s">
        <v>357</v>
      </c>
      <c r="M310" t="s">
        <v>357</v>
      </c>
      <c r="N310" s="2">
        <v>43941</v>
      </c>
      <c r="O310">
        <v>5</v>
      </c>
      <c r="P310" t="str">
        <f>IFERROR(VLOOKUP(Saída[[#This Row],[Cod.]],Entrada!M:W,2,0),0)</f>
        <v>Desinfetante Hospitalar Alc Clorado Ultra Guard DCG70 2x5Kg</v>
      </c>
      <c r="Q310" s="93">
        <v>3</v>
      </c>
      <c r="R310" s="92" t="s">
        <v>113</v>
      </c>
      <c r="S310" s="73">
        <v>2</v>
      </c>
      <c r="T310" t="s">
        <v>167</v>
      </c>
      <c r="U310" s="73">
        <f>Saída[[#This Row],[Contendo]]*Saída[[#This Row],[Quantidade volumétrica 
Entregue]]</f>
        <v>6</v>
      </c>
      <c r="V310" t="s">
        <v>167</v>
      </c>
      <c r="W310" t="s">
        <v>167</v>
      </c>
      <c r="X310" s="73">
        <f>Saída[[#This Row],[Contendo]]*Saída[[#This Row],[Quantidade volumétrica 
Entregue]]</f>
        <v>6</v>
      </c>
      <c r="Y310" s="237">
        <v>15.37</v>
      </c>
      <c r="Z310" s="49">
        <f>Saída[[#This Row],[Valor Unitário Comercial]]*Saída[[#This Row],[Quantidade Comercial]]</f>
        <v>92.22</v>
      </c>
    </row>
    <row r="311" spans="1:26" ht="15" customHeight="1">
      <c r="A311" s="76" t="s">
        <v>357</v>
      </c>
      <c r="B311" s="44" t="s">
        <v>858</v>
      </c>
      <c r="C311" t="s">
        <v>357</v>
      </c>
      <c r="D311" s="44" t="s">
        <v>858</v>
      </c>
      <c r="E311" t="s">
        <v>564</v>
      </c>
      <c r="H311" t="s">
        <v>769</v>
      </c>
      <c r="J311" t="s">
        <v>357</v>
      </c>
      <c r="M311" t="s">
        <v>357</v>
      </c>
      <c r="N311" s="2">
        <v>43941</v>
      </c>
      <c r="O311">
        <v>5</v>
      </c>
      <c r="P311" t="str">
        <f>IFERROR(VLOOKUP(Saída[[#This Row],[Cod.]],Entrada!M:W,2,0),0)</f>
        <v>Desinfetante Hospitalar Alc Clorado Ultra Guard DCG70 2x5Kg</v>
      </c>
      <c r="Q311" s="93">
        <v>4</v>
      </c>
      <c r="R311" s="92" t="s">
        <v>113</v>
      </c>
      <c r="S311" s="73">
        <v>2</v>
      </c>
      <c r="T311" t="s">
        <v>167</v>
      </c>
      <c r="U311" s="73">
        <f>Saída[[#This Row],[Contendo]]*Saída[[#This Row],[Quantidade volumétrica 
Entregue]]</f>
        <v>8</v>
      </c>
      <c r="V311" t="s">
        <v>167</v>
      </c>
      <c r="W311" t="s">
        <v>167</v>
      </c>
      <c r="X311" s="73">
        <f>Saída[[#This Row],[Contendo]]*Saída[[#This Row],[Quantidade volumétrica 
Entregue]]</f>
        <v>8</v>
      </c>
      <c r="Y311" s="237">
        <v>15.37</v>
      </c>
      <c r="Z311" s="49">
        <f>Saída[[#This Row],[Valor Unitário Comercial]]*Saída[[#This Row],[Quantidade Comercial]]</f>
        <v>122.96</v>
      </c>
    </row>
    <row r="312" spans="1:26" ht="15" customHeight="1">
      <c r="A312" s="76" t="s">
        <v>357</v>
      </c>
      <c r="B312" s="44" t="s">
        <v>858</v>
      </c>
      <c r="C312" t="s">
        <v>357</v>
      </c>
      <c r="D312" s="44" t="s">
        <v>858</v>
      </c>
      <c r="E312" t="s">
        <v>565</v>
      </c>
      <c r="H312" t="s">
        <v>770</v>
      </c>
      <c r="J312" t="s">
        <v>357</v>
      </c>
      <c r="M312" t="s">
        <v>357</v>
      </c>
      <c r="N312" s="2">
        <v>43941</v>
      </c>
      <c r="O312">
        <v>5</v>
      </c>
      <c r="P312" t="str">
        <f>IFERROR(VLOOKUP(Saída[[#This Row],[Cod.]],Entrada!M:W,2,0),0)</f>
        <v>Desinfetante Hospitalar Alc Clorado Ultra Guard DCG70 2x5Kg</v>
      </c>
      <c r="Q312" s="93">
        <v>1</v>
      </c>
      <c r="R312" s="92" t="s">
        <v>113</v>
      </c>
      <c r="S312" s="73">
        <v>2</v>
      </c>
      <c r="T312" t="s">
        <v>167</v>
      </c>
      <c r="U312" s="73">
        <f>Saída[[#This Row],[Contendo]]*Saída[[#This Row],[Quantidade volumétrica 
Entregue]]</f>
        <v>2</v>
      </c>
      <c r="V312" t="s">
        <v>167</v>
      </c>
      <c r="W312" t="s">
        <v>167</v>
      </c>
      <c r="X312" s="73">
        <f>Saída[[#This Row],[Contendo]]*Saída[[#This Row],[Quantidade volumétrica 
Entregue]]</f>
        <v>2</v>
      </c>
      <c r="Y312" s="237">
        <v>15.37</v>
      </c>
      <c r="Z312" s="49">
        <f>Saída[[#This Row],[Valor Unitário Comercial]]*Saída[[#This Row],[Quantidade Comercial]]</f>
        <v>30.74</v>
      </c>
    </row>
    <row r="313" spans="1:26" ht="15" customHeight="1">
      <c r="A313" s="76" t="s">
        <v>357</v>
      </c>
      <c r="B313" s="44" t="s">
        <v>858</v>
      </c>
      <c r="C313" t="s">
        <v>357</v>
      </c>
      <c r="D313" s="44" t="s">
        <v>858</v>
      </c>
      <c r="E313" t="s">
        <v>568</v>
      </c>
      <c r="H313" t="s">
        <v>771</v>
      </c>
      <c r="J313" t="s">
        <v>357</v>
      </c>
      <c r="M313" t="s">
        <v>357</v>
      </c>
      <c r="N313" s="2">
        <v>43941</v>
      </c>
      <c r="O313">
        <v>5</v>
      </c>
      <c r="P313" t="str">
        <f>IFERROR(VLOOKUP(Saída[[#This Row],[Cod.]],Entrada!M:W,2,0),0)</f>
        <v>Desinfetante Hospitalar Alc Clorado Ultra Guard DCG70 2x5Kg</v>
      </c>
      <c r="Q313" s="93">
        <v>3</v>
      </c>
      <c r="R313" s="92" t="s">
        <v>113</v>
      </c>
      <c r="S313" s="73">
        <v>2</v>
      </c>
      <c r="T313" t="s">
        <v>167</v>
      </c>
      <c r="U313" s="73">
        <f>Saída[[#This Row],[Contendo]]*Saída[[#This Row],[Quantidade volumétrica 
Entregue]]</f>
        <v>6</v>
      </c>
      <c r="V313" t="s">
        <v>167</v>
      </c>
      <c r="W313" t="s">
        <v>167</v>
      </c>
      <c r="X313" s="73">
        <f>Saída[[#This Row],[Contendo]]*Saída[[#This Row],[Quantidade volumétrica 
Entregue]]</f>
        <v>6</v>
      </c>
      <c r="Y313" s="237">
        <v>15.37</v>
      </c>
      <c r="Z313" s="49">
        <f>Saída[[#This Row],[Valor Unitário Comercial]]*Saída[[#This Row],[Quantidade Comercial]]</f>
        <v>92.22</v>
      </c>
    </row>
    <row r="314" spans="1:26" ht="15" customHeight="1">
      <c r="A314" s="76" t="s">
        <v>357</v>
      </c>
      <c r="B314" s="44" t="s">
        <v>858</v>
      </c>
      <c r="C314" t="s">
        <v>357</v>
      </c>
      <c r="D314" s="44" t="s">
        <v>858</v>
      </c>
      <c r="E314" t="s">
        <v>569</v>
      </c>
      <c r="H314" t="s">
        <v>772</v>
      </c>
      <c r="J314" t="s">
        <v>357</v>
      </c>
      <c r="M314" t="s">
        <v>357</v>
      </c>
      <c r="N314" s="2">
        <v>43941</v>
      </c>
      <c r="O314">
        <v>5</v>
      </c>
      <c r="P314" t="str">
        <f>IFERROR(VLOOKUP(Saída[[#This Row],[Cod.]],Entrada!M:W,2,0),0)</f>
        <v>Desinfetante Hospitalar Alc Clorado Ultra Guard DCG70 2x5Kg</v>
      </c>
      <c r="Q314" s="93">
        <v>3</v>
      </c>
      <c r="R314" s="92" t="s">
        <v>113</v>
      </c>
      <c r="S314" s="73">
        <v>2</v>
      </c>
      <c r="T314" t="s">
        <v>167</v>
      </c>
      <c r="U314" s="73">
        <f>Saída[[#This Row],[Contendo]]*Saída[[#This Row],[Quantidade volumétrica 
Entregue]]</f>
        <v>6</v>
      </c>
      <c r="V314" t="s">
        <v>167</v>
      </c>
      <c r="W314" t="s">
        <v>167</v>
      </c>
      <c r="X314" s="73">
        <f>Saída[[#This Row],[Contendo]]*Saída[[#This Row],[Quantidade volumétrica 
Entregue]]</f>
        <v>6</v>
      </c>
      <c r="Y314" s="237">
        <v>15.37</v>
      </c>
      <c r="Z314" s="49">
        <f>Saída[[#This Row],[Valor Unitário Comercial]]*Saída[[#This Row],[Quantidade Comercial]]</f>
        <v>92.22</v>
      </c>
    </row>
    <row r="315" spans="1:26" ht="15" customHeight="1">
      <c r="A315" s="76" t="s">
        <v>357</v>
      </c>
      <c r="B315" s="44" t="s">
        <v>858</v>
      </c>
      <c r="C315" t="s">
        <v>357</v>
      </c>
      <c r="D315" s="44" t="s">
        <v>858</v>
      </c>
      <c r="E315" t="s">
        <v>570</v>
      </c>
      <c r="H315" t="s">
        <v>772</v>
      </c>
      <c r="J315" t="s">
        <v>357</v>
      </c>
      <c r="M315" t="s">
        <v>357</v>
      </c>
      <c r="N315" s="2">
        <v>43941</v>
      </c>
      <c r="O315">
        <v>5</v>
      </c>
      <c r="P315" t="str">
        <f>IFERROR(VLOOKUP(Saída[[#This Row],[Cod.]],Entrada!M:W,2,0),0)</f>
        <v>Desinfetante Hospitalar Alc Clorado Ultra Guard DCG70 2x5Kg</v>
      </c>
      <c r="Q315" s="93">
        <v>1</v>
      </c>
      <c r="R315" s="92" t="s">
        <v>113</v>
      </c>
      <c r="S315" s="73">
        <v>2</v>
      </c>
      <c r="T315" t="s">
        <v>167</v>
      </c>
      <c r="U315" s="73">
        <f>Saída[[#This Row],[Contendo]]*Saída[[#This Row],[Quantidade volumétrica 
Entregue]]</f>
        <v>2</v>
      </c>
      <c r="V315" t="s">
        <v>167</v>
      </c>
      <c r="W315" t="s">
        <v>167</v>
      </c>
      <c r="X315" s="73">
        <f>Saída[[#This Row],[Contendo]]*Saída[[#This Row],[Quantidade volumétrica 
Entregue]]</f>
        <v>2</v>
      </c>
      <c r="Y315" s="237">
        <v>15.37</v>
      </c>
      <c r="Z315" s="49">
        <f>Saída[[#This Row],[Valor Unitário Comercial]]*Saída[[#This Row],[Quantidade Comercial]]</f>
        <v>30.74</v>
      </c>
    </row>
    <row r="316" spans="1:26" ht="15" customHeight="1">
      <c r="A316" s="76" t="s">
        <v>357</v>
      </c>
      <c r="B316" s="44" t="s">
        <v>858</v>
      </c>
      <c r="C316" t="s">
        <v>357</v>
      </c>
      <c r="D316" s="44" t="s">
        <v>858</v>
      </c>
      <c r="E316" t="s">
        <v>571</v>
      </c>
      <c r="H316" t="s">
        <v>772</v>
      </c>
      <c r="J316" t="s">
        <v>357</v>
      </c>
      <c r="M316" t="s">
        <v>357</v>
      </c>
      <c r="N316" s="2">
        <v>43941</v>
      </c>
      <c r="O316">
        <v>5</v>
      </c>
      <c r="P316" t="str">
        <f>IFERROR(VLOOKUP(Saída[[#This Row],[Cod.]],Entrada!M:W,2,0),0)</f>
        <v>Desinfetante Hospitalar Alc Clorado Ultra Guard DCG70 2x5Kg</v>
      </c>
      <c r="Q316" s="93">
        <v>1</v>
      </c>
      <c r="R316" s="92" t="s">
        <v>113</v>
      </c>
      <c r="S316" s="73">
        <v>2</v>
      </c>
      <c r="T316" t="s">
        <v>167</v>
      </c>
      <c r="U316" s="73">
        <f>Saída[[#This Row],[Contendo]]*Saída[[#This Row],[Quantidade volumétrica 
Entregue]]</f>
        <v>2</v>
      </c>
      <c r="V316" t="s">
        <v>167</v>
      </c>
      <c r="W316" t="s">
        <v>167</v>
      </c>
      <c r="X316" s="73">
        <f>Saída[[#This Row],[Contendo]]*Saída[[#This Row],[Quantidade volumétrica 
Entregue]]</f>
        <v>2</v>
      </c>
      <c r="Y316" s="237">
        <v>15.37</v>
      </c>
      <c r="Z316" s="49">
        <f>Saída[[#This Row],[Valor Unitário Comercial]]*Saída[[#This Row],[Quantidade Comercial]]</f>
        <v>30.74</v>
      </c>
    </row>
    <row r="317" spans="1:26" ht="15" customHeight="1">
      <c r="A317" s="76" t="s">
        <v>357</v>
      </c>
      <c r="B317" s="44" t="s">
        <v>858</v>
      </c>
      <c r="C317" t="s">
        <v>357</v>
      </c>
      <c r="D317" s="44" t="s">
        <v>858</v>
      </c>
      <c r="E317" t="s">
        <v>572</v>
      </c>
      <c r="H317" t="s">
        <v>772</v>
      </c>
      <c r="J317" t="s">
        <v>357</v>
      </c>
      <c r="M317" t="s">
        <v>357</v>
      </c>
      <c r="N317" s="2">
        <v>43941</v>
      </c>
      <c r="O317">
        <v>5</v>
      </c>
      <c r="P317" t="str">
        <f>IFERROR(VLOOKUP(Saída[[#This Row],[Cod.]],Entrada!M:W,2,0),0)</f>
        <v>Desinfetante Hospitalar Alc Clorado Ultra Guard DCG70 2x5Kg</v>
      </c>
      <c r="Q317" s="93">
        <v>2</v>
      </c>
      <c r="R317" s="92" t="s">
        <v>113</v>
      </c>
      <c r="S317" s="73">
        <v>2</v>
      </c>
      <c r="T317" t="s">
        <v>167</v>
      </c>
      <c r="U317" s="73">
        <f>Saída[[#This Row],[Contendo]]*Saída[[#This Row],[Quantidade volumétrica 
Entregue]]</f>
        <v>4</v>
      </c>
      <c r="V317" t="s">
        <v>167</v>
      </c>
      <c r="W317" t="s">
        <v>167</v>
      </c>
      <c r="X317" s="73">
        <f>Saída[[#This Row],[Contendo]]*Saída[[#This Row],[Quantidade volumétrica 
Entregue]]</f>
        <v>4</v>
      </c>
      <c r="Y317" s="237">
        <v>15.37</v>
      </c>
      <c r="Z317" s="49">
        <f>Saída[[#This Row],[Valor Unitário Comercial]]*Saída[[#This Row],[Quantidade Comercial]]</f>
        <v>61.48</v>
      </c>
    </row>
    <row r="318" spans="1:26" ht="15" customHeight="1">
      <c r="A318" s="76" t="s">
        <v>357</v>
      </c>
      <c r="B318" s="44" t="s">
        <v>858</v>
      </c>
      <c r="C318" t="s">
        <v>357</v>
      </c>
      <c r="D318" s="44" t="s">
        <v>858</v>
      </c>
      <c r="E318" t="s">
        <v>573</v>
      </c>
      <c r="H318" t="s">
        <v>772</v>
      </c>
      <c r="J318" t="s">
        <v>357</v>
      </c>
      <c r="M318" t="s">
        <v>357</v>
      </c>
      <c r="N318" s="2">
        <v>43941</v>
      </c>
      <c r="O318">
        <v>5</v>
      </c>
      <c r="P318" t="str">
        <f>IFERROR(VLOOKUP(Saída[[#This Row],[Cod.]],Entrada!M:W,2,0),0)</f>
        <v>Desinfetante Hospitalar Alc Clorado Ultra Guard DCG70 2x5Kg</v>
      </c>
      <c r="Q318" s="93">
        <v>1</v>
      </c>
      <c r="R318" s="92" t="s">
        <v>113</v>
      </c>
      <c r="S318" s="73">
        <v>2</v>
      </c>
      <c r="T318" t="s">
        <v>167</v>
      </c>
      <c r="U318" s="73">
        <f>Saída[[#This Row],[Contendo]]*Saída[[#This Row],[Quantidade volumétrica 
Entregue]]</f>
        <v>2</v>
      </c>
      <c r="V318" t="s">
        <v>167</v>
      </c>
      <c r="W318" t="s">
        <v>167</v>
      </c>
      <c r="X318" s="73">
        <f>Saída[[#This Row],[Contendo]]*Saída[[#This Row],[Quantidade volumétrica 
Entregue]]</f>
        <v>2</v>
      </c>
      <c r="Y318" s="237">
        <v>15.37</v>
      </c>
      <c r="Z318" s="49">
        <f>Saída[[#This Row],[Valor Unitário Comercial]]*Saída[[#This Row],[Quantidade Comercial]]</f>
        <v>30.74</v>
      </c>
    </row>
    <row r="319" spans="1:26" ht="15" customHeight="1">
      <c r="A319" s="76" t="s">
        <v>357</v>
      </c>
      <c r="B319" s="44" t="s">
        <v>858</v>
      </c>
      <c r="C319" t="s">
        <v>357</v>
      </c>
      <c r="D319" s="44" t="s">
        <v>858</v>
      </c>
      <c r="E319" t="s">
        <v>574</v>
      </c>
      <c r="H319" t="s">
        <v>773</v>
      </c>
      <c r="J319" t="s">
        <v>357</v>
      </c>
      <c r="M319" t="s">
        <v>357</v>
      </c>
      <c r="N319" s="2">
        <v>43941</v>
      </c>
      <c r="O319">
        <v>5</v>
      </c>
      <c r="P319" t="str">
        <f>IFERROR(VLOOKUP(Saída[[#This Row],[Cod.]],Entrada!M:W,2,0),0)</f>
        <v>Desinfetante Hospitalar Alc Clorado Ultra Guard DCG70 2x5Kg</v>
      </c>
      <c r="Q319" s="93">
        <v>1</v>
      </c>
      <c r="R319" s="92" t="s">
        <v>113</v>
      </c>
      <c r="S319" s="73">
        <v>2</v>
      </c>
      <c r="T319" t="s">
        <v>167</v>
      </c>
      <c r="U319" s="73">
        <f>Saída[[#This Row],[Contendo]]*Saída[[#This Row],[Quantidade volumétrica 
Entregue]]</f>
        <v>2</v>
      </c>
      <c r="V319" t="s">
        <v>167</v>
      </c>
      <c r="W319" t="s">
        <v>167</v>
      </c>
      <c r="X319" s="73">
        <f>Saída[[#This Row],[Contendo]]*Saída[[#This Row],[Quantidade volumétrica 
Entregue]]</f>
        <v>2</v>
      </c>
      <c r="Y319" s="237">
        <v>15.37</v>
      </c>
      <c r="Z319" s="49">
        <f>Saída[[#This Row],[Valor Unitário Comercial]]*Saída[[#This Row],[Quantidade Comercial]]</f>
        <v>30.74</v>
      </c>
    </row>
    <row r="320" spans="1:26" ht="15" customHeight="1">
      <c r="A320" s="76" t="s">
        <v>357</v>
      </c>
      <c r="B320" s="44" t="s">
        <v>858</v>
      </c>
      <c r="C320" t="s">
        <v>357</v>
      </c>
      <c r="D320" s="44" t="s">
        <v>858</v>
      </c>
      <c r="E320" t="s">
        <v>575</v>
      </c>
      <c r="H320" t="s">
        <v>774</v>
      </c>
      <c r="J320" t="s">
        <v>357</v>
      </c>
      <c r="M320" t="s">
        <v>357</v>
      </c>
      <c r="N320" s="2">
        <v>43941</v>
      </c>
      <c r="O320">
        <v>5</v>
      </c>
      <c r="P320" t="str">
        <f>IFERROR(VLOOKUP(Saída[[#This Row],[Cod.]],Entrada!M:W,2,0),0)</f>
        <v>Desinfetante Hospitalar Alc Clorado Ultra Guard DCG70 2x5Kg</v>
      </c>
      <c r="Q320" s="93">
        <v>6</v>
      </c>
      <c r="R320" s="92" t="s">
        <v>113</v>
      </c>
      <c r="S320" s="73">
        <v>2</v>
      </c>
      <c r="T320" t="s">
        <v>167</v>
      </c>
      <c r="U320" s="73">
        <f>Saída[[#This Row],[Contendo]]*Saída[[#This Row],[Quantidade volumétrica 
Entregue]]</f>
        <v>12</v>
      </c>
      <c r="V320" t="s">
        <v>167</v>
      </c>
      <c r="W320" t="s">
        <v>167</v>
      </c>
      <c r="X320" s="73">
        <f>Saída[[#This Row],[Contendo]]*Saída[[#This Row],[Quantidade volumétrica 
Entregue]]</f>
        <v>12</v>
      </c>
      <c r="Y320" s="237">
        <v>15.37</v>
      </c>
      <c r="Z320" s="49">
        <f>Saída[[#This Row],[Valor Unitário Comercial]]*Saída[[#This Row],[Quantidade Comercial]]</f>
        <v>184.44</v>
      </c>
    </row>
    <row r="321" spans="1:26" ht="15" customHeight="1">
      <c r="A321" s="76" t="s">
        <v>357</v>
      </c>
      <c r="B321" s="44" t="s">
        <v>858</v>
      </c>
      <c r="C321" t="s">
        <v>357</v>
      </c>
      <c r="D321" s="44" t="s">
        <v>858</v>
      </c>
      <c r="E321" t="s">
        <v>576</v>
      </c>
      <c r="H321" t="s">
        <v>775</v>
      </c>
      <c r="J321" t="s">
        <v>357</v>
      </c>
      <c r="M321" t="s">
        <v>357</v>
      </c>
      <c r="N321" s="2">
        <v>43941</v>
      </c>
      <c r="O321">
        <v>5</v>
      </c>
      <c r="P321" t="str">
        <f>IFERROR(VLOOKUP(Saída[[#This Row],[Cod.]],Entrada!M:W,2,0),0)</f>
        <v>Desinfetante Hospitalar Alc Clorado Ultra Guard DCG70 2x5Kg</v>
      </c>
      <c r="Q321" s="93">
        <v>1</v>
      </c>
      <c r="R321" s="92" t="s">
        <v>113</v>
      </c>
      <c r="S321" s="73">
        <v>2</v>
      </c>
      <c r="T321" t="s">
        <v>167</v>
      </c>
      <c r="U321" s="73">
        <f>Saída[[#This Row],[Contendo]]*Saída[[#This Row],[Quantidade volumétrica 
Entregue]]</f>
        <v>2</v>
      </c>
      <c r="V321" t="s">
        <v>167</v>
      </c>
      <c r="W321" t="s">
        <v>167</v>
      </c>
      <c r="X321" s="73">
        <f>Saída[[#This Row],[Contendo]]*Saída[[#This Row],[Quantidade volumétrica 
Entregue]]</f>
        <v>2</v>
      </c>
      <c r="Y321" s="237">
        <v>15.37</v>
      </c>
      <c r="Z321" s="49">
        <f>Saída[[#This Row],[Valor Unitário Comercial]]*Saída[[#This Row],[Quantidade Comercial]]</f>
        <v>30.74</v>
      </c>
    </row>
    <row r="322" spans="1:26" ht="15" customHeight="1">
      <c r="A322" s="76" t="s">
        <v>357</v>
      </c>
      <c r="B322" s="44" t="s">
        <v>858</v>
      </c>
      <c r="C322" t="s">
        <v>357</v>
      </c>
      <c r="D322" s="44" t="s">
        <v>858</v>
      </c>
      <c r="E322" t="s">
        <v>577</v>
      </c>
      <c r="H322" t="s">
        <v>776</v>
      </c>
      <c r="J322" t="s">
        <v>357</v>
      </c>
      <c r="M322" t="s">
        <v>357</v>
      </c>
      <c r="N322" s="2">
        <v>43941</v>
      </c>
      <c r="O322">
        <v>5</v>
      </c>
      <c r="P322" t="str">
        <f>IFERROR(VLOOKUP(Saída[[#This Row],[Cod.]],Entrada!M:W,2,0),0)</f>
        <v>Desinfetante Hospitalar Alc Clorado Ultra Guard DCG70 2x5Kg</v>
      </c>
      <c r="Q322" s="93">
        <v>4</v>
      </c>
      <c r="R322" s="92" t="s">
        <v>113</v>
      </c>
      <c r="S322" s="73">
        <v>2</v>
      </c>
      <c r="T322" t="s">
        <v>167</v>
      </c>
      <c r="U322" s="73">
        <f>Saída[[#This Row],[Contendo]]*Saída[[#This Row],[Quantidade volumétrica 
Entregue]]</f>
        <v>8</v>
      </c>
      <c r="V322" t="s">
        <v>167</v>
      </c>
      <c r="W322" t="s">
        <v>167</v>
      </c>
      <c r="X322" s="73">
        <f>Saída[[#This Row],[Contendo]]*Saída[[#This Row],[Quantidade volumétrica 
Entregue]]</f>
        <v>8</v>
      </c>
      <c r="Y322" s="237">
        <v>15.37</v>
      </c>
      <c r="Z322" s="49">
        <f>Saída[[#This Row],[Valor Unitário Comercial]]*Saída[[#This Row],[Quantidade Comercial]]</f>
        <v>122.96</v>
      </c>
    </row>
    <row r="323" spans="1:26" ht="15" customHeight="1">
      <c r="A323" s="76" t="s">
        <v>357</v>
      </c>
      <c r="B323" s="44" t="s">
        <v>858</v>
      </c>
      <c r="C323" t="s">
        <v>357</v>
      </c>
      <c r="D323" s="44" t="s">
        <v>858</v>
      </c>
      <c r="E323" t="s">
        <v>578</v>
      </c>
      <c r="H323" t="s">
        <v>777</v>
      </c>
      <c r="J323" t="s">
        <v>357</v>
      </c>
      <c r="M323" t="s">
        <v>357</v>
      </c>
      <c r="N323" s="2">
        <v>43941</v>
      </c>
      <c r="O323">
        <v>5</v>
      </c>
      <c r="P323" t="str">
        <f>IFERROR(VLOOKUP(Saída[[#This Row],[Cod.]],Entrada!M:W,2,0),0)</f>
        <v>Desinfetante Hospitalar Alc Clorado Ultra Guard DCG70 2x5Kg</v>
      </c>
      <c r="Q323" s="93">
        <v>1</v>
      </c>
      <c r="R323" s="92" t="s">
        <v>113</v>
      </c>
      <c r="S323" s="73">
        <v>2</v>
      </c>
      <c r="T323" t="s">
        <v>167</v>
      </c>
      <c r="U323" s="73">
        <f>Saída[[#This Row],[Contendo]]*Saída[[#This Row],[Quantidade volumétrica 
Entregue]]</f>
        <v>2</v>
      </c>
      <c r="V323" t="s">
        <v>167</v>
      </c>
      <c r="W323" t="s">
        <v>167</v>
      </c>
      <c r="X323" s="73">
        <f>Saída[[#This Row],[Contendo]]*Saída[[#This Row],[Quantidade volumétrica 
Entregue]]</f>
        <v>2</v>
      </c>
      <c r="Y323" s="237">
        <v>15.37</v>
      </c>
      <c r="Z323" s="49">
        <f>Saída[[#This Row],[Valor Unitário Comercial]]*Saída[[#This Row],[Quantidade Comercial]]</f>
        <v>30.74</v>
      </c>
    </row>
    <row r="324" spans="1:26" ht="15" customHeight="1">
      <c r="A324" s="76" t="s">
        <v>357</v>
      </c>
      <c r="B324" s="44" t="s">
        <v>858</v>
      </c>
      <c r="C324" t="s">
        <v>357</v>
      </c>
      <c r="D324" s="44" t="s">
        <v>858</v>
      </c>
      <c r="E324" t="s">
        <v>579</v>
      </c>
      <c r="H324" t="s">
        <v>778</v>
      </c>
      <c r="J324" t="s">
        <v>357</v>
      </c>
      <c r="M324" t="s">
        <v>357</v>
      </c>
      <c r="N324" s="2">
        <v>43941</v>
      </c>
      <c r="O324">
        <v>5</v>
      </c>
      <c r="P324" t="str">
        <f>IFERROR(VLOOKUP(Saída[[#This Row],[Cod.]],Entrada!M:W,2,0),0)</f>
        <v>Desinfetante Hospitalar Alc Clorado Ultra Guard DCG70 2x5Kg</v>
      </c>
      <c r="Q324" s="93">
        <v>2</v>
      </c>
      <c r="R324" s="92" t="s">
        <v>113</v>
      </c>
      <c r="S324" s="73">
        <v>2</v>
      </c>
      <c r="T324" t="s">
        <v>167</v>
      </c>
      <c r="U324" s="73">
        <f>Saída[[#This Row],[Contendo]]*Saída[[#This Row],[Quantidade volumétrica 
Entregue]]</f>
        <v>4</v>
      </c>
      <c r="V324" t="s">
        <v>167</v>
      </c>
      <c r="W324" t="s">
        <v>167</v>
      </c>
      <c r="X324" s="73">
        <f>Saída[[#This Row],[Contendo]]*Saída[[#This Row],[Quantidade volumétrica 
Entregue]]</f>
        <v>4</v>
      </c>
      <c r="Y324" s="237">
        <v>15.37</v>
      </c>
      <c r="Z324" s="49">
        <f>Saída[[#This Row],[Valor Unitário Comercial]]*Saída[[#This Row],[Quantidade Comercial]]</f>
        <v>61.48</v>
      </c>
    </row>
    <row r="325" spans="1:26" ht="15" customHeight="1">
      <c r="A325" s="76" t="s">
        <v>357</v>
      </c>
      <c r="B325" s="44" t="s">
        <v>858</v>
      </c>
      <c r="C325" t="s">
        <v>357</v>
      </c>
      <c r="D325" s="44" t="s">
        <v>858</v>
      </c>
      <c r="E325" t="s">
        <v>580</v>
      </c>
      <c r="H325" t="s">
        <v>778</v>
      </c>
      <c r="J325" t="s">
        <v>357</v>
      </c>
      <c r="M325" t="s">
        <v>357</v>
      </c>
      <c r="N325" s="2">
        <v>43941</v>
      </c>
      <c r="O325">
        <v>5</v>
      </c>
      <c r="P325" t="str">
        <f>IFERROR(VLOOKUP(Saída[[#This Row],[Cod.]],Entrada!M:W,2,0),0)</f>
        <v>Desinfetante Hospitalar Alc Clorado Ultra Guard DCG70 2x5Kg</v>
      </c>
      <c r="Q325" s="93">
        <v>2</v>
      </c>
      <c r="R325" s="92" t="s">
        <v>113</v>
      </c>
      <c r="S325" s="73">
        <v>2</v>
      </c>
      <c r="T325" t="s">
        <v>167</v>
      </c>
      <c r="U325" s="73">
        <f>Saída[[#This Row],[Contendo]]*Saída[[#This Row],[Quantidade volumétrica 
Entregue]]</f>
        <v>4</v>
      </c>
      <c r="V325" t="s">
        <v>167</v>
      </c>
      <c r="W325" t="s">
        <v>167</v>
      </c>
      <c r="X325" s="73">
        <f>Saída[[#This Row],[Contendo]]*Saída[[#This Row],[Quantidade volumétrica 
Entregue]]</f>
        <v>4</v>
      </c>
      <c r="Y325" s="237">
        <v>15.37</v>
      </c>
      <c r="Z325" s="49">
        <f>Saída[[#This Row],[Valor Unitário Comercial]]*Saída[[#This Row],[Quantidade Comercial]]</f>
        <v>61.48</v>
      </c>
    </row>
    <row r="326" spans="1:26" ht="15" customHeight="1">
      <c r="A326" s="76" t="s">
        <v>357</v>
      </c>
      <c r="B326" s="44" t="s">
        <v>858</v>
      </c>
      <c r="C326" t="s">
        <v>357</v>
      </c>
      <c r="D326" s="44" t="s">
        <v>858</v>
      </c>
      <c r="E326" t="s">
        <v>581</v>
      </c>
      <c r="H326" t="s">
        <v>778</v>
      </c>
      <c r="J326" t="s">
        <v>357</v>
      </c>
      <c r="M326" t="s">
        <v>357</v>
      </c>
      <c r="N326" s="2">
        <v>43941</v>
      </c>
      <c r="O326">
        <v>5</v>
      </c>
      <c r="P326" t="str">
        <f>IFERROR(VLOOKUP(Saída[[#This Row],[Cod.]],Entrada!M:W,2,0),0)</f>
        <v>Desinfetante Hospitalar Alc Clorado Ultra Guard DCG70 2x5Kg</v>
      </c>
      <c r="Q326" s="93">
        <v>1</v>
      </c>
      <c r="R326" s="92" t="s">
        <v>113</v>
      </c>
      <c r="S326" s="73">
        <v>2</v>
      </c>
      <c r="T326" t="s">
        <v>167</v>
      </c>
      <c r="U326" s="73">
        <f>Saída[[#This Row],[Contendo]]*Saída[[#This Row],[Quantidade volumétrica 
Entregue]]</f>
        <v>2</v>
      </c>
      <c r="V326" t="s">
        <v>167</v>
      </c>
      <c r="W326" t="s">
        <v>167</v>
      </c>
      <c r="X326" s="73">
        <f>Saída[[#This Row],[Contendo]]*Saída[[#This Row],[Quantidade volumétrica 
Entregue]]</f>
        <v>2</v>
      </c>
      <c r="Y326" s="237">
        <v>15.37</v>
      </c>
      <c r="Z326" s="49">
        <f>Saída[[#This Row],[Valor Unitário Comercial]]*Saída[[#This Row],[Quantidade Comercial]]</f>
        <v>30.74</v>
      </c>
    </row>
    <row r="327" spans="1:26" ht="15" customHeight="1">
      <c r="A327" s="76" t="s">
        <v>357</v>
      </c>
      <c r="B327" s="44" t="s">
        <v>858</v>
      </c>
      <c r="C327" t="s">
        <v>357</v>
      </c>
      <c r="D327" s="44" t="s">
        <v>858</v>
      </c>
      <c r="E327" t="s">
        <v>582</v>
      </c>
      <c r="H327" t="s">
        <v>778</v>
      </c>
      <c r="J327" t="s">
        <v>357</v>
      </c>
      <c r="M327" t="s">
        <v>357</v>
      </c>
      <c r="N327" s="2">
        <v>43941</v>
      </c>
      <c r="O327">
        <v>5</v>
      </c>
      <c r="P327" t="str">
        <f>IFERROR(VLOOKUP(Saída[[#This Row],[Cod.]],Entrada!M:W,2,0),0)</f>
        <v>Desinfetante Hospitalar Alc Clorado Ultra Guard DCG70 2x5Kg</v>
      </c>
      <c r="Q327" s="93">
        <v>1</v>
      </c>
      <c r="R327" s="92" t="s">
        <v>113</v>
      </c>
      <c r="S327" s="73">
        <v>2</v>
      </c>
      <c r="T327" t="s">
        <v>167</v>
      </c>
      <c r="U327" s="73">
        <f>Saída[[#This Row],[Contendo]]*Saída[[#This Row],[Quantidade volumétrica 
Entregue]]</f>
        <v>2</v>
      </c>
      <c r="V327" t="s">
        <v>167</v>
      </c>
      <c r="W327" t="s">
        <v>167</v>
      </c>
      <c r="X327" s="73">
        <f>Saída[[#This Row],[Contendo]]*Saída[[#This Row],[Quantidade volumétrica 
Entregue]]</f>
        <v>2</v>
      </c>
      <c r="Y327" s="237">
        <v>15.37</v>
      </c>
      <c r="Z327" s="49">
        <f>Saída[[#This Row],[Valor Unitário Comercial]]*Saída[[#This Row],[Quantidade Comercial]]</f>
        <v>30.74</v>
      </c>
    </row>
    <row r="328" spans="1:26" ht="15" customHeight="1">
      <c r="A328" s="76" t="s">
        <v>357</v>
      </c>
      <c r="B328" s="44" t="s">
        <v>858</v>
      </c>
      <c r="C328" t="s">
        <v>357</v>
      </c>
      <c r="D328" s="44" t="s">
        <v>858</v>
      </c>
      <c r="E328" t="s">
        <v>583</v>
      </c>
      <c r="H328" t="s">
        <v>779</v>
      </c>
      <c r="J328" t="s">
        <v>357</v>
      </c>
      <c r="M328" t="s">
        <v>357</v>
      </c>
      <c r="N328" s="2">
        <v>43941</v>
      </c>
      <c r="O328">
        <v>5</v>
      </c>
      <c r="P328" t="str">
        <f>IFERROR(VLOOKUP(Saída[[#This Row],[Cod.]],Entrada!M:W,2,0),0)</f>
        <v>Desinfetante Hospitalar Alc Clorado Ultra Guard DCG70 2x5Kg</v>
      </c>
      <c r="Q328" s="93">
        <v>31</v>
      </c>
      <c r="R328" s="92" t="s">
        <v>113</v>
      </c>
      <c r="S328" s="73">
        <v>2</v>
      </c>
      <c r="T328" t="s">
        <v>167</v>
      </c>
      <c r="U328" s="73">
        <f>Saída[[#This Row],[Contendo]]*Saída[[#This Row],[Quantidade volumétrica 
Entregue]]</f>
        <v>62</v>
      </c>
      <c r="V328" t="s">
        <v>167</v>
      </c>
      <c r="W328" t="s">
        <v>167</v>
      </c>
      <c r="X328" s="73">
        <f>Saída[[#This Row],[Contendo]]*Saída[[#This Row],[Quantidade volumétrica 
Entregue]]</f>
        <v>62</v>
      </c>
      <c r="Y328" s="237">
        <v>15.37</v>
      </c>
      <c r="Z328" s="49">
        <f>Saída[[#This Row],[Valor Unitário Comercial]]*Saída[[#This Row],[Quantidade Comercial]]</f>
        <v>952.93999999999994</v>
      </c>
    </row>
    <row r="329" spans="1:26" ht="15" customHeight="1">
      <c r="A329" s="76" t="s">
        <v>357</v>
      </c>
      <c r="B329" s="44" t="s">
        <v>858</v>
      </c>
      <c r="C329" t="s">
        <v>357</v>
      </c>
      <c r="D329" s="44" t="s">
        <v>858</v>
      </c>
      <c r="E329" t="s">
        <v>584</v>
      </c>
      <c r="H329" t="s">
        <v>780</v>
      </c>
      <c r="J329" t="s">
        <v>357</v>
      </c>
      <c r="M329" t="s">
        <v>357</v>
      </c>
      <c r="N329" s="2">
        <v>43941</v>
      </c>
      <c r="O329">
        <v>5</v>
      </c>
      <c r="P329" t="str">
        <f>IFERROR(VLOOKUP(Saída[[#This Row],[Cod.]],Entrada!M:W,2,0),0)</f>
        <v>Desinfetante Hospitalar Alc Clorado Ultra Guard DCG70 2x5Kg</v>
      </c>
      <c r="Q329" s="93">
        <v>10</v>
      </c>
      <c r="R329" s="92" t="s">
        <v>113</v>
      </c>
      <c r="S329" s="73">
        <v>2</v>
      </c>
      <c r="T329" t="s">
        <v>167</v>
      </c>
      <c r="U329" s="73">
        <f>Saída[[#This Row],[Contendo]]*Saída[[#This Row],[Quantidade volumétrica 
Entregue]]</f>
        <v>20</v>
      </c>
      <c r="V329" t="s">
        <v>167</v>
      </c>
      <c r="W329" t="s">
        <v>167</v>
      </c>
      <c r="X329" s="73">
        <f>Saída[[#This Row],[Contendo]]*Saída[[#This Row],[Quantidade volumétrica 
Entregue]]</f>
        <v>20</v>
      </c>
      <c r="Y329" s="237">
        <v>15.37</v>
      </c>
      <c r="Z329" s="49">
        <f>Saída[[#This Row],[Valor Unitário Comercial]]*Saída[[#This Row],[Quantidade Comercial]]</f>
        <v>307.39999999999998</v>
      </c>
    </row>
    <row r="330" spans="1:26" ht="15" customHeight="1">
      <c r="A330" s="76" t="s">
        <v>357</v>
      </c>
      <c r="B330" s="44" t="s">
        <v>858</v>
      </c>
      <c r="C330" t="s">
        <v>357</v>
      </c>
      <c r="D330" s="44" t="s">
        <v>858</v>
      </c>
      <c r="E330" t="s">
        <v>585</v>
      </c>
      <c r="H330" t="s">
        <v>780</v>
      </c>
      <c r="J330" t="s">
        <v>357</v>
      </c>
      <c r="M330" t="s">
        <v>357</v>
      </c>
      <c r="N330" s="2">
        <v>43941</v>
      </c>
      <c r="O330">
        <v>5</v>
      </c>
      <c r="P330" t="str">
        <f>IFERROR(VLOOKUP(Saída[[#This Row],[Cod.]],Entrada!M:W,2,0),0)</f>
        <v>Desinfetante Hospitalar Alc Clorado Ultra Guard DCG70 2x5Kg</v>
      </c>
      <c r="Q330" s="93">
        <v>5</v>
      </c>
      <c r="R330" s="92" t="s">
        <v>113</v>
      </c>
      <c r="S330" s="73">
        <v>2</v>
      </c>
      <c r="T330" t="s">
        <v>167</v>
      </c>
      <c r="U330" s="73">
        <f>Saída[[#This Row],[Contendo]]*Saída[[#This Row],[Quantidade volumétrica 
Entregue]]</f>
        <v>10</v>
      </c>
      <c r="V330" t="s">
        <v>167</v>
      </c>
      <c r="W330" t="s">
        <v>167</v>
      </c>
      <c r="X330" s="73">
        <f>Saída[[#This Row],[Contendo]]*Saída[[#This Row],[Quantidade volumétrica 
Entregue]]</f>
        <v>10</v>
      </c>
      <c r="Y330" s="237">
        <v>15.37</v>
      </c>
      <c r="Z330" s="49">
        <f>Saída[[#This Row],[Valor Unitário Comercial]]*Saída[[#This Row],[Quantidade Comercial]]</f>
        <v>153.69999999999999</v>
      </c>
    </row>
    <row r="331" spans="1:26" ht="15" customHeight="1">
      <c r="A331" s="76" t="s">
        <v>357</v>
      </c>
      <c r="B331" s="44" t="s">
        <v>858</v>
      </c>
      <c r="C331" t="s">
        <v>357</v>
      </c>
      <c r="D331" s="44" t="s">
        <v>858</v>
      </c>
      <c r="E331" t="s">
        <v>586</v>
      </c>
      <c r="H331" t="s">
        <v>780</v>
      </c>
      <c r="J331" t="s">
        <v>357</v>
      </c>
      <c r="M331" t="s">
        <v>357</v>
      </c>
      <c r="N331" s="2">
        <v>43941</v>
      </c>
      <c r="O331">
        <v>5</v>
      </c>
      <c r="P331" t="str">
        <f>IFERROR(VLOOKUP(Saída[[#This Row],[Cod.]],Entrada!M:W,2,0),0)</f>
        <v>Desinfetante Hospitalar Alc Clorado Ultra Guard DCG70 2x5Kg</v>
      </c>
      <c r="Q331" s="93">
        <v>1</v>
      </c>
      <c r="R331" s="92" t="s">
        <v>113</v>
      </c>
      <c r="S331" s="73">
        <v>2</v>
      </c>
      <c r="T331" t="s">
        <v>167</v>
      </c>
      <c r="U331" s="73">
        <f>Saída[[#This Row],[Contendo]]*Saída[[#This Row],[Quantidade volumétrica 
Entregue]]</f>
        <v>2</v>
      </c>
      <c r="V331" t="s">
        <v>167</v>
      </c>
      <c r="W331" t="s">
        <v>167</v>
      </c>
      <c r="X331" s="73">
        <f>Saída[[#This Row],[Contendo]]*Saída[[#This Row],[Quantidade volumétrica 
Entregue]]</f>
        <v>2</v>
      </c>
      <c r="Y331" s="237">
        <v>15.37</v>
      </c>
      <c r="Z331" s="49">
        <f>Saída[[#This Row],[Valor Unitário Comercial]]*Saída[[#This Row],[Quantidade Comercial]]</f>
        <v>30.74</v>
      </c>
    </row>
    <row r="332" spans="1:26" ht="15" customHeight="1">
      <c r="A332" s="76" t="s">
        <v>357</v>
      </c>
      <c r="B332" s="44" t="s">
        <v>858</v>
      </c>
      <c r="C332" t="s">
        <v>357</v>
      </c>
      <c r="D332" s="44" t="s">
        <v>858</v>
      </c>
      <c r="E332" t="s">
        <v>587</v>
      </c>
      <c r="H332" t="s">
        <v>781</v>
      </c>
      <c r="J332" t="s">
        <v>357</v>
      </c>
      <c r="M332" t="s">
        <v>357</v>
      </c>
      <c r="N332" s="2">
        <v>43941</v>
      </c>
      <c r="O332">
        <v>5</v>
      </c>
      <c r="P332" t="str">
        <f>IFERROR(VLOOKUP(Saída[[#This Row],[Cod.]],Entrada!M:W,2,0),0)</f>
        <v>Desinfetante Hospitalar Alc Clorado Ultra Guard DCG70 2x5Kg</v>
      </c>
      <c r="Q332" s="93">
        <v>5</v>
      </c>
      <c r="R332" s="92" t="s">
        <v>113</v>
      </c>
      <c r="S332" s="73">
        <v>2</v>
      </c>
      <c r="T332" t="s">
        <v>167</v>
      </c>
      <c r="U332" s="73">
        <f>Saída[[#This Row],[Contendo]]*Saída[[#This Row],[Quantidade volumétrica 
Entregue]]</f>
        <v>10</v>
      </c>
      <c r="V332" t="s">
        <v>167</v>
      </c>
      <c r="W332" t="s">
        <v>167</v>
      </c>
      <c r="X332" s="73">
        <f>Saída[[#This Row],[Contendo]]*Saída[[#This Row],[Quantidade volumétrica 
Entregue]]</f>
        <v>10</v>
      </c>
      <c r="Y332" s="237">
        <v>15.37</v>
      </c>
      <c r="Z332" s="49">
        <f>Saída[[#This Row],[Valor Unitário Comercial]]*Saída[[#This Row],[Quantidade Comercial]]</f>
        <v>153.69999999999999</v>
      </c>
    </row>
    <row r="333" spans="1:26" ht="15" customHeight="1">
      <c r="A333" s="76" t="s">
        <v>357</v>
      </c>
      <c r="B333" s="44" t="s">
        <v>858</v>
      </c>
      <c r="C333" t="s">
        <v>357</v>
      </c>
      <c r="D333" s="44" t="s">
        <v>858</v>
      </c>
      <c r="E333" t="s">
        <v>588</v>
      </c>
      <c r="H333" t="s">
        <v>782</v>
      </c>
      <c r="J333" t="s">
        <v>357</v>
      </c>
      <c r="M333" t="s">
        <v>357</v>
      </c>
      <c r="N333" s="2">
        <v>43941</v>
      </c>
      <c r="O333">
        <v>5</v>
      </c>
      <c r="P333" t="str">
        <f>IFERROR(VLOOKUP(Saída[[#This Row],[Cod.]],Entrada!M:W,2,0),0)</f>
        <v>Desinfetante Hospitalar Alc Clorado Ultra Guard DCG70 2x5Kg</v>
      </c>
      <c r="Q333" s="93">
        <v>10</v>
      </c>
      <c r="R333" s="92" t="s">
        <v>113</v>
      </c>
      <c r="S333" s="73">
        <v>2</v>
      </c>
      <c r="T333" t="s">
        <v>167</v>
      </c>
      <c r="U333" s="73">
        <f>Saída[[#This Row],[Contendo]]*Saída[[#This Row],[Quantidade volumétrica 
Entregue]]</f>
        <v>20</v>
      </c>
      <c r="V333" t="s">
        <v>167</v>
      </c>
      <c r="W333" t="s">
        <v>167</v>
      </c>
      <c r="X333" s="73">
        <f>Saída[[#This Row],[Contendo]]*Saída[[#This Row],[Quantidade volumétrica 
Entregue]]</f>
        <v>20</v>
      </c>
      <c r="Y333" s="237">
        <v>15.37</v>
      </c>
      <c r="Z333" s="49">
        <f>Saída[[#This Row],[Valor Unitário Comercial]]*Saída[[#This Row],[Quantidade Comercial]]</f>
        <v>307.39999999999998</v>
      </c>
    </row>
    <row r="334" spans="1:26" ht="15" customHeight="1">
      <c r="A334" s="76" t="s">
        <v>357</v>
      </c>
      <c r="B334" s="44" t="s">
        <v>858</v>
      </c>
      <c r="C334" t="s">
        <v>357</v>
      </c>
      <c r="D334" s="44" t="s">
        <v>858</v>
      </c>
      <c r="E334" t="s">
        <v>589</v>
      </c>
      <c r="H334" t="s">
        <v>782</v>
      </c>
      <c r="J334" t="s">
        <v>357</v>
      </c>
      <c r="M334" t="s">
        <v>357</v>
      </c>
      <c r="N334" s="2">
        <v>43941</v>
      </c>
      <c r="O334">
        <v>5</v>
      </c>
      <c r="P334" t="str">
        <f>IFERROR(VLOOKUP(Saída[[#This Row],[Cod.]],Entrada!M:W,2,0),0)</f>
        <v>Desinfetante Hospitalar Alc Clorado Ultra Guard DCG70 2x5Kg</v>
      </c>
      <c r="Q334" s="93">
        <v>4</v>
      </c>
      <c r="R334" s="92" t="s">
        <v>113</v>
      </c>
      <c r="S334" s="73">
        <v>2</v>
      </c>
      <c r="T334" t="s">
        <v>167</v>
      </c>
      <c r="U334" s="73">
        <f>Saída[[#This Row],[Contendo]]*Saída[[#This Row],[Quantidade volumétrica 
Entregue]]</f>
        <v>8</v>
      </c>
      <c r="V334" t="s">
        <v>167</v>
      </c>
      <c r="W334" t="s">
        <v>167</v>
      </c>
      <c r="X334" s="73">
        <f>Saída[[#This Row],[Contendo]]*Saída[[#This Row],[Quantidade volumétrica 
Entregue]]</f>
        <v>8</v>
      </c>
      <c r="Y334" s="237">
        <v>15.37</v>
      </c>
      <c r="Z334" s="49">
        <f>Saída[[#This Row],[Valor Unitário Comercial]]*Saída[[#This Row],[Quantidade Comercial]]</f>
        <v>122.96</v>
      </c>
    </row>
    <row r="335" spans="1:26" s="76" customFormat="1">
      <c r="A335" s="76" t="s">
        <v>357</v>
      </c>
      <c r="B335" s="72" t="s">
        <v>858</v>
      </c>
      <c r="C335" t="s">
        <v>357</v>
      </c>
      <c r="D335" s="72" t="s">
        <v>858</v>
      </c>
      <c r="E335" t="s">
        <v>590</v>
      </c>
      <c r="F335"/>
      <c r="G335"/>
      <c r="H335" t="s">
        <v>783</v>
      </c>
      <c r="I335"/>
      <c r="J335" t="s">
        <v>357</v>
      </c>
      <c r="K335"/>
      <c r="L335"/>
      <c r="M335" t="s">
        <v>357</v>
      </c>
      <c r="N335" s="2">
        <v>43941</v>
      </c>
      <c r="O335">
        <v>5</v>
      </c>
      <c r="P335" t="str">
        <f>IFERROR(VLOOKUP(Saída[[#This Row],[Cod.]],Entrada!M:W,2,0),0)</f>
        <v>Desinfetante Hospitalar Alc Clorado Ultra Guard DCG70 2x5Kg</v>
      </c>
      <c r="Q335" s="93">
        <v>1</v>
      </c>
      <c r="R335" s="92" t="s">
        <v>113</v>
      </c>
      <c r="S335" s="73">
        <v>2</v>
      </c>
      <c r="T335" t="s">
        <v>167</v>
      </c>
      <c r="U335" s="73">
        <f>Saída[[#This Row],[Contendo]]*Saída[[#This Row],[Quantidade volumétrica 
Entregue]]</f>
        <v>2</v>
      </c>
      <c r="V335" t="s">
        <v>167</v>
      </c>
      <c r="W335" t="s">
        <v>167</v>
      </c>
      <c r="X335" s="73">
        <f>Saída[[#This Row],[Contendo]]*Saída[[#This Row],[Quantidade volumétrica 
Entregue]]</f>
        <v>2</v>
      </c>
      <c r="Y335" s="237">
        <v>15.37</v>
      </c>
      <c r="Z335" s="49">
        <f>Saída[[#This Row],[Valor Unitário Comercial]]*Saída[[#This Row],[Quantidade Comercial]]</f>
        <v>30.74</v>
      </c>
    </row>
    <row r="336" spans="1:26">
      <c r="A336" s="76" t="s">
        <v>357</v>
      </c>
      <c r="B336" s="72" t="s">
        <v>858</v>
      </c>
      <c r="C336" t="s">
        <v>357</v>
      </c>
      <c r="D336" s="72" t="s">
        <v>858</v>
      </c>
      <c r="E336" t="s">
        <v>591</v>
      </c>
      <c r="H336" t="s">
        <v>784</v>
      </c>
      <c r="J336" t="s">
        <v>357</v>
      </c>
      <c r="M336" t="s">
        <v>357</v>
      </c>
      <c r="N336" s="2">
        <v>43941</v>
      </c>
      <c r="O336">
        <v>5</v>
      </c>
      <c r="P336" t="str">
        <f>IFERROR(VLOOKUP(Saída[[#This Row],[Cod.]],Entrada!M:W,2,0),0)</f>
        <v>Desinfetante Hospitalar Alc Clorado Ultra Guard DCG70 2x5Kg</v>
      </c>
      <c r="Q336" s="93">
        <v>6</v>
      </c>
      <c r="R336" s="92" t="s">
        <v>113</v>
      </c>
      <c r="S336" s="73">
        <v>2</v>
      </c>
      <c r="T336" t="s">
        <v>167</v>
      </c>
      <c r="U336" s="73">
        <f>Saída[[#This Row],[Contendo]]*Saída[[#This Row],[Quantidade volumétrica 
Entregue]]</f>
        <v>12</v>
      </c>
      <c r="V336" t="s">
        <v>167</v>
      </c>
      <c r="W336" t="s">
        <v>167</v>
      </c>
      <c r="X336" s="73">
        <f>Saída[[#This Row],[Contendo]]*Saída[[#This Row],[Quantidade volumétrica 
Entregue]]</f>
        <v>12</v>
      </c>
      <c r="Y336" s="237">
        <v>15.37</v>
      </c>
      <c r="Z336" s="49">
        <f>Saída[[#This Row],[Valor Unitário Comercial]]*Saída[[#This Row],[Quantidade Comercial]]</f>
        <v>184.44</v>
      </c>
    </row>
    <row r="337" spans="1:26">
      <c r="A337" s="76" t="s">
        <v>357</v>
      </c>
      <c r="B337" s="72" t="s">
        <v>858</v>
      </c>
      <c r="C337" t="s">
        <v>357</v>
      </c>
      <c r="D337" s="72" t="s">
        <v>858</v>
      </c>
      <c r="E337" t="s">
        <v>592</v>
      </c>
      <c r="H337" t="s">
        <v>784</v>
      </c>
      <c r="J337" t="s">
        <v>357</v>
      </c>
      <c r="M337" t="s">
        <v>357</v>
      </c>
      <c r="N337" s="2">
        <v>43941</v>
      </c>
      <c r="O337">
        <v>5</v>
      </c>
      <c r="P337" t="str">
        <f>IFERROR(VLOOKUP(Saída[[#This Row],[Cod.]],Entrada!M:W,2,0),0)</f>
        <v>Desinfetante Hospitalar Alc Clorado Ultra Guard DCG70 2x5Kg</v>
      </c>
      <c r="Q337" s="93">
        <v>5</v>
      </c>
      <c r="R337" s="92" t="s">
        <v>113</v>
      </c>
      <c r="S337" s="73">
        <v>2</v>
      </c>
      <c r="T337" t="s">
        <v>167</v>
      </c>
      <c r="U337" s="73">
        <f>Saída[[#This Row],[Contendo]]*Saída[[#This Row],[Quantidade volumétrica 
Entregue]]</f>
        <v>10</v>
      </c>
      <c r="V337" t="s">
        <v>167</v>
      </c>
      <c r="W337" t="s">
        <v>167</v>
      </c>
      <c r="X337" s="73">
        <f>Saída[[#This Row],[Contendo]]*Saída[[#This Row],[Quantidade volumétrica 
Entregue]]</f>
        <v>10</v>
      </c>
      <c r="Y337" s="237">
        <v>15.37</v>
      </c>
      <c r="Z337" s="49">
        <f>Saída[[#This Row],[Valor Unitário Comercial]]*Saída[[#This Row],[Quantidade Comercial]]</f>
        <v>153.69999999999999</v>
      </c>
    </row>
    <row r="338" spans="1:26">
      <c r="A338" s="76" t="s">
        <v>357</v>
      </c>
      <c r="B338" s="72" t="s">
        <v>858</v>
      </c>
      <c r="C338" t="s">
        <v>357</v>
      </c>
      <c r="D338" s="72" t="s">
        <v>858</v>
      </c>
      <c r="E338" t="s">
        <v>591</v>
      </c>
      <c r="H338" t="s">
        <v>785</v>
      </c>
      <c r="J338" t="s">
        <v>357</v>
      </c>
      <c r="M338" t="s">
        <v>357</v>
      </c>
      <c r="N338" s="2">
        <v>43941</v>
      </c>
      <c r="O338">
        <v>5</v>
      </c>
      <c r="P338" t="str">
        <f>IFERROR(VLOOKUP(Saída[[#This Row],[Cod.]],Entrada!M:W,2,0),0)</f>
        <v>Desinfetante Hospitalar Alc Clorado Ultra Guard DCG70 2x5Kg</v>
      </c>
      <c r="Q338" s="93">
        <v>2</v>
      </c>
      <c r="R338" s="92" t="s">
        <v>113</v>
      </c>
      <c r="S338" s="73">
        <v>2</v>
      </c>
      <c r="T338" t="s">
        <v>167</v>
      </c>
      <c r="U338" s="73">
        <f>Saída[[#This Row],[Contendo]]*Saída[[#This Row],[Quantidade volumétrica 
Entregue]]</f>
        <v>4</v>
      </c>
      <c r="V338" t="s">
        <v>167</v>
      </c>
      <c r="W338" t="s">
        <v>167</v>
      </c>
      <c r="X338" s="73">
        <f>Saída[[#This Row],[Contendo]]*Saída[[#This Row],[Quantidade volumétrica 
Entregue]]</f>
        <v>4</v>
      </c>
      <c r="Y338" s="237">
        <v>15.37</v>
      </c>
      <c r="Z338" s="49">
        <f>Saída[[#This Row],[Valor Unitário Comercial]]*Saída[[#This Row],[Quantidade Comercial]]</f>
        <v>61.48</v>
      </c>
    </row>
    <row r="339" spans="1:26">
      <c r="A339" s="76" t="s">
        <v>357</v>
      </c>
      <c r="B339" s="72" t="s">
        <v>858</v>
      </c>
      <c r="C339" t="s">
        <v>357</v>
      </c>
      <c r="D339" s="72" t="s">
        <v>858</v>
      </c>
      <c r="E339" t="s">
        <v>593</v>
      </c>
      <c r="H339" t="s">
        <v>786</v>
      </c>
      <c r="J339" t="s">
        <v>357</v>
      </c>
      <c r="M339" t="s">
        <v>357</v>
      </c>
      <c r="N339" s="2">
        <v>43941</v>
      </c>
      <c r="O339">
        <v>5</v>
      </c>
      <c r="P339" t="str">
        <f>IFERROR(VLOOKUP(Saída[[#This Row],[Cod.]],Entrada!M:W,2,0),0)</f>
        <v>Desinfetante Hospitalar Alc Clorado Ultra Guard DCG70 2x5Kg</v>
      </c>
      <c r="Q339" s="93">
        <v>1</v>
      </c>
      <c r="R339" s="92" t="s">
        <v>113</v>
      </c>
      <c r="S339" s="73">
        <v>2</v>
      </c>
      <c r="T339" t="s">
        <v>167</v>
      </c>
      <c r="U339" s="73">
        <f>Saída[[#This Row],[Contendo]]*Saída[[#This Row],[Quantidade volumétrica 
Entregue]]</f>
        <v>2</v>
      </c>
      <c r="V339" t="s">
        <v>167</v>
      </c>
      <c r="W339" t="s">
        <v>167</v>
      </c>
      <c r="X339" s="73">
        <f>Saída[[#This Row],[Contendo]]*Saída[[#This Row],[Quantidade volumétrica 
Entregue]]</f>
        <v>2</v>
      </c>
      <c r="Y339" s="237">
        <v>15.37</v>
      </c>
      <c r="Z339" s="49">
        <f>Saída[[#This Row],[Valor Unitário Comercial]]*Saída[[#This Row],[Quantidade Comercial]]</f>
        <v>30.74</v>
      </c>
    </row>
    <row r="340" spans="1:26">
      <c r="A340" s="76" t="s">
        <v>90</v>
      </c>
      <c r="B340" t="s">
        <v>986</v>
      </c>
      <c r="C340" t="s">
        <v>135</v>
      </c>
      <c r="D340" t="s">
        <v>986</v>
      </c>
      <c r="E340" t="s">
        <v>986</v>
      </c>
      <c r="F340" t="s">
        <v>1059</v>
      </c>
      <c r="G340" t="s">
        <v>1060</v>
      </c>
      <c r="H340" t="s">
        <v>794</v>
      </c>
      <c r="J340" t="s">
        <v>1061</v>
      </c>
      <c r="K340" t="s">
        <v>1062</v>
      </c>
      <c r="L340" t="s">
        <v>1063</v>
      </c>
      <c r="M340" t="s">
        <v>137</v>
      </c>
      <c r="O340" s="90">
        <v>31</v>
      </c>
      <c r="P340" t="str">
        <f>IFERROR(VLOOKUP(Saída[[#This Row],[Cod.]],Entrada!M:W,2,0),0)</f>
        <v>Bateria de lítio (OLD 2M86732)</v>
      </c>
      <c r="Q340" s="93">
        <v>7</v>
      </c>
      <c r="R340" s="92" t="s">
        <v>114</v>
      </c>
      <c r="S340" s="93">
        <v>7</v>
      </c>
      <c r="T340" t="s">
        <v>114</v>
      </c>
      <c r="U340" s="93">
        <v>7</v>
      </c>
      <c r="V340" t="s">
        <v>114</v>
      </c>
      <c r="W340" t="s">
        <v>114</v>
      </c>
      <c r="X340" s="93">
        <v>7</v>
      </c>
      <c r="Y340" s="241">
        <v>1948.96</v>
      </c>
      <c r="Z340" s="49">
        <f>Saída[[#This Row],[Valor Unitário Comercial]]*Saída[[#This Row],[Quantidade Comercial]]</f>
        <v>13642.720000000001</v>
      </c>
    </row>
    <row r="341" spans="1:26">
      <c r="A341" s="76" t="s">
        <v>90</v>
      </c>
      <c r="B341" t="s">
        <v>986</v>
      </c>
      <c r="C341" t="s">
        <v>135</v>
      </c>
      <c r="D341" t="s">
        <v>986</v>
      </c>
      <c r="E341" t="s">
        <v>986</v>
      </c>
      <c r="F341" t="s">
        <v>1059</v>
      </c>
      <c r="G341" t="s">
        <v>1060</v>
      </c>
      <c r="H341" t="s">
        <v>794</v>
      </c>
      <c r="J341" t="s">
        <v>1061</v>
      </c>
      <c r="K341" t="s">
        <v>1062</v>
      </c>
      <c r="L341" t="s">
        <v>1063</v>
      </c>
      <c r="M341" t="s">
        <v>137</v>
      </c>
      <c r="O341" s="88">
        <v>36</v>
      </c>
      <c r="P341" t="str">
        <f>IFERROR(VLOOKUP(Saída[[#This Row],[Cod.]],Entrada!M:W,2,0),0)</f>
        <v>Chá capim-limão e cítricos lata 310ml</v>
      </c>
      <c r="Q341" s="93">
        <v>720</v>
      </c>
      <c r="R341" s="92" t="s">
        <v>114</v>
      </c>
      <c r="S341" s="93">
        <v>720</v>
      </c>
      <c r="T341" t="s">
        <v>114</v>
      </c>
      <c r="U341" s="93">
        <v>720</v>
      </c>
      <c r="V341" t="s">
        <v>114</v>
      </c>
      <c r="W341" t="s">
        <v>114</v>
      </c>
      <c r="X341" s="93">
        <v>720</v>
      </c>
      <c r="Y341" s="240">
        <v>2.3687200000000002</v>
      </c>
      <c r="Z341" s="49">
        <f>Saída[[#This Row],[Valor Unitário Comercial]]*Saída[[#This Row],[Quantidade Comercial]]</f>
        <v>1705.4784000000002</v>
      </c>
    </row>
    <row r="342" spans="1:26">
      <c r="A342" s="76" t="s">
        <v>90</v>
      </c>
      <c r="B342" t="s">
        <v>986</v>
      </c>
      <c r="C342" t="s">
        <v>135</v>
      </c>
      <c r="D342" t="s">
        <v>986</v>
      </c>
      <c r="E342" t="s">
        <v>23</v>
      </c>
      <c r="H342" t="s">
        <v>27</v>
      </c>
      <c r="O342" s="88">
        <v>36</v>
      </c>
      <c r="P342" t="str">
        <f>IFERROR(VLOOKUP(Saída[[#This Row],[Cod.]],Entrada!M:W,2,0),0)</f>
        <v>Chá capim-limão e cítricos lata 310ml</v>
      </c>
      <c r="Q342" s="93">
        <v>60</v>
      </c>
      <c r="R342" s="92" t="s">
        <v>114</v>
      </c>
      <c r="S342" s="93">
        <v>60</v>
      </c>
      <c r="T342" t="s">
        <v>114</v>
      </c>
      <c r="U342" s="93">
        <v>60</v>
      </c>
      <c r="V342" t="s">
        <v>114</v>
      </c>
      <c r="W342" t="s">
        <v>114</v>
      </c>
      <c r="X342" s="93">
        <v>60</v>
      </c>
      <c r="Y342" s="240">
        <v>2.3687200000000002</v>
      </c>
      <c r="Z342" s="49">
        <f>Saída[[#This Row],[Valor Unitário Comercial]]*Saída[[#This Row],[Quantidade Comercial]]</f>
        <v>142.1232</v>
      </c>
    </row>
    <row r="343" spans="1:26">
      <c r="A343" s="76" t="s">
        <v>90</v>
      </c>
      <c r="B343" t="s">
        <v>986</v>
      </c>
      <c r="C343" t="s">
        <v>135</v>
      </c>
      <c r="D343" t="s">
        <v>986</v>
      </c>
      <c r="E343" t="s">
        <v>23</v>
      </c>
      <c r="F343" s="77"/>
      <c r="G343" s="77"/>
      <c r="H343" t="s">
        <v>27</v>
      </c>
      <c r="I343" s="77"/>
      <c r="J343" s="77"/>
      <c r="K343" s="77"/>
      <c r="L343" s="77"/>
      <c r="M343" s="77"/>
      <c r="N343" s="77"/>
      <c r="O343" s="90">
        <v>35</v>
      </c>
      <c r="P343" t="str">
        <f>IFERROR(VLOOKUP(Saída[[#This Row],[Cod.]],Entrada!M:W,2,0),0)</f>
        <v>Chá preto, hibisco e berries lata 310ml</v>
      </c>
      <c r="Q343" s="203">
        <v>720</v>
      </c>
      <c r="R343" s="92" t="s">
        <v>114</v>
      </c>
      <c r="S343" s="203">
        <v>720</v>
      </c>
      <c r="T343" t="s">
        <v>114</v>
      </c>
      <c r="U343" s="203">
        <v>720</v>
      </c>
      <c r="V343" t="s">
        <v>114</v>
      </c>
      <c r="W343" t="s">
        <v>114</v>
      </c>
      <c r="X343" s="203">
        <v>720</v>
      </c>
      <c r="Y343" s="240">
        <v>2.3687299999999998</v>
      </c>
      <c r="Z343" s="49">
        <f>Saída[[#This Row],[Valor Unitário Comercial]]*Saída[[#This Row],[Quantidade Comercial]]</f>
        <v>1705.4855999999997</v>
      </c>
    </row>
    <row r="344" spans="1:26">
      <c r="A344" s="76" t="s">
        <v>90</v>
      </c>
      <c r="B344" t="s">
        <v>986</v>
      </c>
      <c r="C344" t="s">
        <v>135</v>
      </c>
      <c r="D344" t="s">
        <v>986</v>
      </c>
      <c r="E344" t="s">
        <v>986</v>
      </c>
      <c r="F344" t="s">
        <v>1059</v>
      </c>
      <c r="G344" t="s">
        <v>1060</v>
      </c>
      <c r="H344" t="s">
        <v>794</v>
      </c>
      <c r="I344" s="77"/>
      <c r="J344" t="s">
        <v>1061</v>
      </c>
      <c r="K344" t="s">
        <v>1062</v>
      </c>
      <c r="L344" t="s">
        <v>1063</v>
      </c>
      <c r="M344" t="s">
        <v>137</v>
      </c>
      <c r="N344" s="77"/>
      <c r="O344" s="90">
        <v>35</v>
      </c>
      <c r="P344" t="str">
        <f>IFERROR(VLOOKUP(Saída[[#This Row],[Cod.]],Entrada!M:W,2,0),0)</f>
        <v>Chá preto, hibisco e berries lata 310ml</v>
      </c>
      <c r="Q344" s="203">
        <v>480</v>
      </c>
      <c r="R344" s="92" t="s">
        <v>114</v>
      </c>
      <c r="S344" s="203">
        <v>480</v>
      </c>
      <c r="T344" t="s">
        <v>114</v>
      </c>
      <c r="U344" s="203">
        <v>480</v>
      </c>
      <c r="V344" t="s">
        <v>114</v>
      </c>
      <c r="W344" t="s">
        <v>114</v>
      </c>
      <c r="X344" s="203">
        <v>480</v>
      </c>
      <c r="Y344" s="240">
        <v>2.3687299999999998</v>
      </c>
      <c r="Z344" s="49">
        <f>Saída[[#This Row],[Valor Unitário Comercial]]*Saída[[#This Row],[Quantidade Comercial]]</f>
        <v>1136.9903999999999</v>
      </c>
    </row>
    <row r="345" spans="1:26">
      <c r="A345" s="76" t="s">
        <v>90</v>
      </c>
      <c r="B345" t="s">
        <v>986</v>
      </c>
      <c r="C345" t="s">
        <v>135</v>
      </c>
      <c r="D345" t="s">
        <v>986</v>
      </c>
      <c r="E345" t="s">
        <v>986</v>
      </c>
      <c r="F345" t="s">
        <v>1059</v>
      </c>
      <c r="G345" t="s">
        <v>1060</v>
      </c>
      <c r="H345" t="s">
        <v>794</v>
      </c>
      <c r="J345" t="s">
        <v>1061</v>
      </c>
      <c r="K345" t="s">
        <v>1062</v>
      </c>
      <c r="L345" t="s">
        <v>1063</v>
      </c>
      <c r="M345" t="s">
        <v>137</v>
      </c>
      <c r="O345" s="88">
        <v>34</v>
      </c>
      <c r="P345" t="str">
        <f>IFERROR(VLOOKUP(Saída[[#This Row],[Cod.]],Entrada!M:W,2,0),0)</f>
        <v>Danoninho UHT amebdoa e cacau 200ml</v>
      </c>
      <c r="Q345" s="93">
        <v>702</v>
      </c>
      <c r="R345" s="92" t="s">
        <v>114</v>
      </c>
      <c r="S345" s="93">
        <v>702</v>
      </c>
      <c r="T345" t="s">
        <v>114</v>
      </c>
      <c r="U345" s="93">
        <v>702</v>
      </c>
      <c r="V345" t="s">
        <v>114</v>
      </c>
      <c r="W345" t="s">
        <v>114</v>
      </c>
      <c r="X345" s="93">
        <v>702</v>
      </c>
      <c r="Y345" s="240">
        <v>1.6646000000000001</v>
      </c>
      <c r="Z345" s="49">
        <f>Saída[[#This Row],[Valor Unitário Comercial]]*Saída[[#This Row],[Quantidade Comercial]]</f>
        <v>1168.5492000000002</v>
      </c>
    </row>
    <row r="346" spans="1:26">
      <c r="A346" s="76" t="s">
        <v>90</v>
      </c>
      <c r="B346" t="s">
        <v>986</v>
      </c>
      <c r="C346" t="s">
        <v>135</v>
      </c>
      <c r="D346" t="s">
        <v>986</v>
      </c>
      <c r="E346" t="s">
        <v>23</v>
      </c>
      <c r="H346" t="s">
        <v>27</v>
      </c>
      <c r="O346" s="88">
        <v>34</v>
      </c>
      <c r="P346" t="str">
        <f>IFERROR(VLOOKUP(Saída[[#This Row],[Cod.]],Entrada!M:W,2,0),0)</f>
        <v>Danoninho UHT amebdoa e cacau 200ml</v>
      </c>
      <c r="Q346" s="93">
        <v>1674</v>
      </c>
      <c r="R346" s="92" t="s">
        <v>114</v>
      </c>
      <c r="S346" s="93">
        <v>1674</v>
      </c>
      <c r="T346" t="s">
        <v>114</v>
      </c>
      <c r="U346" s="93">
        <v>1674</v>
      </c>
      <c r="V346" t="s">
        <v>114</v>
      </c>
      <c r="W346" t="s">
        <v>114</v>
      </c>
      <c r="X346" s="93">
        <v>1674</v>
      </c>
      <c r="Y346" s="241">
        <v>1.6646000000000001</v>
      </c>
      <c r="Z346" s="49">
        <f>Saída[[#This Row],[Valor Unitário Comercial]]*Saída[[#This Row],[Quantidade Comercial]]</f>
        <v>2786.5404000000003</v>
      </c>
    </row>
    <row r="347" spans="1:26">
      <c r="A347" s="76" t="s">
        <v>90</v>
      </c>
      <c r="B347" t="s">
        <v>986</v>
      </c>
      <c r="C347" t="s">
        <v>135</v>
      </c>
      <c r="D347" t="s">
        <v>986</v>
      </c>
      <c r="E347" t="s">
        <v>23</v>
      </c>
      <c r="H347" t="s">
        <v>27</v>
      </c>
      <c r="O347" s="90">
        <v>34</v>
      </c>
      <c r="P347" t="str">
        <f>IFERROR(VLOOKUP(Saída[[#This Row],[Cod.]],Entrada!M:W,2,0),0)</f>
        <v>Danoninho UHT amebdoa e cacau 200ml</v>
      </c>
      <c r="Q347" s="93">
        <v>4293</v>
      </c>
      <c r="R347" s="92" t="s">
        <v>114</v>
      </c>
      <c r="S347" s="93">
        <v>4293</v>
      </c>
      <c r="T347" t="s">
        <v>114</v>
      </c>
      <c r="U347" s="93">
        <v>4293</v>
      </c>
      <c r="V347" t="s">
        <v>114</v>
      </c>
      <c r="W347" t="s">
        <v>114</v>
      </c>
      <c r="X347" s="93">
        <v>4293</v>
      </c>
      <c r="Y347" s="241">
        <v>1.6646000000000001</v>
      </c>
      <c r="Z347" s="49">
        <f>Saída[[#This Row],[Valor Unitário Comercial]]*Saída[[#This Row],[Quantidade Comercial]]</f>
        <v>7146.1278000000002</v>
      </c>
    </row>
    <row r="348" spans="1:26">
      <c r="A348" s="76" t="s">
        <v>90</v>
      </c>
      <c r="B348" t="s">
        <v>986</v>
      </c>
      <c r="C348" t="s">
        <v>135</v>
      </c>
      <c r="D348" t="s">
        <v>986</v>
      </c>
      <c r="E348" t="s">
        <v>23</v>
      </c>
      <c r="H348" t="s">
        <v>27</v>
      </c>
      <c r="O348" s="88">
        <v>34</v>
      </c>
      <c r="P348" t="str">
        <f>IFERROR(VLOOKUP(Saída[[#This Row],[Cod.]],Entrada!M:W,2,0),0)</f>
        <v>Danoninho UHT amebdoa e cacau 200ml</v>
      </c>
      <c r="Q348" s="93">
        <v>63585</v>
      </c>
      <c r="R348" s="92" t="s">
        <v>114</v>
      </c>
      <c r="S348" s="93">
        <v>63585</v>
      </c>
      <c r="T348" t="s">
        <v>114</v>
      </c>
      <c r="U348" s="93">
        <v>63585</v>
      </c>
      <c r="V348" t="s">
        <v>114</v>
      </c>
      <c r="W348" t="s">
        <v>114</v>
      </c>
      <c r="X348" s="93">
        <v>63585</v>
      </c>
      <c r="Y348" s="240">
        <v>1.6646000000000001</v>
      </c>
      <c r="Z348" s="49">
        <f>Saída[[#This Row],[Valor Unitário Comercial]]*Saída[[#This Row],[Quantidade Comercial]]</f>
        <v>105843.591</v>
      </c>
    </row>
    <row r="349" spans="1:26">
      <c r="A349" s="76" t="s">
        <v>90</v>
      </c>
      <c r="B349" t="s">
        <v>986</v>
      </c>
      <c r="C349" t="s">
        <v>135</v>
      </c>
      <c r="D349" t="s">
        <v>986</v>
      </c>
      <c r="E349" t="s">
        <v>23</v>
      </c>
      <c r="H349" t="s">
        <v>27</v>
      </c>
      <c r="O349" s="88">
        <v>34</v>
      </c>
      <c r="P349" t="str">
        <f>IFERROR(VLOOKUP(Saída[[#This Row],[Cod.]],Entrada!M:W,2,0),0)</f>
        <v>Danoninho UHT amebdoa e cacau 200ml</v>
      </c>
      <c r="Q349" s="93">
        <v>270</v>
      </c>
      <c r="R349" s="92" t="s">
        <v>114</v>
      </c>
      <c r="S349" s="93">
        <v>270</v>
      </c>
      <c r="T349" t="s">
        <v>114</v>
      </c>
      <c r="U349" s="93">
        <v>270</v>
      </c>
      <c r="V349" t="s">
        <v>114</v>
      </c>
      <c r="W349" t="s">
        <v>114</v>
      </c>
      <c r="X349" s="93">
        <v>270</v>
      </c>
      <c r="Y349" s="240">
        <v>1.6646000000000001</v>
      </c>
      <c r="Z349" s="49">
        <f>Saída[[#This Row],[Valor Unitário Comercial]]*Saída[[#This Row],[Quantidade Comercial]]</f>
        <v>449.44200000000001</v>
      </c>
    </row>
    <row r="350" spans="1:26">
      <c r="A350" s="76" t="s">
        <v>90</v>
      </c>
      <c r="B350" t="s">
        <v>986</v>
      </c>
      <c r="C350" t="s">
        <v>135</v>
      </c>
      <c r="D350" t="s">
        <v>986</v>
      </c>
      <c r="E350" t="s">
        <v>23</v>
      </c>
      <c r="H350" t="s">
        <v>27</v>
      </c>
      <c r="O350" s="88">
        <v>33</v>
      </c>
      <c r="P350" t="str">
        <f>IFERROR(VLOOKUP(Saída[[#This Row],[Cod.]],Entrada!M:W,2,0),0)</f>
        <v>Danoninho UHT amendoa e banana 200ml</v>
      </c>
      <c r="Q350" s="93">
        <v>4455</v>
      </c>
      <c r="R350" s="92" t="s">
        <v>114</v>
      </c>
      <c r="S350" s="93">
        <v>4455</v>
      </c>
      <c r="T350" t="s">
        <v>114</v>
      </c>
      <c r="U350" s="93">
        <v>4455</v>
      </c>
      <c r="V350" t="s">
        <v>114</v>
      </c>
      <c r="W350" t="s">
        <v>114</v>
      </c>
      <c r="X350" s="93">
        <v>4455</v>
      </c>
      <c r="Y350" s="240">
        <v>1.6646000000000001</v>
      </c>
      <c r="Z350" s="49">
        <f>Saída[[#This Row],[Valor Unitário Comercial]]*Saída[[#This Row],[Quantidade Comercial]]</f>
        <v>7415.7930000000006</v>
      </c>
    </row>
    <row r="351" spans="1:26">
      <c r="A351" s="76" t="s">
        <v>90</v>
      </c>
      <c r="B351" t="s">
        <v>986</v>
      </c>
      <c r="C351" t="s">
        <v>135</v>
      </c>
      <c r="D351" t="s">
        <v>986</v>
      </c>
      <c r="E351" t="s">
        <v>23</v>
      </c>
      <c r="H351" t="s">
        <v>27</v>
      </c>
      <c r="O351" s="90">
        <v>33</v>
      </c>
      <c r="P351" t="str">
        <f>IFERROR(VLOOKUP(Saída[[#This Row],[Cod.]],Entrada!M:W,2,0),0)</f>
        <v>Danoninho UHT amendoa e banana 200ml</v>
      </c>
      <c r="Q351" s="93">
        <v>2295</v>
      </c>
      <c r="R351" s="92" t="s">
        <v>114</v>
      </c>
      <c r="S351" s="93">
        <v>2295</v>
      </c>
      <c r="T351" t="s">
        <v>114</v>
      </c>
      <c r="U351" s="93">
        <v>2295</v>
      </c>
      <c r="V351" t="s">
        <v>114</v>
      </c>
      <c r="W351" t="s">
        <v>114</v>
      </c>
      <c r="X351" s="93">
        <v>2295</v>
      </c>
      <c r="Y351" s="241">
        <v>1.6646000000000001</v>
      </c>
      <c r="Z351" s="49">
        <f>Saída[[#This Row],[Valor Unitário Comercial]]*Saída[[#This Row],[Quantidade Comercial]]</f>
        <v>3820.2570000000001</v>
      </c>
    </row>
    <row r="352" spans="1:26">
      <c r="A352" s="76" t="s">
        <v>90</v>
      </c>
      <c r="B352" t="s">
        <v>986</v>
      </c>
      <c r="C352" t="s">
        <v>135</v>
      </c>
      <c r="D352" t="s">
        <v>986</v>
      </c>
      <c r="E352" t="s">
        <v>23</v>
      </c>
      <c r="H352" t="s">
        <v>27</v>
      </c>
      <c r="O352" s="90">
        <v>33</v>
      </c>
      <c r="P352" t="str">
        <f>IFERROR(VLOOKUP(Saída[[#This Row],[Cod.]],Entrada!M:W,2,0),0)</f>
        <v>Danoninho UHT amendoa e banana 200ml</v>
      </c>
      <c r="Q352" s="93">
        <v>17523</v>
      </c>
      <c r="R352" s="92" t="s">
        <v>114</v>
      </c>
      <c r="S352" s="93">
        <v>17523</v>
      </c>
      <c r="T352" t="s">
        <v>114</v>
      </c>
      <c r="U352" s="93">
        <v>17523</v>
      </c>
      <c r="V352" t="s">
        <v>114</v>
      </c>
      <c r="W352" t="s">
        <v>114</v>
      </c>
      <c r="X352" s="93">
        <v>17523</v>
      </c>
      <c r="Y352" s="241">
        <v>1.6646000000000001</v>
      </c>
      <c r="Z352" s="49">
        <f>Saída[[#This Row],[Valor Unitário Comercial]]*Saída[[#This Row],[Quantidade Comercial]]</f>
        <v>29168.785800000001</v>
      </c>
    </row>
    <row r="353" spans="1:26">
      <c r="A353" s="76" t="s">
        <v>90</v>
      </c>
      <c r="B353" t="s">
        <v>986</v>
      </c>
      <c r="C353" t="s">
        <v>135</v>
      </c>
      <c r="D353" t="s">
        <v>986</v>
      </c>
      <c r="E353" t="s">
        <v>23</v>
      </c>
      <c r="H353" t="s">
        <v>27</v>
      </c>
      <c r="O353" s="90">
        <v>33</v>
      </c>
      <c r="P353" t="str">
        <f>IFERROR(VLOOKUP(Saída[[#This Row],[Cod.]],Entrada!M:W,2,0),0)</f>
        <v>Danoninho UHT amendoa e banana 200ml</v>
      </c>
      <c r="Q353" s="93">
        <v>5940</v>
      </c>
      <c r="R353" s="92" t="s">
        <v>114</v>
      </c>
      <c r="S353" s="93">
        <v>5940</v>
      </c>
      <c r="T353" t="s">
        <v>114</v>
      </c>
      <c r="U353" s="93">
        <v>5940</v>
      </c>
      <c r="V353" t="s">
        <v>114</v>
      </c>
      <c r="W353" t="s">
        <v>114</v>
      </c>
      <c r="X353" s="93">
        <v>5940</v>
      </c>
      <c r="Y353" s="241">
        <v>1.6646000000000001</v>
      </c>
      <c r="Z353" s="49">
        <f>Saída[[#This Row],[Valor Unitário Comercial]]*Saída[[#This Row],[Quantidade Comercial]]</f>
        <v>9887.7240000000002</v>
      </c>
    </row>
    <row r="354" spans="1:26">
      <c r="A354" s="76" t="s">
        <v>90</v>
      </c>
      <c r="B354" t="s">
        <v>986</v>
      </c>
      <c r="C354" t="s">
        <v>135</v>
      </c>
      <c r="D354" t="s">
        <v>986</v>
      </c>
      <c r="E354" t="s">
        <v>23</v>
      </c>
      <c r="H354" t="s">
        <v>27</v>
      </c>
      <c r="O354" s="90">
        <v>33</v>
      </c>
      <c r="P354" t="str">
        <f>IFERROR(VLOOKUP(Saída[[#This Row],[Cod.]],Entrada!M:W,2,0),0)</f>
        <v>Danoninho UHT amendoa e banana 200ml</v>
      </c>
      <c r="Q354" s="93">
        <v>9180</v>
      </c>
      <c r="R354" s="92" t="s">
        <v>114</v>
      </c>
      <c r="S354" s="93">
        <v>9180</v>
      </c>
      <c r="T354" t="s">
        <v>114</v>
      </c>
      <c r="U354" s="93">
        <v>9180</v>
      </c>
      <c r="V354" t="s">
        <v>114</v>
      </c>
      <c r="W354" t="s">
        <v>114</v>
      </c>
      <c r="X354" s="93">
        <v>9180</v>
      </c>
      <c r="Y354" s="241">
        <v>1.6646000000000001</v>
      </c>
      <c r="Z354" s="49">
        <f>Saída[[#This Row],[Valor Unitário Comercial]]*Saída[[#This Row],[Quantidade Comercial]]</f>
        <v>15281.028</v>
      </c>
    </row>
    <row r="355" spans="1:26">
      <c r="A355" s="76" t="s">
        <v>90</v>
      </c>
      <c r="B355" t="s">
        <v>986</v>
      </c>
      <c r="C355" t="s">
        <v>135</v>
      </c>
      <c r="D355" t="s">
        <v>986</v>
      </c>
      <c r="E355" t="s">
        <v>986</v>
      </c>
      <c r="F355" t="s">
        <v>1059</v>
      </c>
      <c r="G355" t="s">
        <v>1060</v>
      </c>
      <c r="H355" t="s">
        <v>794</v>
      </c>
      <c r="J355" t="s">
        <v>1061</v>
      </c>
      <c r="K355" t="s">
        <v>1062</v>
      </c>
      <c r="L355" t="s">
        <v>1063</v>
      </c>
      <c r="M355" t="s">
        <v>137</v>
      </c>
      <c r="O355" s="90">
        <v>32</v>
      </c>
      <c r="P355" t="str">
        <f>IFERROR(VLOOKUP(Saída[[#This Row],[Cod.]],Entrada!M:W,2,0),0)</f>
        <v>fortfit morango 600G</v>
      </c>
      <c r="Q355" s="93">
        <v>300</v>
      </c>
      <c r="R355" s="92" t="s">
        <v>114</v>
      </c>
      <c r="S355" s="93">
        <v>300</v>
      </c>
      <c r="T355" t="s">
        <v>114</v>
      </c>
      <c r="U355" s="93">
        <v>300</v>
      </c>
      <c r="V355" t="s">
        <v>114</v>
      </c>
      <c r="W355" t="s">
        <v>114</v>
      </c>
      <c r="X355" s="93">
        <v>300</v>
      </c>
      <c r="Y355" s="241">
        <v>33.120379999999997</v>
      </c>
      <c r="Z355" s="49">
        <f>Saída[[#This Row],[Valor Unitário Comercial]]*Saída[[#This Row],[Quantidade Comercial]]</f>
        <v>9936.1139999999996</v>
      </c>
    </row>
    <row r="356" spans="1:26">
      <c r="A356" s="76" t="s">
        <v>90</v>
      </c>
      <c r="B356" t="s">
        <v>986</v>
      </c>
      <c r="C356" t="s">
        <v>1058</v>
      </c>
      <c r="D356" t="s">
        <v>986</v>
      </c>
      <c r="E356" t="s">
        <v>23</v>
      </c>
      <c r="F356" t="s">
        <v>1054</v>
      </c>
      <c r="G356" t="s">
        <v>1055</v>
      </c>
      <c r="H356" t="s">
        <v>27</v>
      </c>
      <c r="I356" t="s">
        <v>1056</v>
      </c>
      <c r="J356" t="s">
        <v>1057</v>
      </c>
      <c r="O356" s="90">
        <v>32</v>
      </c>
      <c r="P356" t="str">
        <f>IFERROR(VLOOKUP(Saída[[#This Row],[Cod.]],Entrada!M:W,2,0),0)</f>
        <v>fortfit morango 600G</v>
      </c>
      <c r="Q356" s="93">
        <v>4373</v>
      </c>
      <c r="R356" s="92" t="s">
        <v>114</v>
      </c>
      <c r="S356" s="93">
        <v>4373</v>
      </c>
      <c r="T356" t="s">
        <v>114</v>
      </c>
      <c r="U356" s="93">
        <v>4373</v>
      </c>
      <c r="V356" t="s">
        <v>114</v>
      </c>
      <c r="W356" t="s">
        <v>114</v>
      </c>
      <c r="X356" s="93">
        <v>4373</v>
      </c>
      <c r="Y356" s="241">
        <v>33.120379999999997</v>
      </c>
      <c r="Z356" s="49">
        <f>Saída[[#This Row],[Valor Unitário Comercial]]*Saída[[#This Row],[Quantidade Comercial]]</f>
        <v>144835.42173999999</v>
      </c>
    </row>
    <row r="357" spans="1:26">
      <c r="A357" s="76" t="s">
        <v>90</v>
      </c>
      <c r="B357" t="s">
        <v>986</v>
      </c>
      <c r="C357" t="s">
        <v>1058</v>
      </c>
      <c r="D357" t="s">
        <v>986</v>
      </c>
      <c r="E357" t="s">
        <v>23</v>
      </c>
      <c r="F357" t="s">
        <v>1054</v>
      </c>
      <c r="G357" t="s">
        <v>1055</v>
      </c>
      <c r="H357" t="s">
        <v>27</v>
      </c>
      <c r="I357" t="s">
        <v>1056</v>
      </c>
      <c r="J357" t="s">
        <v>1057</v>
      </c>
      <c r="O357" s="90">
        <v>29</v>
      </c>
      <c r="P357" t="str">
        <f>IFERROR(VLOOKUP(Saída[[#This Row],[Cod.]],Entrada!M:W,2,0),0)</f>
        <v>Milnutri Cereal Multicereais Sugar Free</v>
      </c>
      <c r="Q357" s="93">
        <v>5540</v>
      </c>
      <c r="R357" s="92" t="s">
        <v>114</v>
      </c>
      <c r="S357" s="93">
        <v>5540</v>
      </c>
      <c r="T357" t="s">
        <v>114</v>
      </c>
      <c r="U357" s="93">
        <v>5540</v>
      </c>
      <c r="V357" t="s">
        <v>114</v>
      </c>
      <c r="W357" t="s">
        <v>114</v>
      </c>
      <c r="X357" s="93">
        <v>5540</v>
      </c>
      <c r="Y357" s="241">
        <v>0.91998999999999997</v>
      </c>
      <c r="Z357" s="49">
        <f>Saída[[#This Row],[Valor Unitário Comercial]]*Saída[[#This Row],[Quantidade Comercial]]</f>
        <v>5096.7446</v>
      </c>
    </row>
    <row r="358" spans="1:26">
      <c r="A358" s="76" t="s">
        <v>90</v>
      </c>
      <c r="B358" t="s">
        <v>986</v>
      </c>
      <c r="C358" t="s">
        <v>1058</v>
      </c>
      <c r="D358" t="s">
        <v>986</v>
      </c>
      <c r="E358" t="s">
        <v>23</v>
      </c>
      <c r="F358" t="s">
        <v>1054</v>
      </c>
      <c r="G358" t="s">
        <v>1055</v>
      </c>
      <c r="H358" t="s">
        <v>27</v>
      </c>
      <c r="I358" t="s">
        <v>1056</v>
      </c>
      <c r="J358" t="s">
        <v>1057</v>
      </c>
      <c r="O358" s="90">
        <v>30</v>
      </c>
      <c r="P358" t="str">
        <f>IFERROR(VLOOKUP(Saída[[#This Row],[Cod.]],Entrada!M:W,2,0),0)</f>
        <v>Milnutri cereal arroz banan maça sugar free</v>
      </c>
      <c r="Q358" s="93">
        <v>14100</v>
      </c>
      <c r="R358" s="92" t="s">
        <v>114</v>
      </c>
      <c r="S358" s="93">
        <v>14100</v>
      </c>
      <c r="T358" t="s">
        <v>114</v>
      </c>
      <c r="U358" s="93">
        <v>14100</v>
      </c>
      <c r="V358" t="s">
        <v>114</v>
      </c>
      <c r="W358" t="s">
        <v>114</v>
      </c>
      <c r="X358" s="93">
        <v>14100</v>
      </c>
      <c r="Y358" s="241">
        <v>1.14001</v>
      </c>
      <c r="Z358" s="49">
        <f>Saída[[#This Row],[Valor Unitário Comercial]]*Saída[[#This Row],[Quantidade Comercial]]</f>
        <v>16074.141</v>
      </c>
    </row>
    <row r="359" spans="1:26">
      <c r="A359" s="76" t="s">
        <v>90</v>
      </c>
      <c r="B359" t="s">
        <v>986</v>
      </c>
      <c r="C359" t="s">
        <v>1058</v>
      </c>
      <c r="D359" t="s">
        <v>986</v>
      </c>
      <c r="E359" t="s">
        <v>23</v>
      </c>
      <c r="F359" t="s">
        <v>1054</v>
      </c>
      <c r="G359" t="s">
        <v>1055</v>
      </c>
      <c r="H359" t="s">
        <v>27</v>
      </c>
      <c r="I359" t="s">
        <v>1056</v>
      </c>
      <c r="J359" t="s">
        <v>1057</v>
      </c>
      <c r="O359" s="90">
        <v>30</v>
      </c>
      <c r="P359" t="str">
        <f>IFERROR(VLOOKUP(Saída[[#This Row],[Cod.]],Entrada!M:W,2,0),0)</f>
        <v>Milnutri cereal arroz banan maça sugar free</v>
      </c>
      <c r="Q359" s="93">
        <v>6106</v>
      </c>
      <c r="R359" s="92" t="s">
        <v>114</v>
      </c>
      <c r="S359" s="93">
        <v>6106</v>
      </c>
      <c r="T359" t="s">
        <v>114</v>
      </c>
      <c r="U359" s="93">
        <v>6106</v>
      </c>
      <c r="V359" t="s">
        <v>114</v>
      </c>
      <c r="W359" t="s">
        <v>114</v>
      </c>
      <c r="X359" s="93">
        <v>6106</v>
      </c>
      <c r="Y359" s="241">
        <v>1.1399999999999999</v>
      </c>
      <c r="Z359" s="49">
        <f>Saída[[#This Row],[Valor Unitário Comercial]]*Saída[[#This Row],[Quantidade Comercial]]</f>
        <v>6960.8399999999992</v>
      </c>
    </row>
    <row r="360" spans="1:26">
      <c r="A360" s="76" t="s">
        <v>90</v>
      </c>
      <c r="B360" t="s">
        <v>986</v>
      </c>
      <c r="C360" t="s">
        <v>1058</v>
      </c>
      <c r="D360" t="s">
        <v>986</v>
      </c>
      <c r="E360" t="s">
        <v>23</v>
      </c>
      <c r="F360" t="s">
        <v>1054</v>
      </c>
      <c r="G360" t="s">
        <v>1055</v>
      </c>
      <c r="H360" t="s">
        <v>27</v>
      </c>
      <c r="I360" t="s">
        <v>1056</v>
      </c>
      <c r="J360" t="s">
        <v>1057</v>
      </c>
      <c r="O360" s="90">
        <v>29</v>
      </c>
      <c r="P360" t="str">
        <f>IFERROR(VLOOKUP(Saída[[#This Row],[Cod.]],Entrada!M:W,2,0),0)</f>
        <v>Milnutri Cereal Multicereais Sugar Free</v>
      </c>
      <c r="Q360" s="93">
        <v>21684</v>
      </c>
      <c r="R360" s="92" t="s">
        <v>114</v>
      </c>
      <c r="S360" s="93">
        <v>21684</v>
      </c>
      <c r="T360" t="s">
        <v>114</v>
      </c>
      <c r="U360" s="93">
        <v>21684</v>
      </c>
      <c r="V360" t="s">
        <v>114</v>
      </c>
      <c r="W360" t="s">
        <v>114</v>
      </c>
      <c r="X360" s="93">
        <v>21684</v>
      </c>
      <c r="Y360" s="241">
        <v>0.91998999999999997</v>
      </c>
      <c r="Z360" s="49">
        <f>Saída[[#This Row],[Valor Unitário Comercial]]*Saída[[#This Row],[Quantidade Comercial]]</f>
        <v>19949.063159999998</v>
      </c>
    </row>
    <row r="361" spans="1:26">
      <c r="A361" s="76" t="s">
        <v>90</v>
      </c>
      <c r="B361" t="s">
        <v>986</v>
      </c>
      <c r="C361" t="s">
        <v>1058</v>
      </c>
      <c r="D361" t="s">
        <v>986</v>
      </c>
      <c r="E361" t="s">
        <v>23</v>
      </c>
      <c r="F361" t="s">
        <v>1054</v>
      </c>
      <c r="G361" t="s">
        <v>1055</v>
      </c>
      <c r="H361" t="s">
        <v>27</v>
      </c>
      <c r="I361" t="s">
        <v>1056</v>
      </c>
      <c r="J361" t="s">
        <v>1057</v>
      </c>
      <c r="O361" s="90">
        <v>29</v>
      </c>
      <c r="P361" t="str">
        <f>IFERROR(VLOOKUP(Saída[[#This Row],[Cod.]],Entrada!M:W,2,0),0)</f>
        <v>Milnutri Cereal Multicereais Sugar Free</v>
      </c>
      <c r="Q361" s="93">
        <v>156</v>
      </c>
      <c r="R361" s="92" t="s">
        <v>114</v>
      </c>
      <c r="S361" s="93">
        <v>156</v>
      </c>
      <c r="T361" t="s">
        <v>114</v>
      </c>
      <c r="U361" s="93">
        <v>156</v>
      </c>
      <c r="V361" t="s">
        <v>114</v>
      </c>
      <c r="W361" t="s">
        <v>114</v>
      </c>
      <c r="X361" s="93">
        <v>156</v>
      </c>
      <c r="Y361" s="241">
        <v>0.91998999999999997</v>
      </c>
      <c r="Z361" s="49">
        <f>Saída[[#This Row],[Valor Unitário Comercial]]*Saída[[#This Row],[Quantidade Comercial]]</f>
        <v>143.51844</v>
      </c>
    </row>
    <row r="362" spans="1:26">
      <c r="A362" s="76" t="s">
        <v>90</v>
      </c>
      <c r="B362" t="s">
        <v>986</v>
      </c>
      <c r="C362" t="s">
        <v>1058</v>
      </c>
      <c r="D362" t="s">
        <v>986</v>
      </c>
      <c r="E362" t="s">
        <v>23</v>
      </c>
      <c r="F362" t="s">
        <v>1054</v>
      </c>
      <c r="G362" t="s">
        <v>1055</v>
      </c>
      <c r="H362" t="s">
        <v>27</v>
      </c>
      <c r="I362" t="s">
        <v>1056</v>
      </c>
      <c r="J362" t="s">
        <v>1057</v>
      </c>
      <c r="O362" s="90">
        <v>29</v>
      </c>
      <c r="P362" t="str">
        <f>IFERROR(VLOOKUP(Saída[[#This Row],[Cod.]],Entrada!M:W,2,0),0)</f>
        <v>Milnutri Cereal Multicereais Sugar Free</v>
      </c>
      <c r="Q362" s="93">
        <v>4140</v>
      </c>
      <c r="R362" s="92" t="s">
        <v>114</v>
      </c>
      <c r="S362" s="93">
        <v>4140</v>
      </c>
      <c r="T362" t="s">
        <v>114</v>
      </c>
      <c r="U362" s="93">
        <v>4140</v>
      </c>
      <c r="V362" t="s">
        <v>114</v>
      </c>
      <c r="W362" t="s">
        <v>114</v>
      </c>
      <c r="X362" s="93">
        <v>4140</v>
      </c>
      <c r="Y362" s="241">
        <v>0.91998999999999997</v>
      </c>
      <c r="Z362" s="49">
        <f>Saída[[#This Row],[Valor Unitário Comercial]]*Saída[[#This Row],[Quantidade Comercial]]</f>
        <v>3808.7586000000001</v>
      </c>
    </row>
    <row r="363" spans="1:26">
      <c r="A363" s="76" t="s">
        <v>90</v>
      </c>
      <c r="B363" t="s">
        <v>986</v>
      </c>
      <c r="C363" t="s">
        <v>1058</v>
      </c>
      <c r="D363" t="s">
        <v>986</v>
      </c>
      <c r="E363" t="s">
        <v>23</v>
      </c>
      <c r="F363" t="s">
        <v>1054</v>
      </c>
      <c r="G363" t="s">
        <v>1055</v>
      </c>
      <c r="H363" t="s">
        <v>27</v>
      </c>
      <c r="I363" t="s">
        <v>1056</v>
      </c>
      <c r="J363" t="s">
        <v>1057</v>
      </c>
      <c r="O363" s="90">
        <v>29</v>
      </c>
      <c r="P363" t="str">
        <f>IFERROR(VLOOKUP(Saída[[#This Row],[Cod.]],Entrada!M:W,2,0),0)</f>
        <v>Milnutri Cereal Multicereais Sugar Free</v>
      </c>
      <c r="Q363" s="93">
        <v>5784</v>
      </c>
      <c r="R363" s="92" t="s">
        <v>114</v>
      </c>
      <c r="S363" s="93">
        <v>5784</v>
      </c>
      <c r="T363" t="s">
        <v>114</v>
      </c>
      <c r="U363" s="93">
        <v>5784</v>
      </c>
      <c r="V363" t="s">
        <v>114</v>
      </c>
      <c r="W363" t="s">
        <v>114</v>
      </c>
      <c r="X363" s="93">
        <v>5784</v>
      </c>
      <c r="Y363" s="241">
        <v>0.91998999999999997</v>
      </c>
      <c r="Z363" s="49">
        <f>Saída[[#This Row],[Valor Unitário Comercial]]*Saída[[#This Row],[Quantidade Comercial]]</f>
        <v>5321.2221600000003</v>
      </c>
    </row>
    <row r="364" spans="1:26">
      <c r="A364" s="76" t="s">
        <v>90</v>
      </c>
      <c r="B364" t="s">
        <v>986</v>
      </c>
      <c r="C364" t="s">
        <v>135</v>
      </c>
      <c r="D364" t="s">
        <v>986</v>
      </c>
      <c r="E364" t="s">
        <v>986</v>
      </c>
      <c r="F364" t="s">
        <v>1059</v>
      </c>
      <c r="G364" t="s">
        <v>1060</v>
      </c>
      <c r="H364" t="s">
        <v>794</v>
      </c>
      <c r="J364" t="s">
        <v>1061</v>
      </c>
      <c r="K364" t="s">
        <v>1062</v>
      </c>
      <c r="L364" t="s">
        <v>1063</v>
      </c>
      <c r="M364" t="s">
        <v>137</v>
      </c>
      <c r="O364" s="90">
        <v>23</v>
      </c>
      <c r="P364" t="str">
        <f>IFERROR(VLOOKUP(Saída[[#This Row],[Cod.]],Entrada!M:W,2,0),0)</f>
        <v>Nutri Enteral 1.5 Bau TP 200ml</v>
      </c>
      <c r="Q364" s="93">
        <v>2754</v>
      </c>
      <c r="R364" s="92" t="s">
        <v>114</v>
      </c>
      <c r="S364" s="93">
        <v>2754</v>
      </c>
      <c r="T364" t="s">
        <v>114</v>
      </c>
      <c r="U364" s="93">
        <v>2754</v>
      </c>
      <c r="V364" t="s">
        <v>114</v>
      </c>
      <c r="W364" t="s">
        <v>114</v>
      </c>
      <c r="X364" s="93">
        <v>2754</v>
      </c>
      <c r="Y364" s="241">
        <v>7.7</v>
      </c>
      <c r="Z364" s="49">
        <f>Saída[[#This Row],[Valor Unitário Comercial]]*Saída[[#This Row],[Quantidade Comercial]]</f>
        <v>21205.8</v>
      </c>
    </row>
    <row r="365" spans="1:26">
      <c r="A365" s="76" t="s">
        <v>90</v>
      </c>
      <c r="B365" t="s">
        <v>986</v>
      </c>
      <c r="C365" t="s">
        <v>135</v>
      </c>
      <c r="D365" t="s">
        <v>986</v>
      </c>
      <c r="E365" t="s">
        <v>986</v>
      </c>
      <c r="F365" t="s">
        <v>1059</v>
      </c>
      <c r="G365" t="s">
        <v>1060</v>
      </c>
      <c r="H365" t="s">
        <v>794</v>
      </c>
      <c r="J365" t="s">
        <v>1061</v>
      </c>
      <c r="K365" t="s">
        <v>1062</v>
      </c>
      <c r="L365" t="s">
        <v>1063</v>
      </c>
      <c r="M365" t="s">
        <v>137</v>
      </c>
      <c r="O365" s="90">
        <v>24</v>
      </c>
      <c r="P365" t="str">
        <f>IFERROR(VLOOKUP(Saída[[#This Row],[Cod.]],Entrada!M:W,2,0),0)</f>
        <v>Nutri Enteral 1.5 Choc TP 200ml</v>
      </c>
      <c r="Q365" s="93">
        <v>2754</v>
      </c>
      <c r="R365" s="92" t="s">
        <v>114</v>
      </c>
      <c r="S365" s="93">
        <v>2754</v>
      </c>
      <c r="T365" t="s">
        <v>114</v>
      </c>
      <c r="U365" s="93">
        <v>2754</v>
      </c>
      <c r="V365" t="s">
        <v>114</v>
      </c>
      <c r="W365" t="s">
        <v>114</v>
      </c>
      <c r="X365" s="93">
        <v>2754</v>
      </c>
      <c r="Y365" s="241">
        <v>8</v>
      </c>
      <c r="Z365" s="49">
        <f>Saída[[#This Row],[Valor Unitário Comercial]]*Saída[[#This Row],[Quantidade Comercial]]</f>
        <v>22032</v>
      </c>
    </row>
    <row r="366" spans="1:26">
      <c r="A366" s="76" t="s">
        <v>90</v>
      </c>
      <c r="B366" t="s">
        <v>986</v>
      </c>
      <c r="C366" t="s">
        <v>135</v>
      </c>
      <c r="D366" t="s">
        <v>986</v>
      </c>
      <c r="E366" t="s">
        <v>986</v>
      </c>
      <c r="F366" t="s">
        <v>1059</v>
      </c>
      <c r="G366" t="s">
        <v>1060</v>
      </c>
      <c r="H366" t="s">
        <v>794</v>
      </c>
      <c r="J366" t="s">
        <v>1061</v>
      </c>
      <c r="K366" t="s">
        <v>1062</v>
      </c>
      <c r="L366" t="s">
        <v>1063</v>
      </c>
      <c r="M366" t="s">
        <v>137</v>
      </c>
      <c r="O366" s="90">
        <v>20</v>
      </c>
      <c r="P366" t="str">
        <f>IFERROR(VLOOKUP(Saída[[#This Row],[Cod.]],Entrada!M:W,2,0),0)</f>
        <v>Nutrison (Pack 1000ml)</v>
      </c>
      <c r="Q366" s="93">
        <v>1200</v>
      </c>
      <c r="R366" s="92" t="s">
        <v>114</v>
      </c>
      <c r="S366" s="93">
        <v>1200</v>
      </c>
      <c r="T366" t="s">
        <v>114</v>
      </c>
      <c r="U366" s="93">
        <v>1200</v>
      </c>
      <c r="V366" t="s">
        <v>114</v>
      </c>
      <c r="W366" t="s">
        <v>114</v>
      </c>
      <c r="X366" s="93">
        <v>1200</v>
      </c>
      <c r="Y366" s="241">
        <v>36.619880000000002</v>
      </c>
      <c r="Z366" s="49">
        <f>Saída[[#This Row],[Valor Unitário Comercial]]*Saída[[#This Row],[Quantidade Comercial]]</f>
        <v>43943.856</v>
      </c>
    </row>
    <row r="367" spans="1:26">
      <c r="A367" s="76" t="s">
        <v>90</v>
      </c>
      <c r="B367" t="s">
        <v>986</v>
      </c>
      <c r="C367" t="s">
        <v>135</v>
      </c>
      <c r="D367" t="s">
        <v>986</v>
      </c>
      <c r="E367" t="s">
        <v>986</v>
      </c>
      <c r="F367" t="s">
        <v>1059</v>
      </c>
      <c r="G367" t="s">
        <v>1060</v>
      </c>
      <c r="H367" t="s">
        <v>794</v>
      </c>
      <c r="J367" t="s">
        <v>1061</v>
      </c>
      <c r="K367" t="s">
        <v>1062</v>
      </c>
      <c r="L367" t="s">
        <v>1063</v>
      </c>
      <c r="M367" t="s">
        <v>137</v>
      </c>
      <c r="O367" s="90">
        <v>21</v>
      </c>
      <c r="P367" t="str">
        <f>IFERROR(VLOOKUP(Saída[[#This Row],[Cod.]],Entrada!M:W,2,0),0)</f>
        <v>Nutrison Energy (Pack 1000ml)</v>
      </c>
      <c r="Q367" s="93">
        <v>1986</v>
      </c>
      <c r="R367" s="92" t="s">
        <v>114</v>
      </c>
      <c r="S367" s="93">
        <v>1986</v>
      </c>
      <c r="T367" t="s">
        <v>114</v>
      </c>
      <c r="U367" s="93">
        <v>1986</v>
      </c>
      <c r="V367" t="s">
        <v>114</v>
      </c>
      <c r="W367" t="s">
        <v>114</v>
      </c>
      <c r="X367" s="93">
        <v>1986</v>
      </c>
      <c r="Y367" s="241">
        <v>43.139740000000003</v>
      </c>
      <c r="Z367" s="49">
        <f>Saída[[#This Row],[Valor Unitário Comercial]]*Saída[[#This Row],[Quantidade Comercial]]</f>
        <v>85675.523639999999</v>
      </c>
    </row>
    <row r="368" spans="1:26">
      <c r="A368" s="76" t="s">
        <v>90</v>
      </c>
      <c r="B368" t="s">
        <v>986</v>
      </c>
      <c r="C368" t="s">
        <v>135</v>
      </c>
      <c r="D368" t="s">
        <v>986</v>
      </c>
      <c r="E368" t="s">
        <v>986</v>
      </c>
      <c r="F368" t="s">
        <v>1059</v>
      </c>
      <c r="G368" t="s">
        <v>1060</v>
      </c>
      <c r="H368" t="s">
        <v>794</v>
      </c>
      <c r="J368" t="s">
        <v>1061</v>
      </c>
      <c r="K368" t="s">
        <v>1062</v>
      </c>
      <c r="L368" t="s">
        <v>1063</v>
      </c>
      <c r="M368" t="s">
        <v>137</v>
      </c>
      <c r="O368" s="90">
        <v>22</v>
      </c>
      <c r="P368" t="str">
        <f>IFERROR(VLOOKUP(Saída[[#This Row],[Cod.]],Entrada!M:W,2,0),0)</f>
        <v>Nutrison Energy MF (Pack 1000ml)</v>
      </c>
      <c r="Q368" s="93">
        <v>232</v>
      </c>
      <c r="R368" s="92" t="s">
        <v>114</v>
      </c>
      <c r="S368" s="93">
        <v>232</v>
      </c>
      <c r="T368" t="s">
        <v>114</v>
      </c>
      <c r="U368" s="93">
        <v>232</v>
      </c>
      <c r="V368" t="s">
        <v>114</v>
      </c>
      <c r="W368" t="s">
        <v>114</v>
      </c>
      <c r="X368" s="93">
        <v>232</v>
      </c>
      <c r="Y368" s="241">
        <v>44.020090000000003</v>
      </c>
      <c r="Z368" s="49">
        <f>Saída[[#This Row],[Valor Unitário Comercial]]*Saída[[#This Row],[Quantidade Comercial]]</f>
        <v>10212.660880000001</v>
      </c>
    </row>
    <row r="369" spans="1:26">
      <c r="A369" s="76" t="s">
        <v>90</v>
      </c>
      <c r="B369" t="s">
        <v>986</v>
      </c>
      <c r="C369" t="s">
        <v>135</v>
      </c>
      <c r="D369" t="s">
        <v>986</v>
      </c>
      <c r="E369" t="s">
        <v>986</v>
      </c>
      <c r="F369" t="s">
        <v>1059</v>
      </c>
      <c r="G369" t="s">
        <v>1060</v>
      </c>
      <c r="H369" t="s">
        <v>794</v>
      </c>
      <c r="J369" t="s">
        <v>1061</v>
      </c>
      <c r="K369" t="s">
        <v>1062</v>
      </c>
      <c r="L369" t="s">
        <v>1063</v>
      </c>
      <c r="M369" t="s">
        <v>137</v>
      </c>
      <c r="O369" s="90">
        <v>27</v>
      </c>
      <c r="P369" t="str">
        <f>IFERROR(VLOOKUP(Saída[[#This Row],[Cod.]],Entrada!M:W,2,0),0)</f>
        <v>Tea 4U Chá mate limão yuzu e mel 1l</v>
      </c>
      <c r="Q369" s="93">
        <v>556</v>
      </c>
      <c r="R369" s="92" t="s">
        <v>114</v>
      </c>
      <c r="S369" s="93">
        <v>556</v>
      </c>
      <c r="T369" t="s">
        <v>114</v>
      </c>
      <c r="U369" s="93">
        <v>556</v>
      </c>
      <c r="V369" t="s">
        <v>114</v>
      </c>
      <c r="W369" t="s">
        <v>114</v>
      </c>
      <c r="X369" s="93">
        <v>556</v>
      </c>
      <c r="Y369" s="241">
        <v>3.5659299999999998</v>
      </c>
      <c r="Z369" s="49">
        <f>Saída[[#This Row],[Valor Unitário Comercial]]*Saída[[#This Row],[Quantidade Comercial]]</f>
        <v>1982.65708</v>
      </c>
    </row>
    <row r="370" spans="1:26">
      <c r="A370" s="76" t="s">
        <v>90</v>
      </c>
      <c r="B370" t="s">
        <v>986</v>
      </c>
      <c r="C370" t="s">
        <v>135</v>
      </c>
      <c r="D370" t="s">
        <v>986</v>
      </c>
      <c r="E370" t="s">
        <v>23</v>
      </c>
      <c r="H370" t="s">
        <v>27</v>
      </c>
      <c r="O370" s="90">
        <v>26</v>
      </c>
      <c r="P370" t="str">
        <f>IFERROR(VLOOKUP(Saída[[#This Row],[Cod.]],Entrada!M:W,2,0),0)</f>
        <v>Tea 4U Chá mate limão yuzu e mel 1l</v>
      </c>
      <c r="Q370" s="93">
        <v>40244</v>
      </c>
      <c r="R370" s="92" t="s">
        <v>114</v>
      </c>
      <c r="S370" s="93">
        <v>40244</v>
      </c>
      <c r="T370" t="s">
        <v>114</v>
      </c>
      <c r="U370" s="93">
        <v>40244</v>
      </c>
      <c r="V370" t="s">
        <v>114</v>
      </c>
      <c r="W370" t="s">
        <v>114</v>
      </c>
      <c r="X370" s="93">
        <v>40244</v>
      </c>
      <c r="Y370" s="241">
        <v>3.5659299999999998</v>
      </c>
      <c r="Z370" s="49">
        <f>Saída[[#This Row],[Valor Unitário Comercial]]*Saída[[#This Row],[Quantidade Comercial]]</f>
        <v>143507.28691999998</v>
      </c>
    </row>
    <row r="371" spans="1:26">
      <c r="E371" t="s">
        <v>138</v>
      </c>
      <c r="H371" t="s">
        <v>27</v>
      </c>
      <c r="O371" s="90">
        <v>37</v>
      </c>
      <c r="P371" t="str">
        <f>IFERROR(VLOOKUP(Saída[[#This Row],[Cod.]],Entrada!M:W,2,0),0)</f>
        <v>Cama hospitalar com cabeceira articulável</v>
      </c>
      <c r="Q371" s="93">
        <v>35</v>
      </c>
      <c r="R371" s="58" t="s">
        <v>114</v>
      </c>
      <c r="S371" s="22">
        <v>35</v>
      </c>
      <c r="T371" s="58" t="s">
        <v>114</v>
      </c>
      <c r="U371" s="22">
        <v>35</v>
      </c>
      <c r="V371" s="58" t="s">
        <v>114</v>
      </c>
      <c r="W371" s="58" t="s">
        <v>114</v>
      </c>
      <c r="X371" s="22">
        <v>35</v>
      </c>
      <c r="Y371" s="241">
        <v>1139.0476000000001</v>
      </c>
      <c r="Z371" s="49">
        <f>Saída[[#This Row],[Valor Unitário Comercial]]*Saída[[#This Row],[Quantidade Comercial]]</f>
        <v>39866.666000000005</v>
      </c>
    </row>
    <row r="372" spans="1:26">
      <c r="E372" t="s">
        <v>138</v>
      </c>
      <c r="H372" t="s">
        <v>27</v>
      </c>
      <c r="O372" s="90">
        <v>37</v>
      </c>
      <c r="P372" t="str">
        <f>IFERROR(VLOOKUP(Saída[[#This Row],[Cod.]],Entrada!M:W,2,0),0)</f>
        <v>Cama hospitalar com cabeceira articulável</v>
      </c>
      <c r="Q372" s="93">
        <v>50</v>
      </c>
      <c r="R372" s="58" t="s">
        <v>114</v>
      </c>
      <c r="S372" s="22">
        <v>50</v>
      </c>
      <c r="T372" s="58" t="s">
        <v>114</v>
      </c>
      <c r="U372" s="22">
        <v>50</v>
      </c>
      <c r="V372" s="58" t="s">
        <v>114</v>
      </c>
      <c r="W372" s="58" t="s">
        <v>114</v>
      </c>
      <c r="X372" s="22">
        <v>50</v>
      </c>
      <c r="Y372" s="241">
        <v>1139.0476000000001</v>
      </c>
      <c r="Z372" s="49">
        <f>Saída[[#This Row],[Valor Unitário Comercial]]*Saída[[#This Row],[Quantidade Comercial]]</f>
        <v>56952.380000000005</v>
      </c>
    </row>
    <row r="373" spans="1:26">
      <c r="E373" t="s">
        <v>138</v>
      </c>
      <c r="H373" t="s">
        <v>27</v>
      </c>
      <c r="O373" s="90">
        <v>37</v>
      </c>
      <c r="P373" t="str">
        <f>IFERROR(VLOOKUP(Saída[[#This Row],[Cod.]],Entrada!M:W,2,0),0)</f>
        <v>Cama hospitalar com cabeceira articulável</v>
      </c>
      <c r="Q373" s="93">
        <v>10</v>
      </c>
      <c r="R373" s="58" t="s">
        <v>114</v>
      </c>
      <c r="S373" s="22">
        <v>10</v>
      </c>
      <c r="T373" s="58" t="s">
        <v>114</v>
      </c>
      <c r="U373" s="22">
        <v>10</v>
      </c>
      <c r="V373" s="58" t="s">
        <v>114</v>
      </c>
      <c r="W373" s="58" t="s">
        <v>114</v>
      </c>
      <c r="X373" s="22">
        <v>10</v>
      </c>
      <c r="Y373" s="241">
        <v>1139.0476000000001</v>
      </c>
      <c r="Z373" s="49">
        <f>Saída[[#This Row],[Valor Unitário Comercial]]*Saída[[#This Row],[Quantidade Comercial]]</f>
        <v>11390.476000000001</v>
      </c>
    </row>
    <row r="374" spans="1:26">
      <c r="E374" t="s">
        <v>138</v>
      </c>
      <c r="H374" t="s">
        <v>27</v>
      </c>
      <c r="O374" s="90">
        <v>37</v>
      </c>
      <c r="P374" t="str">
        <f>IFERROR(VLOOKUP(Saída[[#This Row],[Cod.]],Entrada!M:W,2,0),0)</f>
        <v>Cama hospitalar com cabeceira articulável</v>
      </c>
      <c r="Q374" s="93">
        <v>50</v>
      </c>
      <c r="R374" s="58" t="s">
        <v>114</v>
      </c>
      <c r="S374" s="22">
        <v>50</v>
      </c>
      <c r="T374" s="58" t="s">
        <v>114</v>
      </c>
      <c r="U374" s="22">
        <v>50</v>
      </c>
      <c r="V374" s="58" t="s">
        <v>114</v>
      </c>
      <c r="W374" s="58" t="s">
        <v>114</v>
      </c>
      <c r="X374" s="22">
        <v>50</v>
      </c>
      <c r="Y374" s="241">
        <v>1139.0476000000001</v>
      </c>
      <c r="Z374" s="49">
        <f>Saída[[#This Row],[Valor Unitário Comercial]]*Saída[[#This Row],[Quantidade Comercial]]</f>
        <v>56952.380000000005</v>
      </c>
    </row>
    <row r="375" spans="1:26">
      <c r="E375" t="s">
        <v>138</v>
      </c>
      <c r="H375" t="s">
        <v>27</v>
      </c>
      <c r="O375" s="90">
        <v>37</v>
      </c>
      <c r="P375" t="str">
        <f>IFERROR(VLOOKUP(Saída[[#This Row],[Cod.]],Entrada!M:W,2,0),0)</f>
        <v>Cama hospitalar com cabeceira articulável</v>
      </c>
      <c r="Q375" s="93">
        <v>50</v>
      </c>
      <c r="R375" s="58" t="s">
        <v>114</v>
      </c>
      <c r="S375" s="22">
        <v>50</v>
      </c>
      <c r="T375" s="58" t="s">
        <v>114</v>
      </c>
      <c r="U375" s="22">
        <v>50</v>
      </c>
      <c r="V375" s="58" t="s">
        <v>114</v>
      </c>
      <c r="W375" s="58" t="s">
        <v>114</v>
      </c>
      <c r="X375" s="22">
        <v>50</v>
      </c>
      <c r="Y375" s="241">
        <v>1139.0476000000001</v>
      </c>
      <c r="Z375" s="49">
        <f>Saída[[#This Row],[Valor Unitário Comercial]]*Saída[[#This Row],[Quantidade Comercial]]</f>
        <v>56952.380000000005</v>
      </c>
    </row>
    <row r="376" spans="1:26">
      <c r="E376" t="s">
        <v>138</v>
      </c>
      <c r="H376" t="s">
        <v>27</v>
      </c>
      <c r="O376" s="90">
        <v>37</v>
      </c>
      <c r="P376" t="str">
        <f>IFERROR(VLOOKUP(Saída[[#This Row],[Cod.]],Entrada!M:W,2,0),0)</f>
        <v>Cama hospitalar com cabeceira articulável</v>
      </c>
      <c r="Q376" s="93">
        <v>50</v>
      </c>
      <c r="R376" s="58" t="s">
        <v>114</v>
      </c>
      <c r="S376" s="22">
        <v>50</v>
      </c>
      <c r="T376" s="58" t="s">
        <v>114</v>
      </c>
      <c r="U376" s="22">
        <v>50</v>
      </c>
      <c r="V376" s="58" t="s">
        <v>114</v>
      </c>
      <c r="W376" s="58" t="s">
        <v>114</v>
      </c>
      <c r="X376" s="22">
        <v>50</v>
      </c>
      <c r="Y376" s="241">
        <v>1139.0476000000001</v>
      </c>
      <c r="Z376" s="49">
        <f>Saída[[#This Row],[Valor Unitário Comercial]]*Saída[[#This Row],[Quantidade Comercial]]</f>
        <v>56952.380000000005</v>
      </c>
    </row>
    <row r="377" spans="1:26">
      <c r="E377" t="s">
        <v>138</v>
      </c>
      <c r="H377" t="s">
        <v>27</v>
      </c>
      <c r="O377" s="90">
        <v>37</v>
      </c>
      <c r="P377" t="str">
        <f>IFERROR(VLOOKUP(Saída[[#This Row],[Cod.]],Entrada!M:W,2,0),0)</f>
        <v>Cama hospitalar com cabeceira articulável</v>
      </c>
      <c r="Q377" s="93">
        <v>50</v>
      </c>
      <c r="R377" s="94" t="s">
        <v>114</v>
      </c>
      <c r="S377" s="22">
        <v>50</v>
      </c>
      <c r="T377" s="94" t="s">
        <v>114</v>
      </c>
      <c r="U377" s="22">
        <v>50</v>
      </c>
      <c r="V377" s="94" t="s">
        <v>114</v>
      </c>
      <c r="W377" s="94" t="s">
        <v>114</v>
      </c>
      <c r="X377" s="22">
        <v>50</v>
      </c>
      <c r="Y377" s="240">
        <v>1139.0476000000001</v>
      </c>
      <c r="Z377" s="49">
        <f>Saída[[#This Row],[Valor Unitário Comercial]]*Saída[[#This Row],[Quantidade Comercial]]</f>
        <v>56952.380000000005</v>
      </c>
    </row>
    <row r="378" spans="1:26">
      <c r="E378" t="s">
        <v>138</v>
      </c>
      <c r="H378" t="s">
        <v>27</v>
      </c>
      <c r="O378" s="90">
        <v>37</v>
      </c>
      <c r="P378" t="str">
        <f>IFERROR(VLOOKUP(Saída[[#This Row],[Cod.]],Entrada!M:W,2,0),0)</f>
        <v>Cama hospitalar com cabeceira articulável</v>
      </c>
      <c r="Q378" s="93">
        <v>50</v>
      </c>
      <c r="R378" s="58" t="s">
        <v>114</v>
      </c>
      <c r="S378" s="22">
        <v>50</v>
      </c>
      <c r="T378" s="58" t="s">
        <v>114</v>
      </c>
      <c r="U378" s="22">
        <v>50</v>
      </c>
      <c r="V378" s="58" t="s">
        <v>114</v>
      </c>
      <c r="W378" s="58" t="s">
        <v>114</v>
      </c>
      <c r="X378" s="22">
        <v>50</v>
      </c>
      <c r="Y378" s="241">
        <v>1139.0476000000001</v>
      </c>
      <c r="Z378" s="49">
        <f>Saída[[#This Row],[Valor Unitário Comercial]]*Saída[[#This Row],[Quantidade Comercial]]</f>
        <v>56952.380000000005</v>
      </c>
    </row>
    <row r="379" spans="1:26">
      <c r="E379" t="s">
        <v>138</v>
      </c>
      <c r="H379" t="s">
        <v>27</v>
      </c>
      <c r="O379" s="90">
        <v>37</v>
      </c>
      <c r="P379" t="str">
        <f>IFERROR(VLOOKUP(Saída[[#This Row],[Cod.]],Entrada!M:W,2,0),0)</f>
        <v>Cama hospitalar com cabeceira articulável</v>
      </c>
      <c r="Q379" s="93">
        <v>50</v>
      </c>
      <c r="R379" s="58" t="s">
        <v>114</v>
      </c>
      <c r="S379" s="22">
        <v>50</v>
      </c>
      <c r="T379" s="58" t="s">
        <v>114</v>
      </c>
      <c r="U379" s="22">
        <v>50</v>
      </c>
      <c r="V379" s="58" t="s">
        <v>114</v>
      </c>
      <c r="W379" s="58" t="s">
        <v>114</v>
      </c>
      <c r="X379" s="22">
        <v>50</v>
      </c>
      <c r="Y379" s="241">
        <v>1139.0476000000001</v>
      </c>
      <c r="Z379" s="49">
        <f>Saída[[#This Row],[Valor Unitário Comercial]]*Saída[[#This Row],[Quantidade Comercial]]</f>
        <v>56952.380000000005</v>
      </c>
    </row>
    <row r="380" spans="1:26">
      <c r="E380" t="s">
        <v>138</v>
      </c>
      <c r="H380" t="s">
        <v>27</v>
      </c>
      <c r="O380" s="90">
        <v>37</v>
      </c>
      <c r="P380" t="str">
        <f>IFERROR(VLOOKUP(Saída[[#This Row],[Cod.]],Entrada!M:W,2,0),0)</f>
        <v>Cama hospitalar com cabeceira articulável</v>
      </c>
      <c r="Q380" s="93">
        <v>23</v>
      </c>
      <c r="R380" s="94" t="s">
        <v>114</v>
      </c>
      <c r="S380" s="26">
        <v>23</v>
      </c>
      <c r="T380" s="94" t="s">
        <v>114</v>
      </c>
      <c r="U380" s="26">
        <v>23</v>
      </c>
      <c r="V380" s="94" t="s">
        <v>114</v>
      </c>
      <c r="W380" s="94" t="s">
        <v>114</v>
      </c>
      <c r="X380" s="26">
        <v>23</v>
      </c>
      <c r="Y380" s="240">
        <v>1139.0476000000001</v>
      </c>
      <c r="Z380" s="49">
        <f>Saída[[#This Row],[Valor Unitário Comercial]]*Saída[[#This Row],[Quantidade Comercial]]</f>
        <v>26198.094800000003</v>
      </c>
    </row>
    <row r="381" spans="1:26">
      <c r="E381" t="s">
        <v>138</v>
      </c>
      <c r="H381" t="s">
        <v>27</v>
      </c>
      <c r="O381" s="90">
        <v>39</v>
      </c>
      <c r="P381" t="str">
        <f>IFERROR(VLOOKUP(Saída[[#This Row],[Cod.]],Entrada!M:W,2,0),0)</f>
        <v>Camisola aberta atrás em tecido supertex</v>
      </c>
      <c r="Q381" s="93">
        <v>229</v>
      </c>
      <c r="R381" s="58" t="s">
        <v>114</v>
      </c>
      <c r="S381" s="26">
        <v>229</v>
      </c>
      <c r="T381" s="58" t="s">
        <v>114</v>
      </c>
      <c r="U381" s="26">
        <v>229</v>
      </c>
      <c r="V381" s="58" t="s">
        <v>114</v>
      </c>
      <c r="W381" s="58" t="s">
        <v>114</v>
      </c>
      <c r="X381" s="26">
        <v>229</v>
      </c>
      <c r="Y381" s="241">
        <v>29</v>
      </c>
      <c r="Z381" s="49">
        <f>Saída[[#This Row],[Valor Unitário Comercial]]*Saída[[#This Row],[Quantidade Comercial]]</f>
        <v>6641</v>
      </c>
    </row>
    <row r="382" spans="1:26">
      <c r="E382" t="s">
        <v>138</v>
      </c>
      <c r="H382" t="s">
        <v>27</v>
      </c>
      <c r="O382" s="88">
        <v>40</v>
      </c>
      <c r="P382" t="str">
        <f>IFERROR(VLOOKUP(Saída[[#This Row],[Cod.]],Entrada!M:W,2,0),0)</f>
        <v>Chuveiro bonnaducha Chrome</v>
      </c>
      <c r="Q382" s="93">
        <v>91</v>
      </c>
      <c r="R382" s="94" t="s">
        <v>328</v>
      </c>
      <c r="S382" s="26">
        <v>91</v>
      </c>
      <c r="T382" s="94" t="s">
        <v>328</v>
      </c>
      <c r="U382" s="26">
        <v>91</v>
      </c>
      <c r="V382" s="94" t="s">
        <v>328</v>
      </c>
      <c r="W382" s="94" t="s">
        <v>328</v>
      </c>
      <c r="X382" s="26">
        <v>91</v>
      </c>
      <c r="Y382" s="240">
        <v>102.9</v>
      </c>
      <c r="Z382" s="49">
        <f>Saída[[#This Row],[Valor Unitário Comercial]]*Saída[[#This Row],[Quantidade Comercial]]</f>
        <v>9363.9</v>
      </c>
    </row>
    <row r="383" spans="1:26">
      <c r="A383" s="82"/>
      <c r="B383" s="77"/>
      <c r="C383" s="77"/>
      <c r="D383" s="158"/>
      <c r="E383" t="s">
        <v>138</v>
      </c>
      <c r="F383" s="77"/>
      <c r="G383" s="77"/>
      <c r="H383" t="s">
        <v>27</v>
      </c>
      <c r="I383" s="77"/>
      <c r="J383" s="77"/>
      <c r="K383" s="77"/>
      <c r="L383" s="77"/>
      <c r="M383" s="77"/>
      <c r="N383" s="77"/>
      <c r="O383" s="90">
        <v>41</v>
      </c>
      <c r="P383" t="str">
        <f>IFERROR(VLOOKUP(Saída[[#This Row],[Cod.]],Entrada!M:W,2,0),0)</f>
        <v>Cobertor solteiro 150x220</v>
      </c>
      <c r="Q383" s="203">
        <v>421</v>
      </c>
      <c r="R383" s="94" t="s">
        <v>114</v>
      </c>
      <c r="S383" s="26">
        <v>421</v>
      </c>
      <c r="T383" s="94" t="s">
        <v>114</v>
      </c>
      <c r="U383" s="26">
        <v>421</v>
      </c>
      <c r="V383" s="94" t="s">
        <v>114</v>
      </c>
      <c r="W383" s="94" t="s">
        <v>114</v>
      </c>
      <c r="X383" s="26">
        <v>421</v>
      </c>
      <c r="Y383" s="240">
        <v>54</v>
      </c>
      <c r="Z383" s="49">
        <f>Saída[[#This Row],[Valor Unitário Comercial]]*Saída[[#This Row],[Quantidade Comercial]]</f>
        <v>22734</v>
      </c>
    </row>
    <row r="384" spans="1:26">
      <c r="E384" t="s">
        <v>138</v>
      </c>
      <c r="H384" t="s">
        <v>27</v>
      </c>
      <c r="O384" s="90">
        <v>42</v>
      </c>
      <c r="P384" t="str">
        <f>IFERROR(VLOOKUP(Saída[[#This Row],[Cod.]],Entrada!M:W,2,0),0)</f>
        <v>Frezer Horizontal 2 Doors 534L 127V BR CL-A</v>
      </c>
      <c r="Q384" s="93">
        <v>3</v>
      </c>
      <c r="R384" s="58" t="s">
        <v>114</v>
      </c>
      <c r="S384" s="26">
        <v>3</v>
      </c>
      <c r="T384" s="58" t="s">
        <v>114</v>
      </c>
      <c r="U384" s="26">
        <v>3</v>
      </c>
      <c r="V384" s="58" t="s">
        <v>114</v>
      </c>
      <c r="W384" s="58" t="s">
        <v>114</v>
      </c>
      <c r="X384" s="26">
        <v>3</v>
      </c>
      <c r="Y384" s="241">
        <v>796.35</v>
      </c>
      <c r="Z384" s="49">
        <f>Saída[[#This Row],[Valor Unitário Comercial]]*Saída[[#This Row],[Quantidade Comercial]]</f>
        <v>2389.0500000000002</v>
      </c>
    </row>
    <row r="385" spans="1:26">
      <c r="E385" t="s">
        <v>138</v>
      </c>
      <c r="H385" t="s">
        <v>27</v>
      </c>
      <c r="O385" s="90">
        <v>43</v>
      </c>
      <c r="P385" t="str">
        <f>IFERROR(VLOOKUP(Saída[[#This Row],[Cod.]],Entrada!M:W,2,0),0)</f>
        <v>Fronha para travaesseiro impermeavel c/ capa napa</v>
      </c>
      <c r="Q385" s="93">
        <v>421</v>
      </c>
      <c r="R385" s="58" t="s">
        <v>114</v>
      </c>
      <c r="S385" s="26">
        <v>421</v>
      </c>
      <c r="T385" s="58" t="s">
        <v>114</v>
      </c>
      <c r="U385" s="26">
        <v>421</v>
      </c>
      <c r="V385" s="58" t="s">
        <v>114</v>
      </c>
      <c r="W385" s="58" t="s">
        <v>114</v>
      </c>
      <c r="X385" s="26">
        <v>421</v>
      </c>
      <c r="Y385" s="241">
        <v>6.95</v>
      </c>
      <c r="Z385" s="49">
        <f>Saída[[#This Row],[Valor Unitário Comercial]]*Saída[[#This Row],[Quantidade Comercial]]</f>
        <v>2925.9500000000003</v>
      </c>
    </row>
    <row r="386" spans="1:26">
      <c r="E386" t="s">
        <v>138</v>
      </c>
      <c r="H386" t="s">
        <v>27</v>
      </c>
      <c r="O386" s="90">
        <v>44</v>
      </c>
      <c r="P386" t="str">
        <f>IFERROR(VLOOKUP(Saída[[#This Row],[Cod.]],Entrada!M:W,2,0),0)</f>
        <v>Lençol percal misto maca 120x220</v>
      </c>
      <c r="Q386" s="93">
        <v>383</v>
      </c>
      <c r="R386" s="58" t="s">
        <v>114</v>
      </c>
      <c r="S386" s="26">
        <v>383</v>
      </c>
      <c r="T386" s="58" t="s">
        <v>114</v>
      </c>
      <c r="U386" s="26">
        <v>383</v>
      </c>
      <c r="V386" s="58" t="s">
        <v>114</v>
      </c>
      <c r="W386" s="58" t="s">
        <v>114</v>
      </c>
      <c r="X386" s="26">
        <v>383</v>
      </c>
      <c r="Y386" s="241">
        <v>20.7</v>
      </c>
      <c r="Z386" s="49">
        <f>Saída[[#This Row],[Valor Unitário Comercial]]*Saída[[#This Row],[Quantidade Comercial]]</f>
        <v>7928.0999999999995</v>
      </c>
    </row>
    <row r="387" spans="1:26">
      <c r="E387" t="s">
        <v>138</v>
      </c>
      <c r="H387" t="s">
        <v>27</v>
      </c>
      <c r="O387" s="90">
        <v>45</v>
      </c>
      <c r="P387" t="str">
        <f>IFERROR(VLOOKUP(Saída[[#This Row],[Cod.]],Entrada!M:W,2,0),0)</f>
        <v>Lençol percal misto tamanho cama 160x250</v>
      </c>
      <c r="Q387" s="93">
        <v>918</v>
      </c>
      <c r="R387" s="58" t="s">
        <v>114</v>
      </c>
      <c r="S387" s="26">
        <v>918</v>
      </c>
      <c r="T387" s="58" t="s">
        <v>114</v>
      </c>
      <c r="U387" s="26">
        <v>918</v>
      </c>
      <c r="V387" s="58" t="s">
        <v>114</v>
      </c>
      <c r="W387" s="58" t="s">
        <v>114</v>
      </c>
      <c r="X387" s="26">
        <v>918</v>
      </c>
      <c r="Y387" s="241">
        <v>27</v>
      </c>
      <c r="Z387" s="49">
        <f>Saída[[#This Row],[Valor Unitário Comercial]]*Saída[[#This Row],[Quantidade Comercial]]</f>
        <v>24786</v>
      </c>
    </row>
    <row r="388" spans="1:26">
      <c r="E388" t="s">
        <v>138</v>
      </c>
      <c r="H388" t="s">
        <v>27</v>
      </c>
      <c r="O388" s="90">
        <v>46</v>
      </c>
      <c r="P388" t="str">
        <f>IFERROR(VLOOKUP(Saída[[#This Row],[Cod.]],Entrada!M:W,2,0),0)</f>
        <v>Monitores Multiparamétricos Hospitalar</v>
      </c>
      <c r="Q388" s="93">
        <v>3</v>
      </c>
      <c r="R388" s="58" t="s">
        <v>114</v>
      </c>
      <c r="S388" s="26">
        <v>3</v>
      </c>
      <c r="T388" s="58" t="s">
        <v>114</v>
      </c>
      <c r="U388" s="26">
        <v>3</v>
      </c>
      <c r="V388" s="58" t="s">
        <v>114</v>
      </c>
      <c r="W388" s="58" t="s">
        <v>114</v>
      </c>
      <c r="X388" s="26">
        <v>3</v>
      </c>
      <c r="Y388" s="241"/>
      <c r="Z388" s="47">
        <v>-57000</v>
      </c>
    </row>
    <row r="389" spans="1:26">
      <c r="E389" t="s">
        <v>138</v>
      </c>
      <c r="H389" t="s">
        <v>27</v>
      </c>
      <c r="O389" s="90">
        <v>47</v>
      </c>
      <c r="P389" t="str">
        <f>IFERROR(VLOOKUP(Saída[[#This Row],[Cod.]],Entrada!M:W,2,0),0)</f>
        <v>Pijama tecido 100% algodão blusa e bermuda</v>
      </c>
      <c r="Q389" s="93">
        <v>229</v>
      </c>
      <c r="R389" s="58" t="s">
        <v>114</v>
      </c>
      <c r="S389" s="22">
        <v>229</v>
      </c>
      <c r="T389" s="58" t="s">
        <v>114</v>
      </c>
      <c r="U389" s="22">
        <v>229</v>
      </c>
      <c r="V389" s="58" t="s">
        <v>114</v>
      </c>
      <c r="W389" s="58" t="s">
        <v>114</v>
      </c>
      <c r="X389" s="22">
        <v>229</v>
      </c>
      <c r="Y389" s="241">
        <v>36</v>
      </c>
      <c r="Z389" s="49">
        <f>Saída[[#This Row],[Valor Unitário Comercial]]*Saída[[#This Row],[Quantidade Comercial]]</f>
        <v>8244</v>
      </c>
    </row>
    <row r="390" spans="1:26">
      <c r="E390" t="s">
        <v>138</v>
      </c>
      <c r="H390" t="s">
        <v>27</v>
      </c>
      <c r="O390" s="90">
        <v>25</v>
      </c>
      <c r="P390" t="str">
        <f>IFERROR(VLOOKUP(Saída[[#This Row],[Cod.]],Entrada!M:W,2,0),0)</f>
        <v>Purificador Consul Ref Branco 127V</v>
      </c>
      <c r="Q390" s="93">
        <v>36</v>
      </c>
      <c r="R390" s="58" t="s">
        <v>114</v>
      </c>
      <c r="S390" s="22">
        <v>36</v>
      </c>
      <c r="T390" s="58" t="s">
        <v>114</v>
      </c>
      <c r="U390" s="22">
        <v>36</v>
      </c>
      <c r="V390" s="58" t="s">
        <v>114</v>
      </c>
      <c r="W390" s="58" t="s">
        <v>114</v>
      </c>
      <c r="X390" s="22">
        <v>36</v>
      </c>
      <c r="Y390" s="241">
        <v>396.4</v>
      </c>
      <c r="Z390" s="49">
        <f>Saída[[#This Row],[Valor Unitário Comercial]]*Saída[[#This Row],[Quantidade Comercial]]</f>
        <v>14270.4</v>
      </c>
    </row>
    <row r="391" spans="1:26">
      <c r="E391" t="s">
        <v>138</v>
      </c>
      <c r="H391" t="s">
        <v>27</v>
      </c>
      <c r="O391" s="90">
        <v>48</v>
      </c>
      <c r="P391" t="str">
        <f>IFERROR(VLOOKUP(Saída[[#This Row],[Cod.]],Entrada!M:W,2,0),0)</f>
        <v>Refrigerador Domest 1 Portas 300L 127V BR CL-A</v>
      </c>
      <c r="Q391" s="93">
        <v>36</v>
      </c>
      <c r="R391" s="58" t="s">
        <v>114</v>
      </c>
      <c r="S391" s="26">
        <v>36</v>
      </c>
      <c r="T391" s="58" t="s">
        <v>114</v>
      </c>
      <c r="U391" s="26">
        <v>36</v>
      </c>
      <c r="V391" s="58" t="s">
        <v>114</v>
      </c>
      <c r="W391" s="58" t="s">
        <v>114</v>
      </c>
      <c r="X391" s="26">
        <v>36</v>
      </c>
      <c r="Y391" s="241">
        <v>622.67999999999995</v>
      </c>
      <c r="Z391" s="49">
        <f>Saída[[#This Row],[Valor Unitário Comercial]]*Saída[[#This Row],[Quantidade Comercial]]</f>
        <v>22416.48</v>
      </c>
    </row>
    <row r="392" spans="1:26">
      <c r="E392" t="s">
        <v>138</v>
      </c>
      <c r="H392" t="s">
        <v>27</v>
      </c>
      <c r="O392" s="90">
        <v>49</v>
      </c>
      <c r="P392" t="str">
        <f>IFERROR(VLOOKUP(Saída[[#This Row],[Cod.]],Entrada!M:W,2,0),0)</f>
        <v>Refrigerador Domest 2 Portas 441L 127V BR CL-A</v>
      </c>
      <c r="Q392" s="93">
        <v>2</v>
      </c>
      <c r="R392" s="58" t="s">
        <v>114</v>
      </c>
      <c r="S392" s="26">
        <v>2</v>
      </c>
      <c r="T392" s="58" t="s">
        <v>114</v>
      </c>
      <c r="U392" s="26">
        <v>2</v>
      </c>
      <c r="V392" s="58" t="s">
        <v>114</v>
      </c>
      <c r="W392" s="58" t="s">
        <v>114</v>
      </c>
      <c r="X392" s="26">
        <v>2</v>
      </c>
      <c r="Y392" s="241">
        <v>1003.06</v>
      </c>
      <c r="Z392" s="49">
        <f>Saída[[#This Row],[Valor Unitário Comercial]]*Saída[[#This Row],[Quantidade Comercial]]</f>
        <v>2006.12</v>
      </c>
    </row>
    <row r="393" spans="1:26">
      <c r="E393" t="s">
        <v>138</v>
      </c>
      <c r="H393" t="s">
        <v>27</v>
      </c>
      <c r="O393" s="90">
        <v>50</v>
      </c>
      <c r="P393" t="str">
        <f>IFERROR(VLOOKUP(Saída[[#This Row],[Cod.]],Entrada!M:W,2,0),0)</f>
        <v>Saco de hamper traçado cru</v>
      </c>
      <c r="Q393" s="93">
        <v>326</v>
      </c>
      <c r="R393" s="58" t="s">
        <v>114</v>
      </c>
      <c r="S393" s="26">
        <v>326</v>
      </c>
      <c r="T393" s="58" t="s">
        <v>114</v>
      </c>
      <c r="U393" s="26">
        <v>326</v>
      </c>
      <c r="V393" s="58" t="s">
        <v>114</v>
      </c>
      <c r="W393" s="58" t="s">
        <v>114</v>
      </c>
      <c r="X393" s="26">
        <v>326</v>
      </c>
      <c r="Y393" s="241">
        <v>29</v>
      </c>
      <c r="Z393" s="49">
        <f>Saída[[#This Row],[Valor Unitário Comercial]]*Saída[[#This Row],[Quantidade Comercial]]</f>
        <v>9454</v>
      </c>
    </row>
    <row r="394" spans="1:26">
      <c r="E394" t="s">
        <v>138</v>
      </c>
      <c r="H394" t="s">
        <v>27</v>
      </c>
      <c r="O394" s="90">
        <v>51</v>
      </c>
      <c r="P394" t="str">
        <f>IFERROR(VLOOKUP(Saída[[#This Row],[Cod.]],Entrada!M:W,2,0),0)</f>
        <v>Toalha de banhho royal 100% alg 080x150</v>
      </c>
      <c r="Q394" s="93">
        <v>459</v>
      </c>
      <c r="R394" s="94" t="s">
        <v>114</v>
      </c>
      <c r="S394" s="22">
        <v>459</v>
      </c>
      <c r="T394" s="94" t="s">
        <v>114</v>
      </c>
      <c r="U394" s="22">
        <v>459</v>
      </c>
      <c r="V394" s="94" t="s">
        <v>114</v>
      </c>
      <c r="W394" s="94" t="s">
        <v>114</v>
      </c>
      <c r="X394" s="22">
        <v>459</v>
      </c>
      <c r="Y394" s="241">
        <v>21</v>
      </c>
      <c r="Z394" s="49">
        <f>Saída[[#This Row],[Valor Unitário Comercial]]*Saída[[#This Row],[Quantidade Comercial]]</f>
        <v>9639</v>
      </c>
    </row>
    <row r="395" spans="1:26">
      <c r="E395" t="s">
        <v>138</v>
      </c>
      <c r="H395" t="s">
        <v>27</v>
      </c>
      <c r="O395" s="91">
        <v>52</v>
      </c>
      <c r="P395" t="str">
        <f>IFERROR(VLOOKUP(Saída[[#This Row],[Cod.]],Entrada!M:W,2,0),0)</f>
        <v xml:space="preserve">Torneira de Mesa para Lavatório Pressmatic Compact-Chrome </v>
      </c>
      <c r="Q395" s="93">
        <v>297</v>
      </c>
      <c r="R395" s="58" t="s">
        <v>328</v>
      </c>
      <c r="S395" s="22">
        <v>297</v>
      </c>
      <c r="T395" s="58" t="s">
        <v>328</v>
      </c>
      <c r="U395" s="22">
        <v>297</v>
      </c>
      <c r="V395" s="58" t="s">
        <v>328</v>
      </c>
      <c r="W395" s="58" t="s">
        <v>328</v>
      </c>
      <c r="X395" s="22">
        <v>297</v>
      </c>
      <c r="Y395" s="241">
        <v>119.9</v>
      </c>
      <c r="Z395" s="49">
        <f>Saída[[#This Row],[Valor Unitário Comercial]]*Saída[[#This Row],[Quantidade Comercial]]</f>
        <v>35610.300000000003</v>
      </c>
    </row>
    <row r="396" spans="1:26">
      <c r="E396" t="s">
        <v>138</v>
      </c>
      <c r="H396" t="s">
        <v>27</v>
      </c>
      <c r="O396" s="90">
        <v>53</v>
      </c>
      <c r="P396" t="str">
        <f>IFERROR(VLOOKUP(Saída[[#This Row],[Cod.]],Entrada!M:W,2,0),0)</f>
        <v>Travesseiro impermeável c/ capa napa</v>
      </c>
      <c r="Q396" s="93">
        <v>459</v>
      </c>
      <c r="R396" s="94" t="s">
        <v>114</v>
      </c>
      <c r="S396" s="22">
        <v>459</v>
      </c>
      <c r="T396" s="94" t="s">
        <v>114</v>
      </c>
      <c r="U396" s="22">
        <v>459</v>
      </c>
      <c r="V396" s="94" t="s">
        <v>114</v>
      </c>
      <c r="W396" s="94" t="s">
        <v>114</v>
      </c>
      <c r="X396" s="22">
        <v>459</v>
      </c>
      <c r="Y396" s="240">
        <v>29</v>
      </c>
      <c r="Z396" s="49">
        <f>Saída[[#This Row],[Valor Unitário Comercial]]*Saída[[#This Row],[Quantidade Comercial]]</f>
        <v>13311</v>
      </c>
    </row>
    <row r="397" spans="1:26">
      <c r="E397" t="s">
        <v>144</v>
      </c>
      <c r="H397" t="s">
        <v>27</v>
      </c>
      <c r="O397">
        <v>54</v>
      </c>
      <c r="P397" t="str">
        <f>IFERROR(VLOOKUP(Saída[[#This Row],[Cod.]],Entrada!M:W,2,0),0)</f>
        <v>Álcool 70%</v>
      </c>
      <c r="Q397" s="93">
        <v>100</v>
      </c>
      <c r="R397" s="94" t="s">
        <v>149</v>
      </c>
      <c r="S397" s="73">
        <v>500</v>
      </c>
      <c r="T397" t="s">
        <v>167</v>
      </c>
      <c r="U397" s="93">
        <v>5000</v>
      </c>
      <c r="V397" s="79" t="s">
        <v>167</v>
      </c>
      <c r="W397" t="s">
        <v>167</v>
      </c>
      <c r="X397" s="73">
        <v>5000</v>
      </c>
      <c r="Y397" s="240">
        <v>0.1</v>
      </c>
      <c r="Z397" s="49">
        <f>Saída[[#This Row],[Valor Unitário Comercial]]*Saída[[#This Row],[Quantidade Comercial]]</f>
        <v>500</v>
      </c>
    </row>
    <row r="398" spans="1:26">
      <c r="E398" t="s">
        <v>144</v>
      </c>
      <c r="H398" t="s">
        <v>27</v>
      </c>
      <c r="O398">
        <v>55</v>
      </c>
      <c r="P398" t="str">
        <f>IFERROR(VLOOKUP(Saída[[#This Row],[Cod.]],Entrada!M:W,2,0),0)</f>
        <v>Alcool Etílico 70%</v>
      </c>
      <c r="Q398" s="93">
        <v>1500</v>
      </c>
      <c r="R398" s="94" t="s">
        <v>167</v>
      </c>
      <c r="S398" s="73">
        <v>1500</v>
      </c>
      <c r="T398" t="s">
        <v>167</v>
      </c>
      <c r="U398" s="93">
        <v>1500</v>
      </c>
      <c r="V398" s="79" t="s">
        <v>167</v>
      </c>
      <c r="W398" t="s">
        <v>167</v>
      </c>
      <c r="X398" s="73">
        <v>1500</v>
      </c>
      <c r="Y398" s="240">
        <v>2</v>
      </c>
      <c r="Z398" s="49">
        <f>Saída[[#This Row],[Valor Unitário Comercial]]*Saída[[#This Row],[Quantidade Comercial]]</f>
        <v>3000</v>
      </c>
    </row>
    <row r="399" spans="1:26">
      <c r="A399" s="76">
        <v>108</v>
      </c>
      <c r="B399" t="s">
        <v>858</v>
      </c>
      <c r="C399" t="s">
        <v>1053</v>
      </c>
      <c r="D399" s="157" t="s">
        <v>858</v>
      </c>
      <c r="E399" t="s">
        <v>1021</v>
      </c>
      <c r="F399" t="s">
        <v>1023</v>
      </c>
      <c r="G399" t="s">
        <v>1024</v>
      </c>
      <c r="H399" t="s">
        <v>720</v>
      </c>
      <c r="I399" t="s">
        <v>1022</v>
      </c>
      <c r="J399" t="s">
        <v>1044</v>
      </c>
      <c r="L399" t="s">
        <v>1050</v>
      </c>
      <c r="M399" t="s">
        <v>1052</v>
      </c>
      <c r="N399" s="2">
        <v>43962</v>
      </c>
      <c r="O399">
        <v>61</v>
      </c>
      <c r="P399" t="str">
        <f>IFERROR(VLOOKUP(Saída[[#This Row],[Cod.]],Entrada!M:W,2,0),0)</f>
        <v>Máscara de Proteção</v>
      </c>
      <c r="Q399" s="93">
        <v>24000</v>
      </c>
      <c r="R399" s="92" t="s">
        <v>114</v>
      </c>
      <c r="S399" s="93">
        <v>24000</v>
      </c>
      <c r="T399" s="92" t="s">
        <v>114</v>
      </c>
      <c r="U399" s="93">
        <v>24000</v>
      </c>
      <c r="V399" s="92" t="s">
        <v>114</v>
      </c>
      <c r="W399" s="92" t="s">
        <v>114</v>
      </c>
      <c r="X399" s="93">
        <v>24000</v>
      </c>
      <c r="Z399" s="49">
        <f>Saída[[#This Row],[Valor Unitário Comercial]]*Saída[[#This Row],[Quantidade Comercial]]</f>
        <v>0</v>
      </c>
    </row>
    <row r="400" spans="1:26">
      <c r="A400" s="76">
        <v>108</v>
      </c>
      <c r="B400" t="s">
        <v>858</v>
      </c>
      <c r="C400" t="s">
        <v>1053</v>
      </c>
      <c r="D400" s="157" t="s">
        <v>858</v>
      </c>
      <c r="E400" t="s">
        <v>1025</v>
      </c>
      <c r="F400" t="s">
        <v>1026</v>
      </c>
      <c r="G400" t="s">
        <v>1024</v>
      </c>
      <c r="H400" t="s">
        <v>760</v>
      </c>
      <c r="I400" s="35" t="s">
        <v>1027</v>
      </c>
      <c r="J400" t="s">
        <v>1045</v>
      </c>
      <c r="L400" t="s">
        <v>1050</v>
      </c>
      <c r="M400" t="s">
        <v>1052</v>
      </c>
      <c r="N400" s="2">
        <v>43963</v>
      </c>
      <c r="O400">
        <v>61</v>
      </c>
      <c r="P400" t="str">
        <f>IFERROR(VLOOKUP(Saída[[#This Row],[Cod.]],Entrada!M:W,2,0),0)</f>
        <v>Máscara de Proteção</v>
      </c>
      <c r="Q400" s="93">
        <v>15000</v>
      </c>
      <c r="R400" s="92" t="s">
        <v>114</v>
      </c>
      <c r="S400" s="93">
        <v>15000</v>
      </c>
      <c r="T400" s="92" t="s">
        <v>114</v>
      </c>
      <c r="U400" s="93">
        <v>15000</v>
      </c>
      <c r="V400" s="92" t="s">
        <v>114</v>
      </c>
      <c r="W400" s="92" t="s">
        <v>114</v>
      </c>
      <c r="X400" s="93">
        <v>15000</v>
      </c>
      <c r="Z400" s="49">
        <f>Saída[[#This Row],[Valor Unitário Comercial]]*Saída[[#This Row],[Quantidade Comercial]]</f>
        <v>0</v>
      </c>
    </row>
    <row r="401" spans="1:26">
      <c r="A401" s="76">
        <v>108</v>
      </c>
      <c r="B401" t="s">
        <v>858</v>
      </c>
      <c r="C401" t="s">
        <v>1053</v>
      </c>
      <c r="D401" s="157" t="s">
        <v>858</v>
      </c>
      <c r="E401" t="s">
        <v>1028</v>
      </c>
      <c r="F401" t="s">
        <v>1029</v>
      </c>
      <c r="G401" t="s">
        <v>1024</v>
      </c>
      <c r="H401" t="s">
        <v>1030</v>
      </c>
      <c r="I401" t="s">
        <v>1031</v>
      </c>
      <c r="J401" t="s">
        <v>1046</v>
      </c>
      <c r="L401" t="s">
        <v>1050</v>
      </c>
      <c r="M401" t="s">
        <v>1052</v>
      </c>
      <c r="O401">
        <v>61</v>
      </c>
      <c r="P401" t="str">
        <f>IFERROR(VLOOKUP(Saída[[#This Row],[Cod.]],Entrada!M:W,2,0),0)</f>
        <v>Máscara de Proteção</v>
      </c>
      <c r="Q401" s="93">
        <v>12000</v>
      </c>
      <c r="R401" s="92" t="s">
        <v>114</v>
      </c>
      <c r="S401" s="93">
        <v>12000</v>
      </c>
      <c r="T401" s="92" t="s">
        <v>114</v>
      </c>
      <c r="U401" s="93">
        <v>12000</v>
      </c>
      <c r="V401" s="92" t="s">
        <v>114</v>
      </c>
      <c r="W401" s="92" t="s">
        <v>114</v>
      </c>
      <c r="X401" s="93">
        <v>12000</v>
      </c>
      <c r="Z401" s="49">
        <f>Saída[[#This Row],[Valor Unitário Comercial]]*Saída[[#This Row],[Quantidade Comercial]]</f>
        <v>0</v>
      </c>
    </row>
    <row r="402" spans="1:26">
      <c r="A402" s="76">
        <v>108</v>
      </c>
      <c r="B402" t="s">
        <v>858</v>
      </c>
      <c r="C402" t="s">
        <v>1053</v>
      </c>
      <c r="D402" s="157" t="s">
        <v>858</v>
      </c>
      <c r="E402" t="s">
        <v>1032</v>
      </c>
      <c r="F402" t="s">
        <v>1033</v>
      </c>
      <c r="G402" t="s">
        <v>1024</v>
      </c>
      <c r="H402" t="s">
        <v>1034</v>
      </c>
      <c r="I402" t="s">
        <v>1035</v>
      </c>
      <c r="J402" t="s">
        <v>1047</v>
      </c>
      <c r="L402" t="s">
        <v>1050</v>
      </c>
      <c r="M402" t="s">
        <v>1052</v>
      </c>
      <c r="N402" s="2">
        <v>43963</v>
      </c>
      <c r="O402">
        <v>61</v>
      </c>
      <c r="P402" t="str">
        <f>IFERROR(VLOOKUP(Saída[[#This Row],[Cod.]],Entrada!M:W,2,0),0)</f>
        <v>Máscara de Proteção</v>
      </c>
      <c r="Q402" s="93">
        <v>7000</v>
      </c>
      <c r="R402" s="92" t="s">
        <v>114</v>
      </c>
      <c r="S402" s="93">
        <v>7000</v>
      </c>
      <c r="T402" s="92" t="s">
        <v>114</v>
      </c>
      <c r="U402" s="93">
        <v>7000</v>
      </c>
      <c r="V402" s="92" t="s">
        <v>114</v>
      </c>
      <c r="W402" s="92" t="s">
        <v>114</v>
      </c>
      <c r="X402" s="93">
        <v>7000</v>
      </c>
      <c r="Z402" s="49">
        <f>Saída[[#This Row],[Valor Unitário Comercial]]*Saída[[#This Row],[Quantidade Comercial]]</f>
        <v>0</v>
      </c>
    </row>
    <row r="403" spans="1:26">
      <c r="A403" s="76">
        <v>108</v>
      </c>
      <c r="B403" t="s">
        <v>858</v>
      </c>
      <c r="C403" t="s">
        <v>1053</v>
      </c>
      <c r="D403" s="157" t="s">
        <v>858</v>
      </c>
      <c r="E403" t="s">
        <v>1036</v>
      </c>
      <c r="F403" t="s">
        <v>1037</v>
      </c>
      <c r="G403" t="s">
        <v>1024</v>
      </c>
      <c r="H403" t="s">
        <v>1038</v>
      </c>
      <c r="I403" t="s">
        <v>1039</v>
      </c>
      <c r="J403" t="s">
        <v>1048</v>
      </c>
      <c r="L403" t="s">
        <v>1051</v>
      </c>
      <c r="M403" t="s">
        <v>1052</v>
      </c>
      <c r="O403">
        <v>61</v>
      </c>
      <c r="P403" t="str">
        <f>IFERROR(VLOOKUP(Saída[[#This Row],[Cod.]],Entrada!M:W,2,0),0)</f>
        <v>Máscara de Proteção</v>
      </c>
      <c r="Q403" s="93">
        <v>6000</v>
      </c>
      <c r="R403" s="92" t="s">
        <v>114</v>
      </c>
      <c r="S403" s="93">
        <v>6000</v>
      </c>
      <c r="T403" s="92" t="s">
        <v>114</v>
      </c>
      <c r="U403" s="93">
        <v>6000</v>
      </c>
      <c r="V403" s="92" t="s">
        <v>114</v>
      </c>
      <c r="W403" s="92" t="s">
        <v>114</v>
      </c>
      <c r="X403" s="93">
        <v>6000</v>
      </c>
      <c r="Z403" s="49">
        <f>Saída[[#This Row],[Valor Unitário Comercial]]*Saída[[#This Row],[Quantidade Comercial]]</f>
        <v>0</v>
      </c>
    </row>
    <row r="404" spans="1:26">
      <c r="A404" s="76">
        <v>108</v>
      </c>
      <c r="B404" t="s">
        <v>858</v>
      </c>
      <c r="C404" t="s">
        <v>1053</v>
      </c>
      <c r="D404" s="157" t="s">
        <v>858</v>
      </c>
      <c r="E404" t="s">
        <v>1040</v>
      </c>
      <c r="F404" t="s">
        <v>1041</v>
      </c>
      <c r="G404" t="s">
        <v>1024</v>
      </c>
      <c r="H404" t="s">
        <v>1042</v>
      </c>
      <c r="I404" t="s">
        <v>1043</v>
      </c>
      <c r="J404" t="s">
        <v>1049</v>
      </c>
      <c r="L404" t="s">
        <v>1050</v>
      </c>
      <c r="M404" t="s">
        <v>1052</v>
      </c>
      <c r="N404" s="2">
        <v>43963</v>
      </c>
      <c r="O404">
        <v>61</v>
      </c>
      <c r="P404" t="str">
        <f>IFERROR(VLOOKUP(Saída[[#This Row],[Cod.]],Entrada!M:W,2,0),0)</f>
        <v>Máscara de Proteção</v>
      </c>
      <c r="Q404" s="93">
        <v>6000</v>
      </c>
      <c r="R404" s="92" t="s">
        <v>114</v>
      </c>
      <c r="S404" s="93">
        <v>6000</v>
      </c>
      <c r="T404" s="92" t="s">
        <v>114</v>
      </c>
      <c r="U404" s="93">
        <v>6000</v>
      </c>
      <c r="V404" s="92" t="s">
        <v>114</v>
      </c>
      <c r="W404" s="92" t="s">
        <v>114</v>
      </c>
      <c r="X404" s="93">
        <v>6000</v>
      </c>
      <c r="Z404" s="49">
        <f>Saída[[#This Row],[Valor Unitário Comercial]]*Saída[[#This Row],[Quantidade Comercial]]</f>
        <v>0</v>
      </c>
    </row>
    <row r="405" spans="1:26">
      <c r="A405" s="235">
        <v>103</v>
      </c>
      <c r="B405" t="s">
        <v>858</v>
      </c>
      <c r="C405" t="s">
        <v>23</v>
      </c>
      <c r="D405" s="157" t="s">
        <v>858</v>
      </c>
      <c r="E405" t="s">
        <v>1081</v>
      </c>
      <c r="H405" t="s">
        <v>27</v>
      </c>
      <c r="O405">
        <v>3</v>
      </c>
      <c r="P405" t="str">
        <f>IFERROR(VLOOKUP(Saída[[#This Row],[Cod.]],Entrada!M:W,2,0),0)</f>
        <v>Álcool glicerinado 70% - Galão 5L</v>
      </c>
      <c r="Q405" s="93">
        <v>15</v>
      </c>
      <c r="R405" s="92" t="s">
        <v>846</v>
      </c>
      <c r="S405" s="93">
        <v>5</v>
      </c>
      <c r="T405" s="92" t="s">
        <v>167</v>
      </c>
      <c r="U405" s="93">
        <v>75</v>
      </c>
      <c r="V405" s="92" t="s">
        <v>167</v>
      </c>
      <c r="W405" s="92" t="s">
        <v>167</v>
      </c>
      <c r="X405" s="93">
        <v>75</v>
      </c>
      <c r="Y405" s="237">
        <f>VLOOKUP(Saída[[#This Row],[Cod.]],Entrada!M:W,10,0)</f>
        <v>2.83</v>
      </c>
      <c r="Z405" s="49">
        <f>Saída[[#This Row],[Valor Unitário Comercial]]*Saída[[#This Row],[Quantidade Comercial]]</f>
        <v>212.25</v>
      </c>
    </row>
    <row r="406" spans="1:26">
      <c r="A406" s="235">
        <v>103</v>
      </c>
      <c r="B406" t="s">
        <v>858</v>
      </c>
      <c r="C406" t="s">
        <v>23</v>
      </c>
      <c r="D406" s="157" t="s">
        <v>858</v>
      </c>
      <c r="E406" t="s">
        <v>1081</v>
      </c>
      <c r="H406" t="s">
        <v>27</v>
      </c>
      <c r="O406">
        <v>7</v>
      </c>
      <c r="P406" t="str">
        <f>IFERROR(VLOOKUP(Saída[[#This Row],[Cod.]],Entrada!M:W,2,0),0)</f>
        <v xml:space="preserve">Luva desc nitril az t G c/300un EDGE </v>
      </c>
      <c r="Q406" s="93">
        <v>3</v>
      </c>
      <c r="R406" s="92" t="s">
        <v>113</v>
      </c>
      <c r="S406" s="73">
        <v>300</v>
      </c>
      <c r="T406" t="s">
        <v>114</v>
      </c>
      <c r="U406" s="93">
        <v>900</v>
      </c>
      <c r="V406" s="79" t="s">
        <v>114</v>
      </c>
      <c r="W406" t="s">
        <v>113</v>
      </c>
      <c r="X406" s="73">
        <v>3</v>
      </c>
      <c r="Y406" s="237">
        <f>VLOOKUP(Saída[[#This Row],[Cod.]],Entrada!M:W,10,0)</f>
        <v>81</v>
      </c>
      <c r="Z406" s="49">
        <f>Saída[[#This Row],[Valor Unitário Comercial]]*Saída[[#This Row],[Quantidade Comercial]]</f>
        <v>243</v>
      </c>
    </row>
    <row r="407" spans="1:26">
      <c r="A407" s="235">
        <v>104</v>
      </c>
      <c r="B407" t="s">
        <v>858</v>
      </c>
      <c r="C407" t="s">
        <v>23</v>
      </c>
      <c r="D407" s="157" t="s">
        <v>858</v>
      </c>
      <c r="E407" t="s">
        <v>1081</v>
      </c>
      <c r="H407" t="s">
        <v>27</v>
      </c>
      <c r="O407">
        <v>7</v>
      </c>
      <c r="P407" t="str">
        <f>IFERROR(VLOOKUP(Saída[[#This Row],[Cod.]],Entrada!M:W,2,0),0)</f>
        <v xml:space="preserve">Luva desc nitril az t G c/300un EDGE </v>
      </c>
      <c r="Q407" s="93">
        <v>3</v>
      </c>
      <c r="R407" s="92" t="s">
        <v>113</v>
      </c>
      <c r="S407" s="73">
        <v>300</v>
      </c>
      <c r="T407" t="s">
        <v>114</v>
      </c>
      <c r="U407" s="93">
        <v>900</v>
      </c>
      <c r="V407" s="79" t="s">
        <v>114</v>
      </c>
      <c r="W407" t="s">
        <v>113</v>
      </c>
      <c r="X407" s="73">
        <v>3</v>
      </c>
      <c r="Y407" s="237">
        <f>VLOOKUP(Saída[[#This Row],[Cod.]],Entrada!M:W,10,0)</f>
        <v>81</v>
      </c>
      <c r="Z407" s="49">
        <f>Saída[[#This Row],[Valor Unitário Comercial]]*Saída[[#This Row],[Quantidade Comercial]]</f>
        <v>243</v>
      </c>
    </row>
    <row r="408" spans="1:26">
      <c r="A408" s="235">
        <v>104</v>
      </c>
      <c r="E408" t="s">
        <v>1080</v>
      </c>
      <c r="H408" t="s">
        <v>27</v>
      </c>
      <c r="O408">
        <v>56</v>
      </c>
      <c r="P408" t="str">
        <f>IFERROR(VLOOKUP(Saída[[#This Row],[Cod.]],Entrada!M:W,2,0),0)</f>
        <v>Mascara Tipo Cirurgica TNT &gt;95% BFE</v>
      </c>
      <c r="Q408" s="93">
        <v>2</v>
      </c>
      <c r="R408" s="92" t="s">
        <v>113</v>
      </c>
      <c r="S408" s="73">
        <v>4000</v>
      </c>
      <c r="T408" t="s">
        <v>114</v>
      </c>
      <c r="U408" s="93">
        <v>8000</v>
      </c>
      <c r="V408" s="79" t="s">
        <v>114</v>
      </c>
      <c r="W408" t="s">
        <v>114</v>
      </c>
      <c r="X408" s="73">
        <v>8000</v>
      </c>
      <c r="Y408" s="237">
        <f>VLOOKUP(Saída[[#This Row],[Cod.]],Entrada!M:W,10,0)</f>
        <v>3.0853600000000001</v>
      </c>
      <c r="Z408" s="49">
        <f>Saída[[#This Row],[Valor Unitário Comercial]]*Saída[[#This Row],[Quantidade Comercial]]</f>
        <v>24682.880000000001</v>
      </c>
    </row>
    <row r="409" spans="1:26">
      <c r="A409" s="235">
        <v>104</v>
      </c>
      <c r="E409" t="s">
        <v>1080</v>
      </c>
      <c r="H409" t="s">
        <v>27</v>
      </c>
      <c r="O409">
        <v>3</v>
      </c>
      <c r="P409" t="str">
        <f>IFERROR(VLOOKUP(Saída[[#This Row],[Cod.]],Entrada!M:W,2,0),0)</f>
        <v>Álcool glicerinado 70% - Galão 5L</v>
      </c>
      <c r="Q409" s="93">
        <v>15</v>
      </c>
      <c r="R409" s="92" t="s">
        <v>846</v>
      </c>
      <c r="S409" s="73">
        <v>5</v>
      </c>
      <c r="T409" t="s">
        <v>167</v>
      </c>
      <c r="U409" s="93">
        <v>75</v>
      </c>
      <c r="V409" s="79" t="s">
        <v>167</v>
      </c>
      <c r="W409" t="s">
        <v>167</v>
      </c>
      <c r="X409" s="73">
        <v>75</v>
      </c>
      <c r="Y409" s="237">
        <f>VLOOKUP(Saída[[#This Row],[Cod.]],Entrada!M:W,10,0)</f>
        <v>2.83</v>
      </c>
      <c r="Z409" s="49">
        <f>Saída[[#This Row],[Valor Unitário Comercial]]*Saída[[#This Row],[Quantidade Comercial]]</f>
        <v>212.25</v>
      </c>
    </row>
    <row r="410" spans="1:26">
      <c r="A410" s="235">
        <v>105</v>
      </c>
      <c r="E410" t="s">
        <v>181</v>
      </c>
      <c r="H410" t="s">
        <v>787</v>
      </c>
      <c r="O410">
        <v>7</v>
      </c>
      <c r="P410" t="str">
        <f>IFERROR(VLOOKUP(Saída[[#This Row],[Cod.]],Entrada!M:W,2,0),0)</f>
        <v xml:space="preserve">Luva desc nitril az t G c/300un EDGE </v>
      </c>
      <c r="Q410" s="93">
        <v>3</v>
      </c>
      <c r="R410" s="92" t="s">
        <v>113</v>
      </c>
      <c r="S410" s="73">
        <v>300</v>
      </c>
      <c r="T410" t="s">
        <v>114</v>
      </c>
      <c r="U410" s="93">
        <v>900</v>
      </c>
      <c r="V410" s="79" t="s">
        <v>114</v>
      </c>
      <c r="W410" t="s">
        <v>113</v>
      </c>
      <c r="X410" s="73">
        <v>3</v>
      </c>
      <c r="Y410" s="237">
        <f>VLOOKUP(Saída[[#This Row],[Cod.]],Entrada!M:W,10,0)</f>
        <v>81</v>
      </c>
      <c r="Z410" s="49">
        <f>Saída[[#This Row],[Valor Unitário Comercial]]*Saída[[#This Row],[Quantidade Comercial]]</f>
        <v>243</v>
      </c>
    </row>
    <row r="411" spans="1:26">
      <c r="A411" s="235">
        <v>105</v>
      </c>
      <c r="E411" t="s">
        <v>181</v>
      </c>
      <c r="H411" t="s">
        <v>787</v>
      </c>
      <c r="O411">
        <v>3</v>
      </c>
      <c r="P411" t="str">
        <f>IFERROR(VLOOKUP(Saída[[#This Row],[Cod.]],Entrada!M:W,2,0),0)</f>
        <v>Álcool glicerinado 70% - Galão 5L</v>
      </c>
      <c r="Q411" s="93">
        <v>15</v>
      </c>
      <c r="R411" s="92" t="s">
        <v>846</v>
      </c>
      <c r="S411" s="73">
        <v>5</v>
      </c>
      <c r="T411" t="s">
        <v>167</v>
      </c>
      <c r="U411" s="93">
        <v>75</v>
      </c>
      <c r="V411" s="79" t="s">
        <v>167</v>
      </c>
      <c r="W411" t="s">
        <v>167</v>
      </c>
      <c r="X411" s="73">
        <v>75</v>
      </c>
      <c r="Y411" s="237">
        <f>VLOOKUP(Saída[[#This Row],[Cod.]],Entrada!M:W,10,0)</f>
        <v>2.83</v>
      </c>
      <c r="Z411" s="49">
        <f>Saída[[#This Row],[Valor Unitário Comercial]]*Saída[[#This Row],[Quantidade Comercial]]</f>
        <v>212.25</v>
      </c>
    </row>
    <row r="412" spans="1:26">
      <c r="A412" s="235">
        <v>106</v>
      </c>
      <c r="E412" t="s">
        <v>1079</v>
      </c>
      <c r="H412" t="s">
        <v>27</v>
      </c>
      <c r="O412">
        <v>7</v>
      </c>
      <c r="P412" t="str">
        <f>IFERROR(VLOOKUP(Saída[[#This Row],[Cod.]],Entrada!M:W,2,0),0)</f>
        <v xml:space="preserve">Luva desc nitril az t G c/300un EDGE </v>
      </c>
      <c r="Q412" s="93">
        <v>3</v>
      </c>
      <c r="R412" s="92" t="s">
        <v>113</v>
      </c>
      <c r="S412" s="73">
        <v>300</v>
      </c>
      <c r="T412" t="s">
        <v>114</v>
      </c>
      <c r="U412" s="93">
        <v>900</v>
      </c>
      <c r="V412" s="79" t="s">
        <v>114</v>
      </c>
      <c r="W412" t="s">
        <v>113</v>
      </c>
      <c r="X412" s="73">
        <v>3</v>
      </c>
      <c r="Y412" s="237">
        <f>VLOOKUP(Saída[[#This Row],[Cod.]],Entrada!M:W,10,0)</f>
        <v>81</v>
      </c>
      <c r="Z412" s="49">
        <f>Saída[[#This Row],[Valor Unitário Comercial]]*Saída[[#This Row],[Quantidade Comercial]]</f>
        <v>243</v>
      </c>
    </row>
    <row r="413" spans="1:26">
      <c r="A413" s="235">
        <v>106</v>
      </c>
      <c r="E413" t="s">
        <v>1079</v>
      </c>
      <c r="H413" t="s">
        <v>27</v>
      </c>
      <c r="O413">
        <v>56</v>
      </c>
      <c r="P413" t="str">
        <f>IFERROR(VLOOKUP(Saída[[#This Row],[Cod.]],Entrada!M:W,2,0),0)</f>
        <v>Mascara Tipo Cirurgica TNT &gt;95% BFE</v>
      </c>
      <c r="Q413" s="93">
        <v>2</v>
      </c>
      <c r="R413" s="92" t="s">
        <v>113</v>
      </c>
      <c r="S413" s="73">
        <v>4000</v>
      </c>
      <c r="T413" t="s">
        <v>114</v>
      </c>
      <c r="U413" s="93">
        <v>8000</v>
      </c>
      <c r="V413" s="79" t="s">
        <v>114</v>
      </c>
      <c r="W413" t="s">
        <v>114</v>
      </c>
      <c r="X413" s="73">
        <v>8000</v>
      </c>
      <c r="Y413" s="237">
        <f>VLOOKUP(Saída[[#This Row],[Cod.]],Entrada!M:W,10,0)</f>
        <v>3.0853600000000001</v>
      </c>
      <c r="Z413" s="49">
        <f>Saída[[#This Row],[Valor Unitário Comercial]]*Saída[[#This Row],[Quantidade Comercial]]</f>
        <v>24682.880000000001</v>
      </c>
    </row>
    <row r="414" spans="1:26">
      <c r="A414" s="235">
        <v>106</v>
      </c>
      <c r="E414" t="s">
        <v>1079</v>
      </c>
      <c r="H414" t="s">
        <v>27</v>
      </c>
      <c r="O414">
        <v>3</v>
      </c>
      <c r="P414" t="str">
        <f>IFERROR(VLOOKUP(Saída[[#This Row],[Cod.]],Entrada!M:W,2,0),0)</f>
        <v>Álcool glicerinado 70% - Galão 5L</v>
      </c>
      <c r="Q414" s="93">
        <v>15</v>
      </c>
      <c r="R414" s="92" t="s">
        <v>846</v>
      </c>
      <c r="S414" s="73">
        <v>5</v>
      </c>
      <c r="T414" t="s">
        <v>167</v>
      </c>
      <c r="U414" s="93">
        <v>75</v>
      </c>
      <c r="V414" s="79" t="s">
        <v>167</v>
      </c>
      <c r="W414" t="s">
        <v>167</v>
      </c>
      <c r="X414" s="73">
        <v>75</v>
      </c>
      <c r="Y414" s="237">
        <f>VLOOKUP(Saída[[#This Row],[Cod.]],Entrada!M:W,10,0)</f>
        <v>2.83</v>
      </c>
      <c r="Z414" s="49">
        <f>Saída[[#This Row],[Valor Unitário Comercial]]*Saída[[#This Row],[Quantidade Comercial]]</f>
        <v>212.25</v>
      </c>
    </row>
    <row r="415" spans="1:26">
      <c r="A415" s="235">
        <v>107</v>
      </c>
      <c r="E415" t="s">
        <v>1078</v>
      </c>
      <c r="H415" t="s">
        <v>689</v>
      </c>
      <c r="O415">
        <v>3</v>
      </c>
      <c r="P415" t="str">
        <f>IFERROR(VLOOKUP(Saída[[#This Row],[Cod.]],Entrada!M:W,2,0),0)</f>
        <v>Álcool glicerinado 70% - Galão 5L</v>
      </c>
      <c r="Q415" s="93">
        <v>10</v>
      </c>
      <c r="R415" s="92" t="s">
        <v>846</v>
      </c>
      <c r="S415" s="73">
        <v>5</v>
      </c>
      <c r="T415" t="s">
        <v>167</v>
      </c>
      <c r="U415" s="93">
        <v>50</v>
      </c>
      <c r="V415" s="79" t="s">
        <v>167</v>
      </c>
      <c r="W415" t="s">
        <v>167</v>
      </c>
      <c r="X415" s="73">
        <v>50</v>
      </c>
      <c r="Y415" s="237">
        <f>VLOOKUP(Saída[[#This Row],[Cod.]],Entrada!M:W,10,0)</f>
        <v>2.83</v>
      </c>
      <c r="Z415" s="49">
        <f>Saída[[#This Row],[Valor Unitário Comercial]]*Saída[[#This Row],[Quantidade Comercial]]</f>
        <v>141.5</v>
      </c>
    </row>
    <row r="416" spans="1:26">
      <c r="A416" s="235">
        <v>107</v>
      </c>
      <c r="E416" t="s">
        <v>1078</v>
      </c>
      <c r="H416" t="s">
        <v>689</v>
      </c>
      <c r="O416">
        <v>17</v>
      </c>
      <c r="P416" t="str">
        <f>IFERROR(VLOOKUP(Saída[[#This Row],[Cod.]],Entrada!M:W,2,0),0)</f>
        <v>Respiradores descartáveis dobrável PFF-2 AZ S/Valvula UAL200700</v>
      </c>
      <c r="Q416" s="93">
        <v>3</v>
      </c>
      <c r="R416" s="92" t="s">
        <v>113</v>
      </c>
      <c r="S416" s="73">
        <v>200</v>
      </c>
      <c r="T416" t="s">
        <v>114</v>
      </c>
      <c r="U416" s="93">
        <v>600</v>
      </c>
      <c r="V416" s="79" t="s">
        <v>114</v>
      </c>
      <c r="W416" t="s">
        <v>114</v>
      </c>
      <c r="X416" s="73">
        <v>600</v>
      </c>
      <c r="Y416" s="237">
        <f>VLOOKUP(Saída[[#This Row],[Cod.]],Entrada!M:W,10,0)</f>
        <v>9.9</v>
      </c>
      <c r="Z416" s="49">
        <f>Saída[[#This Row],[Valor Unitário Comercial]]*Saída[[#This Row],[Quantidade Comercial]]</f>
        <v>5940</v>
      </c>
    </row>
    <row r="417" spans="1:26">
      <c r="A417" s="235">
        <v>109</v>
      </c>
      <c r="E417" t="s">
        <v>1075</v>
      </c>
      <c r="H417" t="s">
        <v>793</v>
      </c>
      <c r="O417">
        <v>7</v>
      </c>
      <c r="P417" t="str">
        <f>IFERROR(VLOOKUP(Saída[[#This Row],[Cod.]],Entrada!M:W,2,0),0)</f>
        <v xml:space="preserve">Luva desc nitril az t G c/300un EDGE </v>
      </c>
      <c r="Q417" s="93">
        <v>3</v>
      </c>
      <c r="R417" s="92" t="s">
        <v>113</v>
      </c>
      <c r="S417" s="73">
        <v>300</v>
      </c>
      <c r="T417" t="s">
        <v>114</v>
      </c>
      <c r="U417" s="93">
        <v>900</v>
      </c>
      <c r="V417" s="79" t="s">
        <v>114</v>
      </c>
      <c r="W417" t="s">
        <v>113</v>
      </c>
      <c r="X417" s="73">
        <v>3</v>
      </c>
      <c r="Y417" s="237">
        <f>VLOOKUP(Saída[[#This Row],[Cod.]],Entrada!M:W,10,0)</f>
        <v>81</v>
      </c>
      <c r="Z417" s="49">
        <f>Saída[[#This Row],[Valor Unitário Comercial]]*Saída[[#This Row],[Quantidade Comercial]]</f>
        <v>243</v>
      </c>
    </row>
    <row r="418" spans="1:26">
      <c r="A418" s="235">
        <v>109</v>
      </c>
      <c r="E418" t="s">
        <v>1075</v>
      </c>
      <c r="H418" t="s">
        <v>793</v>
      </c>
      <c r="O418">
        <v>56</v>
      </c>
      <c r="P418" t="str">
        <f>IFERROR(VLOOKUP(Saída[[#This Row],[Cod.]],Entrada!M:W,2,0),0)</f>
        <v>Mascara Tipo Cirurgica TNT &gt;95% BFE</v>
      </c>
      <c r="Q418" s="93">
        <v>2</v>
      </c>
      <c r="R418" s="92" t="s">
        <v>113</v>
      </c>
      <c r="S418" s="73">
        <v>4000</v>
      </c>
      <c r="T418" t="s">
        <v>114</v>
      </c>
      <c r="U418" s="93">
        <v>8000</v>
      </c>
      <c r="V418" s="79" t="s">
        <v>114</v>
      </c>
      <c r="W418" t="s">
        <v>114</v>
      </c>
      <c r="X418" s="73">
        <v>8000</v>
      </c>
      <c r="Y418" s="237">
        <f>VLOOKUP(Saída[[#This Row],[Cod.]],Entrada!M:W,10,0)</f>
        <v>3.0853600000000001</v>
      </c>
      <c r="Z418" s="49">
        <f>Saída[[#This Row],[Valor Unitário Comercial]]*Saída[[#This Row],[Quantidade Comercial]]</f>
        <v>24682.880000000001</v>
      </c>
    </row>
    <row r="419" spans="1:26">
      <c r="A419" s="235">
        <v>109</v>
      </c>
      <c r="E419" t="s">
        <v>1075</v>
      </c>
      <c r="H419" t="s">
        <v>793</v>
      </c>
      <c r="O419">
        <v>3</v>
      </c>
      <c r="P419" t="str">
        <f>IFERROR(VLOOKUP(Saída[[#This Row],[Cod.]],Entrada!M:W,2,0),0)</f>
        <v>Álcool glicerinado 70% - Galão 5L</v>
      </c>
      <c r="Q419" s="93">
        <v>15</v>
      </c>
      <c r="R419" s="92" t="s">
        <v>846</v>
      </c>
      <c r="S419" s="73">
        <v>5</v>
      </c>
      <c r="T419" t="s">
        <v>167</v>
      </c>
      <c r="U419" s="93">
        <v>75</v>
      </c>
      <c r="V419" s="79" t="s">
        <v>167</v>
      </c>
      <c r="W419" t="s">
        <v>167</v>
      </c>
      <c r="X419" s="73">
        <v>75</v>
      </c>
      <c r="Y419" s="237">
        <f>VLOOKUP(Saída[[#This Row],[Cod.]],Entrada!M:W,10,0)</f>
        <v>2.83</v>
      </c>
      <c r="Z419" s="49">
        <f>Saída[[#This Row],[Valor Unitário Comercial]]*Saída[[#This Row],[Quantidade Comercial]]</f>
        <v>212.25</v>
      </c>
    </row>
    <row r="420" spans="1:26">
      <c r="A420" s="235">
        <v>110</v>
      </c>
      <c r="E420" t="s">
        <v>1077</v>
      </c>
      <c r="H420" t="s">
        <v>794</v>
      </c>
      <c r="O420">
        <v>7</v>
      </c>
      <c r="P420" t="str">
        <f>IFERROR(VLOOKUP(Saída[[#This Row],[Cod.]],Entrada!M:W,2,0),0)</f>
        <v xml:space="preserve">Luva desc nitril az t G c/300un EDGE </v>
      </c>
      <c r="Q420" s="93">
        <v>3</v>
      </c>
      <c r="R420" s="92" t="s">
        <v>113</v>
      </c>
      <c r="S420" s="73">
        <v>300</v>
      </c>
      <c r="T420" t="s">
        <v>114</v>
      </c>
      <c r="U420" s="93">
        <v>900</v>
      </c>
      <c r="V420" s="79" t="s">
        <v>114</v>
      </c>
      <c r="W420" t="s">
        <v>113</v>
      </c>
      <c r="X420" s="73">
        <v>3</v>
      </c>
      <c r="Y420" s="237">
        <f>VLOOKUP(Saída[[#This Row],[Cod.]],Entrada!M:W,10,0)</f>
        <v>81</v>
      </c>
      <c r="Z420" s="49">
        <f>Saída[[#This Row],[Valor Unitário Comercial]]*Saída[[#This Row],[Quantidade Comercial]]</f>
        <v>243</v>
      </c>
    </row>
    <row r="421" spans="1:26">
      <c r="A421" s="235">
        <v>110</v>
      </c>
      <c r="E421" t="s">
        <v>1077</v>
      </c>
      <c r="H421" t="s">
        <v>794</v>
      </c>
      <c r="O421">
        <v>56</v>
      </c>
      <c r="P421" t="str">
        <f>IFERROR(VLOOKUP(Saída[[#This Row],[Cod.]],Entrada!M:W,2,0),0)</f>
        <v>Mascara Tipo Cirurgica TNT &gt;95% BFE</v>
      </c>
      <c r="Q421" s="93">
        <v>2</v>
      </c>
      <c r="R421" s="92" t="s">
        <v>113</v>
      </c>
      <c r="S421" s="73">
        <v>4000</v>
      </c>
      <c r="T421" t="s">
        <v>114</v>
      </c>
      <c r="U421" s="93">
        <v>8000</v>
      </c>
      <c r="V421" s="79" t="s">
        <v>114</v>
      </c>
      <c r="W421" t="s">
        <v>114</v>
      </c>
      <c r="X421" s="73">
        <v>8000</v>
      </c>
      <c r="Y421" s="237">
        <f>VLOOKUP(Saída[[#This Row],[Cod.]],Entrada!M:W,10,0)</f>
        <v>3.0853600000000001</v>
      </c>
      <c r="Z421" s="49">
        <f>Saída[[#This Row],[Valor Unitário Comercial]]*Saída[[#This Row],[Quantidade Comercial]]</f>
        <v>24682.880000000001</v>
      </c>
    </row>
    <row r="422" spans="1:26">
      <c r="A422" s="235">
        <v>110</v>
      </c>
      <c r="E422" t="s">
        <v>1077</v>
      </c>
      <c r="H422" t="s">
        <v>794</v>
      </c>
      <c r="O422">
        <v>3</v>
      </c>
      <c r="P422" t="str">
        <f>IFERROR(VLOOKUP(Saída[[#This Row],[Cod.]],Entrada!M:W,2,0),0)</f>
        <v>Álcool glicerinado 70% - Galão 5L</v>
      </c>
      <c r="Q422" s="93">
        <v>11</v>
      </c>
      <c r="R422" s="92" t="s">
        <v>846</v>
      </c>
      <c r="S422" s="73">
        <v>5</v>
      </c>
      <c r="T422" t="s">
        <v>167</v>
      </c>
      <c r="U422" s="93">
        <v>55</v>
      </c>
      <c r="V422" s="79" t="s">
        <v>167</v>
      </c>
      <c r="W422" t="s">
        <v>167</v>
      </c>
      <c r="X422" s="73">
        <v>55</v>
      </c>
      <c r="Y422" s="237">
        <f>VLOOKUP(Saída[[#This Row],[Cod.]],Entrada!M:W,10,0)</f>
        <v>2.83</v>
      </c>
      <c r="Z422" s="49">
        <f>Saída[[#This Row],[Valor Unitário Comercial]]*Saída[[#This Row],[Quantidade Comercial]]</f>
        <v>155.65</v>
      </c>
    </row>
    <row r="423" spans="1:26">
      <c r="A423" s="235">
        <v>111</v>
      </c>
      <c r="E423" t="s">
        <v>202</v>
      </c>
      <c r="H423" t="s">
        <v>698</v>
      </c>
      <c r="O423">
        <v>7</v>
      </c>
      <c r="P423" t="str">
        <f>IFERROR(VLOOKUP(Saída[[#This Row],[Cod.]],Entrada!M:W,2,0),0)</f>
        <v xml:space="preserve">Luva desc nitril az t G c/300un EDGE </v>
      </c>
      <c r="R423" s="92" t="s">
        <v>113</v>
      </c>
      <c r="T423" t="s">
        <v>114</v>
      </c>
      <c r="U423" s="93">
        <v>1000</v>
      </c>
      <c r="V423" s="79" t="s">
        <v>114</v>
      </c>
      <c r="W423" t="s">
        <v>113</v>
      </c>
      <c r="Y423" s="237">
        <f>VLOOKUP(Saída[[#This Row],[Cod.]],Entrada!M:W,10,0)</f>
        <v>81</v>
      </c>
      <c r="Z423" s="49">
        <f>Saída[[#This Row],[Valor Unitário Comercial]]*Saída[[#This Row],[Quantidade Comercial]]</f>
        <v>0</v>
      </c>
    </row>
    <row r="424" spans="1:26">
      <c r="A424" s="235">
        <v>111</v>
      </c>
      <c r="E424" t="s">
        <v>1076</v>
      </c>
      <c r="H424" t="s">
        <v>698</v>
      </c>
      <c r="O424">
        <v>7</v>
      </c>
      <c r="P424" t="str">
        <f>IFERROR(VLOOKUP(Saída[[#This Row],[Cod.]],Entrada!M:W,2,0),0)</f>
        <v xml:space="preserve">Luva desc nitril az t G c/300un EDGE </v>
      </c>
      <c r="R424" s="92" t="s">
        <v>113</v>
      </c>
      <c r="T424" t="s">
        <v>114</v>
      </c>
      <c r="U424" s="93">
        <v>1000</v>
      </c>
      <c r="V424" s="79" t="s">
        <v>114</v>
      </c>
      <c r="W424" t="s">
        <v>113</v>
      </c>
      <c r="Y424" s="237">
        <f>VLOOKUP(Saída[[#This Row],[Cod.]],Entrada!M:W,10,0)</f>
        <v>81</v>
      </c>
      <c r="Z424" s="49">
        <f>Saída[[#This Row],[Valor Unitário Comercial]]*Saída[[#This Row],[Quantidade Comercial]]</f>
        <v>0</v>
      </c>
    </row>
    <row r="425" spans="1:26">
      <c r="A425" s="235">
        <v>111</v>
      </c>
      <c r="E425" t="s">
        <v>210</v>
      </c>
      <c r="H425" t="s">
        <v>698</v>
      </c>
      <c r="O425">
        <v>7</v>
      </c>
      <c r="P425" t="str">
        <f>IFERROR(VLOOKUP(Saída[[#This Row],[Cod.]],Entrada!M:W,2,0),0)</f>
        <v xml:space="preserve">Luva desc nitril az t G c/300un EDGE </v>
      </c>
      <c r="R425" s="92" t="s">
        <v>113</v>
      </c>
      <c r="T425" t="s">
        <v>114</v>
      </c>
      <c r="U425" s="93">
        <v>1000</v>
      </c>
      <c r="V425" s="79" t="s">
        <v>114</v>
      </c>
      <c r="W425" t="s">
        <v>113</v>
      </c>
      <c r="Y425" s="237">
        <f>VLOOKUP(Saída[[#This Row],[Cod.]],Entrada!M:W,10,0)</f>
        <v>81</v>
      </c>
      <c r="Z425" s="49">
        <f>Saída[[#This Row],[Valor Unitário Comercial]]*Saída[[#This Row],[Quantidade Comercial]]</f>
        <v>0</v>
      </c>
    </row>
    <row r="426" spans="1:26">
      <c r="A426" s="235">
        <v>111</v>
      </c>
      <c r="E426" t="s">
        <v>1075</v>
      </c>
      <c r="H426" t="s">
        <v>779</v>
      </c>
      <c r="O426">
        <v>7</v>
      </c>
      <c r="P426" t="str">
        <f>IFERROR(VLOOKUP(Saída[[#This Row],[Cod.]],Entrada!M:W,2,0),0)</f>
        <v xml:space="preserve">Luva desc nitril az t G c/300un EDGE </v>
      </c>
      <c r="R426" s="92" t="s">
        <v>113</v>
      </c>
      <c r="T426" t="s">
        <v>114</v>
      </c>
      <c r="U426" s="93">
        <v>1000</v>
      </c>
      <c r="V426" s="79" t="s">
        <v>114</v>
      </c>
      <c r="W426" t="s">
        <v>113</v>
      </c>
      <c r="Y426" s="237">
        <f>VLOOKUP(Saída[[#This Row],[Cod.]],Entrada!M:W,10,0)</f>
        <v>81</v>
      </c>
      <c r="Z426" s="49">
        <f>Saída[[#This Row],[Valor Unitário Comercial]]*Saída[[#This Row],[Quantidade Comercial]]</f>
        <v>0</v>
      </c>
    </row>
    <row r="427" spans="1:26">
      <c r="A427" s="235">
        <v>111</v>
      </c>
      <c r="E427" t="s">
        <v>1074</v>
      </c>
      <c r="H427" t="s">
        <v>779</v>
      </c>
      <c r="O427">
        <v>7</v>
      </c>
      <c r="P427" t="str">
        <f>IFERROR(VLOOKUP(Saída[[#This Row],[Cod.]],Entrada!M:W,2,0),0)</f>
        <v xml:space="preserve">Luva desc nitril az t G c/300un EDGE </v>
      </c>
      <c r="R427" s="92" t="s">
        <v>113</v>
      </c>
      <c r="T427" t="s">
        <v>114</v>
      </c>
      <c r="U427" s="93">
        <v>1000</v>
      </c>
      <c r="V427" s="79" t="s">
        <v>114</v>
      </c>
      <c r="W427" t="s">
        <v>113</v>
      </c>
      <c r="Y427" s="237">
        <f>VLOOKUP(Saída[[#This Row],[Cod.]],Entrada!M:W,10,0)</f>
        <v>81</v>
      </c>
      <c r="Z427" s="49">
        <f>Saída[[#This Row],[Valor Unitário Comercial]]*Saída[[#This Row],[Quantidade Comercial]]</f>
        <v>0</v>
      </c>
    </row>
    <row r="428" spans="1:26">
      <c r="A428" s="235">
        <v>111</v>
      </c>
      <c r="E428" t="s">
        <v>1065</v>
      </c>
      <c r="H428" t="s">
        <v>779</v>
      </c>
      <c r="O428">
        <v>7</v>
      </c>
      <c r="P428" t="str">
        <f>IFERROR(VLOOKUP(Saída[[#This Row],[Cod.]],Entrada!M:W,2,0),0)</f>
        <v xml:space="preserve">Luva desc nitril az t G c/300un EDGE </v>
      </c>
      <c r="R428" s="92" t="s">
        <v>113</v>
      </c>
      <c r="T428" t="s">
        <v>114</v>
      </c>
      <c r="U428" s="93">
        <v>1000</v>
      </c>
      <c r="V428" s="79" t="s">
        <v>114</v>
      </c>
      <c r="W428" t="s">
        <v>113</v>
      </c>
      <c r="Y428" s="237">
        <f>VLOOKUP(Saída[[#This Row],[Cod.]],Entrada!M:W,10,0)</f>
        <v>81</v>
      </c>
      <c r="Z428" s="49">
        <f>Saída[[#This Row],[Valor Unitário Comercial]]*Saída[[#This Row],[Quantidade Comercial]]</f>
        <v>0</v>
      </c>
    </row>
    <row r="429" spans="1:26">
      <c r="A429" s="235">
        <v>111</v>
      </c>
      <c r="E429" t="s">
        <v>1073</v>
      </c>
      <c r="H429" t="s">
        <v>698</v>
      </c>
      <c r="O429">
        <v>7</v>
      </c>
      <c r="P429" t="str">
        <f>IFERROR(VLOOKUP(Saída[[#This Row],[Cod.]],Entrada!M:W,2,0),0)</f>
        <v xml:space="preserve">Luva desc nitril az t G c/300un EDGE </v>
      </c>
      <c r="R429" s="92" t="s">
        <v>113</v>
      </c>
      <c r="T429" t="s">
        <v>114</v>
      </c>
      <c r="U429" s="93">
        <v>3000</v>
      </c>
      <c r="V429" s="79" t="s">
        <v>114</v>
      </c>
      <c r="W429" t="s">
        <v>113</v>
      </c>
      <c r="Y429" s="237">
        <f>VLOOKUP(Saída[[#This Row],[Cod.]],Entrada!M:W,10,0)</f>
        <v>81</v>
      </c>
      <c r="Z429" s="49">
        <f>Saída[[#This Row],[Valor Unitário Comercial]]*Saída[[#This Row],[Quantidade Comercial]]</f>
        <v>0</v>
      </c>
    </row>
    <row r="430" spans="1:26">
      <c r="A430" s="235">
        <v>111</v>
      </c>
      <c r="E430" t="s">
        <v>1072</v>
      </c>
      <c r="H430" t="s">
        <v>659</v>
      </c>
      <c r="O430">
        <v>7</v>
      </c>
      <c r="P430" t="str">
        <f>IFERROR(VLOOKUP(Saída[[#This Row],[Cod.]],Entrada!M:W,2,0),0)</f>
        <v xml:space="preserve">Luva desc nitril az t G c/300un EDGE </v>
      </c>
      <c r="R430" s="92" t="s">
        <v>113</v>
      </c>
      <c r="T430" t="s">
        <v>114</v>
      </c>
      <c r="U430" s="93">
        <v>3000</v>
      </c>
      <c r="V430" s="79" t="s">
        <v>114</v>
      </c>
      <c r="W430" t="s">
        <v>113</v>
      </c>
      <c r="Y430" s="237">
        <f>VLOOKUP(Saída[[#This Row],[Cod.]],Entrada!M:W,10,0)</f>
        <v>81</v>
      </c>
      <c r="Z430" s="49">
        <f>Saída[[#This Row],[Valor Unitário Comercial]]*Saída[[#This Row],[Quantidade Comercial]]</f>
        <v>0</v>
      </c>
    </row>
    <row r="431" spans="1:26">
      <c r="A431" s="235">
        <v>111</v>
      </c>
      <c r="E431" t="s">
        <v>1071</v>
      </c>
      <c r="H431" t="s">
        <v>610</v>
      </c>
      <c r="O431">
        <v>7</v>
      </c>
      <c r="P431" t="str">
        <f>IFERROR(VLOOKUP(Saída[[#This Row],[Cod.]],Entrada!M:W,2,0),0)</f>
        <v xml:space="preserve">Luva desc nitril az t G c/300un EDGE </v>
      </c>
      <c r="R431" s="92" t="s">
        <v>113</v>
      </c>
      <c r="T431" t="s">
        <v>114</v>
      </c>
      <c r="U431" s="93">
        <v>3000</v>
      </c>
      <c r="V431" s="79" t="s">
        <v>114</v>
      </c>
      <c r="W431" t="s">
        <v>113</v>
      </c>
      <c r="Y431" s="237">
        <f>VLOOKUP(Saída[[#This Row],[Cod.]],Entrada!M:W,10,0)</f>
        <v>81</v>
      </c>
      <c r="Z431" s="49">
        <f>Saída[[#This Row],[Valor Unitário Comercial]]*Saída[[#This Row],[Quantidade Comercial]]</f>
        <v>0</v>
      </c>
    </row>
    <row r="432" spans="1:26">
      <c r="A432" s="235">
        <v>111</v>
      </c>
      <c r="E432" t="s">
        <v>1070</v>
      </c>
      <c r="H432" t="s">
        <v>782</v>
      </c>
      <c r="O432">
        <v>7</v>
      </c>
      <c r="P432" t="str">
        <f>IFERROR(VLOOKUP(Saída[[#This Row],[Cod.]],Entrada!M:W,2,0),0)</f>
        <v xml:space="preserve">Luva desc nitril az t G c/300un EDGE </v>
      </c>
      <c r="R432" s="92" t="s">
        <v>113</v>
      </c>
      <c r="T432" t="s">
        <v>114</v>
      </c>
      <c r="U432" s="93">
        <v>3000</v>
      </c>
      <c r="V432" s="79" t="s">
        <v>114</v>
      </c>
      <c r="W432" t="s">
        <v>113</v>
      </c>
      <c r="Y432" s="237">
        <f>VLOOKUP(Saída[[#This Row],[Cod.]],Entrada!M:W,10,0)</f>
        <v>81</v>
      </c>
      <c r="Z432" s="49">
        <f>Saída[[#This Row],[Valor Unitário Comercial]]*Saída[[#This Row],[Quantidade Comercial]]</f>
        <v>0</v>
      </c>
    </row>
    <row r="433" spans="1:26">
      <c r="A433" s="235">
        <v>111</v>
      </c>
      <c r="E433" t="s">
        <v>1069</v>
      </c>
      <c r="H433" t="s">
        <v>720</v>
      </c>
      <c r="O433">
        <v>7</v>
      </c>
      <c r="P433" t="str">
        <f>IFERROR(VLOOKUP(Saída[[#This Row],[Cod.]],Entrada!M:W,2,0),0)</f>
        <v xml:space="preserve">Luva desc nitril az t G c/300un EDGE </v>
      </c>
      <c r="R433" s="92" t="s">
        <v>113</v>
      </c>
      <c r="T433" t="s">
        <v>114</v>
      </c>
      <c r="U433" s="93">
        <v>3000</v>
      </c>
      <c r="V433" s="79" t="s">
        <v>114</v>
      </c>
      <c r="W433" t="s">
        <v>113</v>
      </c>
      <c r="Y433" s="237">
        <f>VLOOKUP(Saída[[#This Row],[Cod.]],Entrada!M:W,10,0)</f>
        <v>81</v>
      </c>
      <c r="Z433" s="49">
        <f>Saída[[#This Row],[Valor Unitário Comercial]]*Saída[[#This Row],[Quantidade Comercial]]</f>
        <v>0</v>
      </c>
    </row>
    <row r="434" spans="1:26">
      <c r="A434" s="235">
        <v>111</v>
      </c>
      <c r="E434" t="s">
        <v>1068</v>
      </c>
      <c r="H434" t="s">
        <v>780</v>
      </c>
      <c r="O434">
        <v>7</v>
      </c>
      <c r="P434" t="str">
        <f>IFERROR(VLOOKUP(Saída[[#This Row],[Cod.]],Entrada!M:W,2,0),0)</f>
        <v xml:space="preserve">Luva desc nitril az t G c/300un EDGE </v>
      </c>
      <c r="R434" s="92" t="s">
        <v>113</v>
      </c>
      <c r="T434" t="s">
        <v>114</v>
      </c>
      <c r="U434" s="93">
        <v>3000</v>
      </c>
      <c r="V434" s="79" t="s">
        <v>114</v>
      </c>
      <c r="W434" t="s">
        <v>113</v>
      </c>
      <c r="Y434" s="237">
        <f>VLOOKUP(Saída[[#This Row],[Cod.]],Entrada!M:W,10,0)</f>
        <v>81</v>
      </c>
      <c r="Z434" s="49">
        <f>Saída[[#This Row],[Valor Unitário Comercial]]*Saída[[#This Row],[Quantidade Comercial]]</f>
        <v>0</v>
      </c>
    </row>
    <row r="435" spans="1:26">
      <c r="A435" s="235">
        <v>111</v>
      </c>
      <c r="E435" t="s">
        <v>1067</v>
      </c>
      <c r="H435" t="s">
        <v>909</v>
      </c>
      <c r="O435">
        <v>7</v>
      </c>
      <c r="P435" t="str">
        <f>IFERROR(VLOOKUP(Saída[[#This Row],[Cod.]],Entrada!M:W,2,0),0)</f>
        <v xml:space="preserve">Luva desc nitril az t G c/300un EDGE </v>
      </c>
      <c r="R435" s="92" t="s">
        <v>113</v>
      </c>
      <c r="T435" t="s">
        <v>114</v>
      </c>
      <c r="U435" s="93">
        <v>2000</v>
      </c>
      <c r="V435" s="79" t="s">
        <v>114</v>
      </c>
      <c r="W435" t="s">
        <v>113</v>
      </c>
      <c r="Y435" s="237">
        <f>VLOOKUP(Saída[[#This Row],[Cod.]],Entrada!M:W,10,0)</f>
        <v>81</v>
      </c>
      <c r="Z435" s="49">
        <f>Saída[[#This Row],[Valor Unitário Comercial]]*Saída[[#This Row],[Quantidade Comercial]]</f>
        <v>0</v>
      </c>
    </row>
    <row r="436" spans="1:26">
      <c r="A436" s="235">
        <v>111</v>
      </c>
      <c r="E436" t="s">
        <v>1065</v>
      </c>
      <c r="H436" t="s">
        <v>909</v>
      </c>
      <c r="O436">
        <v>7</v>
      </c>
      <c r="P436" t="str">
        <f>IFERROR(VLOOKUP(Saída[[#This Row],[Cod.]],Entrada!M:W,2,0),0)</f>
        <v xml:space="preserve">Luva desc nitril az t G c/300un EDGE </v>
      </c>
      <c r="R436" s="92" t="s">
        <v>113</v>
      </c>
      <c r="T436" t="s">
        <v>114</v>
      </c>
      <c r="U436" s="93">
        <v>1000</v>
      </c>
      <c r="V436" s="79" t="s">
        <v>114</v>
      </c>
      <c r="W436" t="s">
        <v>113</v>
      </c>
      <c r="Y436" s="237">
        <f>VLOOKUP(Saída[[#This Row],[Cod.]],Entrada!M:W,10,0)</f>
        <v>81</v>
      </c>
      <c r="Z436" s="49">
        <f>Saída[[#This Row],[Valor Unitário Comercial]]*Saída[[#This Row],[Quantidade Comercial]]</f>
        <v>0</v>
      </c>
    </row>
    <row r="437" spans="1:26">
      <c r="A437" s="235">
        <v>111</v>
      </c>
      <c r="E437" t="s">
        <v>1066</v>
      </c>
      <c r="H437" t="s">
        <v>739</v>
      </c>
      <c r="O437">
        <v>7</v>
      </c>
      <c r="P437" t="str">
        <f>IFERROR(VLOOKUP(Saída[[#This Row],[Cod.]],Entrada!M:W,2,0),0)</f>
        <v xml:space="preserve">Luva desc nitril az t G c/300un EDGE </v>
      </c>
      <c r="R437" s="92" t="s">
        <v>113</v>
      </c>
      <c r="T437" t="s">
        <v>114</v>
      </c>
      <c r="U437" s="93">
        <v>2000</v>
      </c>
      <c r="V437" s="79" t="s">
        <v>114</v>
      </c>
      <c r="W437" t="s">
        <v>113</v>
      </c>
      <c r="Y437" s="237">
        <f>VLOOKUP(Saída[[#This Row],[Cod.]],Entrada!M:W,10,0)</f>
        <v>81</v>
      </c>
      <c r="Z437" s="49">
        <f>Saída[[#This Row],[Valor Unitário Comercial]]*Saída[[#This Row],[Quantidade Comercial]]</f>
        <v>0</v>
      </c>
    </row>
    <row r="438" spans="1:26">
      <c r="A438" s="235">
        <v>111</v>
      </c>
      <c r="E438" t="s">
        <v>1065</v>
      </c>
      <c r="H438" t="s">
        <v>739</v>
      </c>
      <c r="O438">
        <v>7</v>
      </c>
      <c r="P438" t="str">
        <f>IFERROR(VLOOKUP(Saída[[#This Row],[Cod.]],Entrada!M:W,2,0),0)</f>
        <v xml:space="preserve">Luva desc nitril az t G c/300un EDGE </v>
      </c>
      <c r="R438" s="92" t="s">
        <v>113</v>
      </c>
      <c r="T438" t="s">
        <v>114</v>
      </c>
      <c r="U438" s="93">
        <v>1000</v>
      </c>
      <c r="V438" s="79" t="s">
        <v>114</v>
      </c>
      <c r="W438" t="s">
        <v>113</v>
      </c>
      <c r="Y438" s="237">
        <f>VLOOKUP(Saída[[#This Row],[Cod.]],Entrada!M:W,10,0)</f>
        <v>81</v>
      </c>
      <c r="Z438" s="49">
        <f>Saída[[#This Row],[Valor Unitário Comercial]]*Saída[[#This Row],[Quantidade Comercial]]</f>
        <v>0</v>
      </c>
    </row>
    <row r="439" spans="1:26">
      <c r="A439" s="235">
        <v>112</v>
      </c>
      <c r="E439" t="s">
        <v>1064</v>
      </c>
      <c r="H439" t="s">
        <v>27</v>
      </c>
      <c r="O439">
        <v>7</v>
      </c>
      <c r="P439" t="str">
        <f>IFERROR(VLOOKUP(Saída[[#This Row],[Cod.]],Entrada!M:W,2,0),0)</f>
        <v xml:space="preserve">Luva desc nitril az t G c/300un EDGE </v>
      </c>
      <c r="Q439" s="93">
        <v>3</v>
      </c>
      <c r="R439" s="92" t="s">
        <v>113</v>
      </c>
      <c r="S439" s="73">
        <v>300</v>
      </c>
      <c r="T439" t="s">
        <v>114</v>
      </c>
      <c r="U439" s="93">
        <v>900</v>
      </c>
      <c r="V439" s="79" t="s">
        <v>114</v>
      </c>
      <c r="W439" t="s">
        <v>113</v>
      </c>
      <c r="X439" s="73">
        <v>3</v>
      </c>
      <c r="Y439" s="237">
        <f>VLOOKUP(Saída[[#This Row],[Cod.]],Entrada!M:W,10,0)</f>
        <v>81</v>
      </c>
      <c r="Z439" s="49">
        <f>Saída[[#This Row],[Valor Unitário Comercial]]*Saída[[#This Row],[Quantidade Comercial]]</f>
        <v>243</v>
      </c>
    </row>
    <row r="440" spans="1:26">
      <c r="A440" s="235">
        <v>112</v>
      </c>
      <c r="E440" t="s">
        <v>1064</v>
      </c>
      <c r="H440" t="s">
        <v>27</v>
      </c>
      <c r="O440">
        <v>56</v>
      </c>
      <c r="P440" t="str">
        <f>IFERROR(VLOOKUP(Saída[[#This Row],[Cod.]],Entrada!M:W,2,0),0)</f>
        <v>Mascara Tipo Cirurgica TNT &gt;95% BFE</v>
      </c>
      <c r="Q440" s="93">
        <v>2</v>
      </c>
      <c r="R440" s="92" t="s">
        <v>113</v>
      </c>
      <c r="S440" s="73">
        <v>4000</v>
      </c>
      <c r="T440" t="s">
        <v>114</v>
      </c>
      <c r="U440" s="93">
        <v>8000</v>
      </c>
      <c r="V440" s="79" t="s">
        <v>114</v>
      </c>
      <c r="W440" t="s">
        <v>114</v>
      </c>
      <c r="X440" s="73">
        <v>8000</v>
      </c>
      <c r="Y440" s="237">
        <f>VLOOKUP(Saída[[#This Row],[Cod.]],Entrada!M:W,10,0)</f>
        <v>3.0853600000000001</v>
      </c>
      <c r="Z440" s="49">
        <f>Saída[[#This Row],[Valor Unitário Comercial]]*Saída[[#This Row],[Quantidade Comercial]]</f>
        <v>24682.880000000001</v>
      </c>
    </row>
    <row r="441" spans="1:26">
      <c r="A441" s="235">
        <v>112</v>
      </c>
      <c r="E441" t="s">
        <v>1064</v>
      </c>
      <c r="H441" t="s">
        <v>27</v>
      </c>
      <c r="O441">
        <v>3</v>
      </c>
      <c r="P441" t="str">
        <f>IFERROR(VLOOKUP(Saída[[#This Row],[Cod.]],Entrada!M:W,2,0),0)</f>
        <v>Álcool glicerinado 70% - Galão 5L</v>
      </c>
      <c r="Q441" s="93">
        <v>15</v>
      </c>
      <c r="R441" s="92" t="s">
        <v>846</v>
      </c>
      <c r="S441" s="73">
        <v>5</v>
      </c>
      <c r="T441" t="s">
        <v>167</v>
      </c>
      <c r="U441" s="93">
        <v>75</v>
      </c>
      <c r="V441" s="79" t="s">
        <v>167</v>
      </c>
      <c r="W441" t="s">
        <v>167</v>
      </c>
      <c r="X441" s="73">
        <v>75</v>
      </c>
      <c r="Y441" s="237">
        <f>VLOOKUP(Saída[[#This Row],[Cod.]],Entrada!M:W,10,0)</f>
        <v>2.83</v>
      </c>
      <c r="Z441" s="49">
        <f>Saída[[#This Row],[Valor Unitário Comercial]]*Saída[[#This Row],[Quantidade Comercial]]</f>
        <v>212.25</v>
      </c>
    </row>
    <row r="442" spans="1:26">
      <c r="A442" s="235">
        <v>113</v>
      </c>
      <c r="E442" t="s">
        <v>42</v>
      </c>
      <c r="H442" t="s">
        <v>43</v>
      </c>
      <c r="O442">
        <v>7</v>
      </c>
      <c r="P442" t="str">
        <f>IFERROR(VLOOKUP(Saída[[#This Row],[Cod.]],Entrada!M:W,2,0),0)</f>
        <v xml:space="preserve">Luva desc nitril az t G c/300un EDGE </v>
      </c>
      <c r="Q442" s="93">
        <v>3</v>
      </c>
      <c r="R442" s="92" t="s">
        <v>113</v>
      </c>
      <c r="S442" s="73">
        <v>300</v>
      </c>
      <c r="T442" t="s">
        <v>114</v>
      </c>
      <c r="U442" s="93">
        <v>900</v>
      </c>
      <c r="V442" s="79" t="s">
        <v>114</v>
      </c>
      <c r="W442" t="s">
        <v>113</v>
      </c>
      <c r="X442" s="73">
        <v>3</v>
      </c>
      <c r="Y442" s="237">
        <f>VLOOKUP(Saída[[#This Row],[Cod.]],Entrada!M:W,10,0)</f>
        <v>81</v>
      </c>
      <c r="Z442" s="49">
        <f>Saída[[#This Row],[Valor Unitário Comercial]]*Saída[[#This Row],[Quantidade Comercial]]</f>
        <v>243</v>
      </c>
    </row>
    <row r="443" spans="1:26">
      <c r="A443" s="235">
        <v>113</v>
      </c>
      <c r="E443" t="s">
        <v>42</v>
      </c>
      <c r="H443" t="s">
        <v>43</v>
      </c>
      <c r="O443">
        <v>3</v>
      </c>
      <c r="P443" t="str">
        <f>IFERROR(VLOOKUP(Saída[[#This Row],[Cod.]],Entrada!M:W,2,0),0)</f>
        <v>Álcool glicerinado 70% - Galão 5L</v>
      </c>
      <c r="Q443" s="93">
        <v>15</v>
      </c>
      <c r="R443" s="92" t="s">
        <v>846</v>
      </c>
      <c r="S443" s="73">
        <v>5</v>
      </c>
      <c r="T443" t="s">
        <v>167</v>
      </c>
      <c r="U443" s="93">
        <v>75</v>
      </c>
      <c r="V443" s="79" t="s">
        <v>167</v>
      </c>
      <c r="W443" t="s">
        <v>167</v>
      </c>
      <c r="X443" s="73">
        <v>75</v>
      </c>
      <c r="Y443" s="237">
        <f>VLOOKUP(Saída[[#This Row],[Cod.]],Entrada!M:W,10,0)</f>
        <v>2.83</v>
      </c>
      <c r="Z443" s="49">
        <f>Saída[[#This Row],[Valor Unitário Comercial]]*Saída[[#This Row],[Quantidade Comercial]]</f>
        <v>212.25</v>
      </c>
    </row>
    <row r="444" spans="1:26">
      <c r="A444" s="235">
        <v>114</v>
      </c>
      <c r="E444" t="s">
        <v>182</v>
      </c>
      <c r="H444" t="s">
        <v>38</v>
      </c>
      <c r="O444">
        <v>7</v>
      </c>
      <c r="P444" t="str">
        <f>IFERROR(VLOOKUP(Saída[[#This Row],[Cod.]],Entrada!M:W,2,0),0)</f>
        <v xml:space="preserve">Luva desc nitril az t G c/300un EDGE </v>
      </c>
      <c r="Q444" s="93">
        <v>3</v>
      </c>
      <c r="R444" s="92" t="s">
        <v>113</v>
      </c>
      <c r="S444" s="73">
        <v>300</v>
      </c>
      <c r="T444" t="s">
        <v>114</v>
      </c>
      <c r="U444" s="93">
        <v>900</v>
      </c>
      <c r="V444" s="79" t="s">
        <v>114</v>
      </c>
      <c r="W444" t="s">
        <v>113</v>
      </c>
      <c r="X444" s="73">
        <v>3</v>
      </c>
      <c r="Y444" s="237">
        <f>VLOOKUP(Saída[[#This Row],[Cod.]],Entrada!M:W,10,0)</f>
        <v>81</v>
      </c>
      <c r="Z444" s="49">
        <f>Saída[[#This Row],[Valor Unitário Comercial]]*Saída[[#This Row],[Quantidade Comercial]]</f>
        <v>243</v>
      </c>
    </row>
    <row r="445" spans="1:26">
      <c r="A445" s="235">
        <v>114</v>
      </c>
      <c r="E445" t="s">
        <v>182</v>
      </c>
      <c r="H445" t="s">
        <v>38</v>
      </c>
      <c r="O445">
        <v>56</v>
      </c>
      <c r="P445" t="str">
        <f>IFERROR(VLOOKUP(Saída[[#This Row],[Cod.]],Entrada!M:W,2,0),0)</f>
        <v>Mascara Tipo Cirurgica TNT &gt;95% BFE</v>
      </c>
      <c r="Q445" s="93">
        <v>2</v>
      </c>
      <c r="R445" s="92" t="s">
        <v>113</v>
      </c>
      <c r="S445" s="73">
        <v>4000</v>
      </c>
      <c r="T445" t="s">
        <v>114</v>
      </c>
      <c r="U445" s="93">
        <v>8000</v>
      </c>
      <c r="V445" s="79" t="s">
        <v>114</v>
      </c>
      <c r="W445" t="s">
        <v>114</v>
      </c>
      <c r="X445" s="73">
        <v>8000</v>
      </c>
      <c r="Y445" s="237">
        <f>VLOOKUP(Saída[[#This Row],[Cod.]],Entrada!M:W,10,0)</f>
        <v>3.0853600000000001</v>
      </c>
      <c r="Z445" s="49">
        <f>Saída[[#This Row],[Valor Unitário Comercial]]*Saída[[#This Row],[Quantidade Comercial]]</f>
        <v>24682.880000000001</v>
      </c>
    </row>
    <row r="446" spans="1:26">
      <c r="A446" s="235">
        <v>114</v>
      </c>
      <c r="E446" t="s">
        <v>182</v>
      </c>
      <c r="H446" t="s">
        <v>38</v>
      </c>
      <c r="O446">
        <v>3</v>
      </c>
      <c r="P446" t="str">
        <f>IFERROR(VLOOKUP(Saída[[#This Row],[Cod.]],Entrada!M:W,2,0),0)</f>
        <v>Álcool glicerinado 70% - Galão 5L</v>
      </c>
      <c r="Q446" s="93">
        <v>15</v>
      </c>
      <c r="R446" s="92" t="s">
        <v>846</v>
      </c>
      <c r="S446" s="73">
        <v>5</v>
      </c>
      <c r="T446" t="s">
        <v>167</v>
      </c>
      <c r="U446" s="93">
        <v>75</v>
      </c>
      <c r="V446" s="79" t="s">
        <v>167</v>
      </c>
      <c r="W446" t="s">
        <v>167</v>
      </c>
      <c r="X446" s="73">
        <v>75</v>
      </c>
      <c r="Y446" s="237">
        <f>VLOOKUP(Saída[[#This Row],[Cod.]],Entrada!M:W,10,0)</f>
        <v>2.83</v>
      </c>
      <c r="Z446" s="49">
        <f>Saída[[#This Row],[Valor Unitário Comercial]]*Saída[[#This Row],[Quantidade Comercial]]</f>
        <v>212.25</v>
      </c>
    </row>
    <row r="447" spans="1:26">
      <c r="A447" s="235"/>
      <c r="O447">
        <v>61</v>
      </c>
      <c r="P447" t="str">
        <f>IFERROR(VLOOKUP(Saída[[#This Row],[Cod.]],Entrada!M:W,2,0),0)</f>
        <v>Máscara de Proteção</v>
      </c>
      <c r="Q447" s="93">
        <v>10000</v>
      </c>
      <c r="R447" s="92" t="s">
        <v>114</v>
      </c>
      <c r="S447" s="73">
        <v>1</v>
      </c>
      <c r="T447" t="s">
        <v>114</v>
      </c>
      <c r="U447" s="93">
        <v>10000</v>
      </c>
      <c r="V447" s="79" t="s">
        <v>114</v>
      </c>
      <c r="W447" t="s">
        <v>114</v>
      </c>
      <c r="X447" s="73">
        <v>10000</v>
      </c>
      <c r="Z447" s="49">
        <f>Saída[[#This Row],[Valor Unitário Comercial]]*Saída[[#This Row],[Quantidade Comercial]]</f>
        <v>0</v>
      </c>
    </row>
    <row r="448" spans="1:26">
      <c r="A448" s="235"/>
      <c r="O448">
        <v>17</v>
      </c>
      <c r="P448" t="str">
        <f>IFERROR(VLOOKUP(Saída[[#This Row],[Cod.]],Entrada!M:W,2,0),0)</f>
        <v>Respiradores descartáveis dobrável PFF-2 AZ S/Valvula UAL200700</v>
      </c>
      <c r="Q448" s="93">
        <v>50</v>
      </c>
      <c r="R448" s="92" t="s">
        <v>113</v>
      </c>
      <c r="S448" s="73">
        <v>200</v>
      </c>
      <c r="T448" t="s">
        <v>114</v>
      </c>
      <c r="U448" s="93">
        <f>Saída[[#This Row],[Contendo]]*Saída[[#This Row],[Quantidade volumétrica 
Entregue]]</f>
        <v>10000</v>
      </c>
      <c r="V448" s="79" t="s">
        <v>114</v>
      </c>
      <c r="W448" t="s">
        <v>114</v>
      </c>
      <c r="X448" s="73">
        <v>20000</v>
      </c>
      <c r="Y448" s="237">
        <f>VLOOKUP(Saída[[#This Row],[Cod.]],Entrada!M:W,10,0)</f>
        <v>9.9</v>
      </c>
      <c r="Z448" s="49">
        <f>Saída[[#This Row],[Valor Unitário Comercial]]*Saída[[#This Row],[Quantidade Comercial]]</f>
        <v>198000</v>
      </c>
    </row>
    <row r="449" spans="1:26">
      <c r="A449" s="235"/>
      <c r="O449">
        <v>7</v>
      </c>
      <c r="P449" t="str">
        <f>IFERROR(VLOOKUP(Saída[[#This Row],[Cod.]],Entrada!M:W,2,0),0)</f>
        <v xml:space="preserve">Luva desc nitril az t G c/300un EDGE </v>
      </c>
      <c r="Q449" s="93">
        <v>70</v>
      </c>
      <c r="R449" s="92" t="s">
        <v>113</v>
      </c>
      <c r="S449" s="73">
        <v>300</v>
      </c>
      <c r="T449" t="s">
        <v>114</v>
      </c>
      <c r="U449" s="93">
        <f>Saída[[#This Row],[Contendo]]*Saída[[#This Row],[Quantidade volumétrica 
Entregue]]</f>
        <v>21000</v>
      </c>
      <c r="V449" s="79" t="s">
        <v>114</v>
      </c>
      <c r="W449" t="s">
        <v>113</v>
      </c>
      <c r="X449" s="73">
        <v>30</v>
      </c>
      <c r="Y449" s="237">
        <f>VLOOKUP(Saída[[#This Row],[Cod.]],Entrada!M:W,10,0)</f>
        <v>81</v>
      </c>
      <c r="Z449" s="49">
        <f>Saída[[#This Row],[Valor Unitário Comercial]]*Saída[[#This Row],[Quantidade Comercial]]</f>
        <v>2430</v>
      </c>
    </row>
    <row r="450" spans="1:26">
      <c r="A450" s="235"/>
      <c r="O450">
        <v>57</v>
      </c>
      <c r="P450" t="str">
        <f>IFERROR(VLOOKUP(Saída[[#This Row],[Cod.]],Entrada!M:W,2,0),0)</f>
        <v>Leite Lvida Bonalat 1L-TP Integral</v>
      </c>
      <c r="Q450" s="93">
        <v>400</v>
      </c>
      <c r="R450" s="92" t="s">
        <v>113</v>
      </c>
      <c r="S450" s="73">
        <v>12</v>
      </c>
      <c r="T450" t="s">
        <v>114</v>
      </c>
      <c r="U450" s="93">
        <f>Saída[[#This Row],[Contendo]]*Saída[[#This Row],[Quantidade volumétrica 
Entregue]]</f>
        <v>4800</v>
      </c>
      <c r="V450" s="79" t="s">
        <v>114</v>
      </c>
      <c r="W450" t="s">
        <v>113</v>
      </c>
      <c r="X450" s="73">
        <v>400</v>
      </c>
      <c r="Y450" s="237">
        <f>VLOOKUP(Saída[[#This Row],[Cod.]],Entrada!M:W,10,0)</f>
        <v>31.08</v>
      </c>
      <c r="Z450" s="49">
        <f>Saída[[#This Row],[Valor Unitário Comercial]]*Saída[[#This Row],[Quantidade Comercial]]</f>
        <v>12432</v>
      </c>
    </row>
  </sheetData>
  <conditionalFormatting sqref="Z389:Z409 Z416 Z424:Z438 Z1:Z340 Z344:Z387 Z342 Z447:Z1048576">
    <cfRule type="cellIs" dxfId="127" priority="27" operator="lessThan">
      <formula>-1</formula>
    </cfRule>
  </conditionalFormatting>
  <conditionalFormatting sqref="Z388">
    <cfRule type="cellIs" dxfId="126" priority="25" operator="lessThan">
      <formula>-1</formula>
    </cfRule>
  </conditionalFormatting>
  <conditionalFormatting sqref="Z410">
    <cfRule type="cellIs" dxfId="125" priority="24" operator="lessThan">
      <formula>-1</formula>
    </cfRule>
  </conditionalFormatting>
  <conditionalFormatting sqref="Z411">
    <cfRule type="cellIs" dxfId="124" priority="23" operator="lessThan">
      <formula>-1</formula>
    </cfRule>
  </conditionalFormatting>
  <conditionalFormatting sqref="Z412">
    <cfRule type="cellIs" dxfId="123" priority="22" operator="lessThan">
      <formula>-1</formula>
    </cfRule>
  </conditionalFormatting>
  <conditionalFormatting sqref="Z413">
    <cfRule type="cellIs" dxfId="122" priority="21" operator="lessThan">
      <formula>-1</formula>
    </cfRule>
  </conditionalFormatting>
  <conditionalFormatting sqref="Z414">
    <cfRule type="cellIs" dxfId="121" priority="20" operator="lessThan">
      <formula>-1</formula>
    </cfRule>
  </conditionalFormatting>
  <conditionalFormatting sqref="Z415">
    <cfRule type="cellIs" dxfId="120" priority="19" operator="lessThan">
      <formula>-1</formula>
    </cfRule>
  </conditionalFormatting>
  <conditionalFormatting sqref="Z417">
    <cfRule type="cellIs" dxfId="119" priority="18" operator="lessThan">
      <formula>-1</formula>
    </cfRule>
  </conditionalFormatting>
  <conditionalFormatting sqref="Z418">
    <cfRule type="cellIs" dxfId="118" priority="17" operator="lessThan">
      <formula>-1</formula>
    </cfRule>
  </conditionalFormatting>
  <conditionalFormatting sqref="Z419">
    <cfRule type="cellIs" dxfId="117" priority="16" operator="lessThan">
      <formula>-1</formula>
    </cfRule>
  </conditionalFormatting>
  <conditionalFormatting sqref="Z420">
    <cfRule type="cellIs" dxfId="116" priority="15" operator="lessThan">
      <formula>-1</formula>
    </cfRule>
  </conditionalFormatting>
  <conditionalFormatting sqref="Z421">
    <cfRule type="cellIs" dxfId="115" priority="14" operator="lessThan">
      <formula>-1</formula>
    </cfRule>
  </conditionalFormatting>
  <conditionalFormatting sqref="Z422">
    <cfRule type="cellIs" dxfId="114" priority="13" operator="lessThan">
      <formula>-1</formula>
    </cfRule>
  </conditionalFormatting>
  <conditionalFormatting sqref="Z423:Z438">
    <cfRule type="cellIs" dxfId="113" priority="12" operator="lessThan">
      <formula>-1</formula>
    </cfRule>
  </conditionalFormatting>
  <conditionalFormatting sqref="Z443">
    <cfRule type="cellIs" dxfId="112" priority="6" operator="lessThan">
      <formula>-1</formula>
    </cfRule>
  </conditionalFormatting>
  <conditionalFormatting sqref="Z439">
    <cfRule type="cellIs" dxfId="111" priority="10" operator="lessThan">
      <formula>-1</formula>
    </cfRule>
  </conditionalFormatting>
  <conditionalFormatting sqref="Z440">
    <cfRule type="cellIs" dxfId="110" priority="9" operator="lessThan">
      <formula>-1</formula>
    </cfRule>
  </conditionalFormatting>
  <conditionalFormatting sqref="Z441">
    <cfRule type="cellIs" dxfId="109" priority="8" operator="lessThan">
      <formula>-1</formula>
    </cfRule>
  </conditionalFormatting>
  <conditionalFormatting sqref="Z442">
    <cfRule type="cellIs" dxfId="108" priority="7" operator="lessThan">
      <formula>-1</formula>
    </cfRule>
  </conditionalFormatting>
  <conditionalFormatting sqref="Z444">
    <cfRule type="cellIs" dxfId="107" priority="5" operator="lessThan">
      <formula>-1</formula>
    </cfRule>
  </conditionalFormatting>
  <conditionalFormatting sqref="Z445">
    <cfRule type="cellIs" dxfId="106" priority="4" operator="lessThan">
      <formula>-1</formula>
    </cfRule>
  </conditionalFormatting>
  <conditionalFormatting sqref="Z446">
    <cfRule type="cellIs" dxfId="105" priority="3" operator="lessThan">
      <formula>-1</formula>
    </cfRule>
  </conditionalFormatting>
  <conditionalFormatting sqref="Z343">
    <cfRule type="cellIs" dxfId="104" priority="2" operator="lessThan">
      <formula>-1</formula>
    </cfRule>
  </conditionalFormatting>
  <conditionalFormatting sqref="Z341">
    <cfRule type="cellIs" dxfId="103" priority="1" operator="lessThan">
      <formula>-1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Zeros="0" zoomScale="80" zoomScaleNormal="80" workbookViewId="0">
      <selection activeCell="C64" sqref="C64"/>
    </sheetView>
  </sheetViews>
  <sheetFormatPr defaultRowHeight="15"/>
  <cols>
    <col min="1" max="1" width="7.7109375" bestFit="1" customWidth="1"/>
    <col min="2" max="2" width="60.7109375" bestFit="1" customWidth="1"/>
    <col min="3" max="3" width="56.5703125" bestFit="1" customWidth="1"/>
    <col min="4" max="4" width="10.85546875" bestFit="1" customWidth="1"/>
    <col min="5" max="5" width="10.42578125" style="35" bestFit="1" customWidth="1"/>
    <col min="6" max="6" width="11.85546875" style="35" bestFit="1" customWidth="1"/>
    <col min="7" max="7" width="8.42578125" style="35" bestFit="1" customWidth="1"/>
    <col min="8" max="8" width="10.42578125" style="78" bestFit="1" customWidth="1"/>
  </cols>
  <sheetData>
    <row r="1" spans="1:8" ht="76.5" customHeight="1">
      <c r="A1" s="24" t="s">
        <v>865</v>
      </c>
      <c r="B1" s="24" t="s">
        <v>866</v>
      </c>
      <c r="C1" s="24" t="s">
        <v>867</v>
      </c>
      <c r="D1" s="24" t="s">
        <v>114</v>
      </c>
      <c r="E1" s="95" t="s">
        <v>868</v>
      </c>
      <c r="F1" s="95" t="s">
        <v>871</v>
      </c>
      <c r="G1" s="95" t="s">
        <v>869</v>
      </c>
      <c r="H1" s="96" t="s">
        <v>870</v>
      </c>
    </row>
    <row r="2" spans="1:8">
      <c r="A2">
        <v>1</v>
      </c>
      <c r="B2" t="str">
        <f>IFERROR(VLOOKUP($A2,Entrada!$M:$W,2,0),0)</f>
        <v>Alcool Gel AMBEV PET 190G CX c/21</v>
      </c>
      <c r="C2" t="str">
        <f>IFERROR(VLOOKUP($A2,Entrada!$M:$W,3,0),0)</f>
        <v>Álcool Gel</v>
      </c>
      <c r="D2" t="str">
        <f>IFERROR(VLOOKUP($A2,Entrada!$M:$W,8,0),0)</f>
        <v>Unidade</v>
      </c>
      <c r="E2" s="35">
        <f>SUMIF(Entrada!M:M,Tabela4[[#This Row],[Cod. ]],Entrada!U:U)</f>
        <v>28350</v>
      </c>
      <c r="F2" s="35" t="str">
        <f>IFERROR(VLOOKUP(Tabela4[[#This Row],[Cod. ]],Saída!O:Z,8,0),0)</f>
        <v>Unidade</v>
      </c>
      <c r="G2" s="35">
        <f>SUMIF(Saída!O:O,Tabela4[[#This Row],[Cod. ]],Saída!U:U)</f>
        <v>28350</v>
      </c>
      <c r="H2" s="73">
        <f>Tabela4[[#This Row],[Entrada ]]-Tabela4[[#This Row],[Saída ]]</f>
        <v>0</v>
      </c>
    </row>
    <row r="3" spans="1:8">
      <c r="A3">
        <v>2</v>
      </c>
      <c r="B3" t="str">
        <f>IFERROR(VLOOKUP($A3,Entrada!$M:$W,2,0),0)</f>
        <v>Álcool glicerinado 70% - Galão 1L</v>
      </c>
      <c r="C3" t="str">
        <f>IFERROR(VLOOKUP($A3,Entrada!$M:$W,3,0),0)</f>
        <v>Álcool 70%</v>
      </c>
      <c r="D3" t="str">
        <f>IFERROR(VLOOKUP($A3,Entrada!$M:$W,8,0),0)</f>
        <v>Litro</v>
      </c>
      <c r="E3" s="35">
        <f>SUMIF(Entrada!M:M,Tabela4[[#This Row],[Cod. ]],Entrada!U:U)</f>
        <v>24</v>
      </c>
      <c r="F3" s="35">
        <f>IFERROR(VLOOKUP(Tabela4[[#This Row],[Cod. ]],Saída!O:Z,8,0),0)</f>
        <v>0</v>
      </c>
      <c r="G3" s="35">
        <f>SUMIF(Saída!O:O,Tabela4[[#This Row],[Cod. ]],Saída!U:U)</f>
        <v>0</v>
      </c>
      <c r="H3" s="73">
        <f>Tabela4[[#This Row],[Entrada ]]-Tabela4[[#This Row],[Saída ]]</f>
        <v>24</v>
      </c>
    </row>
    <row r="4" spans="1:8">
      <c r="A4">
        <v>3</v>
      </c>
      <c r="B4" t="str">
        <f>IFERROR(VLOOKUP($A4,Entrada!$M:$W,2,0),0)</f>
        <v>Álcool glicerinado 70% - Galão 5L</v>
      </c>
      <c r="C4" t="str">
        <f>IFERROR(VLOOKUP($A4,Entrada!$M:$W,3,0),0)</f>
        <v>Álcool 70%</v>
      </c>
      <c r="D4" t="str">
        <f>IFERROR(VLOOKUP($A4,Entrada!$M:$W,8,0),0)</f>
        <v>Litro</v>
      </c>
      <c r="E4" s="35">
        <f>SUMIF(Entrada!M:M,Tabela4[[#This Row],[Cod. ]],Entrada!U:U)</f>
        <v>4970</v>
      </c>
      <c r="F4" s="35" t="str">
        <f>IFERROR(VLOOKUP(Tabela4[[#This Row],[Cod. ]],Saída!O:Z,8,0),0)</f>
        <v>Litro</v>
      </c>
      <c r="G4" s="35">
        <f>SUMIF(Saída!O:O,Tabela4[[#This Row],[Cod. ]],Saída!U:U)</f>
        <v>1160</v>
      </c>
      <c r="H4" s="73">
        <f>Tabela4[[#This Row],[Entrada ]]-Tabela4[[#This Row],[Saída ]]</f>
        <v>3810</v>
      </c>
    </row>
    <row r="5" spans="1:8">
      <c r="A5">
        <v>4</v>
      </c>
      <c r="B5" t="str">
        <f>IFERROR(VLOOKUP($A5,Entrada!$M:$W,2,0),0)</f>
        <v>Cesta Básica</v>
      </c>
      <c r="C5" t="str">
        <f>IFERROR(VLOOKUP($A5,Entrada!$M:$W,3,0),0)</f>
        <v>Cesta Básica</v>
      </c>
      <c r="D5" t="str">
        <f>IFERROR(VLOOKUP($A5,Entrada!$M:$W,8,0),0)</f>
        <v>Unidade</v>
      </c>
      <c r="E5" s="35">
        <f>SUMIF(Entrada!M:M,Tabela4[[#This Row],[Cod. ]],Entrada!U:U)</f>
        <v>10000</v>
      </c>
      <c r="F5" s="35" t="str">
        <f>IFERROR(VLOOKUP(Tabela4[[#This Row],[Cod. ]],Saída!O:Z,8,0),0)</f>
        <v>Unidade</v>
      </c>
      <c r="G5" s="35">
        <f>SUMIF(Saída!O:O,Tabela4[[#This Row],[Cod. ]],Saída!U:U)</f>
        <v>10000</v>
      </c>
      <c r="H5" s="73">
        <f>Tabela4[[#This Row],[Entrada ]]-Tabela4[[#This Row],[Saída ]]</f>
        <v>0</v>
      </c>
    </row>
    <row r="6" spans="1:8">
      <c r="A6">
        <v>5</v>
      </c>
      <c r="B6" t="str">
        <f>IFERROR(VLOOKUP($A6,Entrada!$M:$W,2,0),0)</f>
        <v>Desinfetante Hospitalar Alc Clorado Ultra Guard DCG70 2x5Kg</v>
      </c>
      <c r="C6" t="str">
        <f>IFERROR(VLOOKUP($A6,Entrada!$M:$W,3,0),0)</f>
        <v xml:space="preserve">Desinfetante Hospitalar </v>
      </c>
      <c r="D6" t="str">
        <f>IFERROR(VLOOKUP($A6,Entrada!$M:$W,8,0),0)</f>
        <v>Litro</v>
      </c>
      <c r="E6" s="35">
        <f>SUMIF(Entrada!M:M,Tabela4[[#This Row],[Cod. ]],Entrada!U:U)</f>
        <v>1000</v>
      </c>
      <c r="F6" s="35" t="str">
        <f>IFERROR(VLOOKUP(Tabela4[[#This Row],[Cod. ]],Saída!O:Z,8,0),0)</f>
        <v>Litro</v>
      </c>
      <c r="G6" s="35">
        <f>SUMIF(Saída!O:O,Tabela4[[#This Row],[Cod. ]],Saída!U:U)</f>
        <v>1000</v>
      </c>
      <c r="H6" s="73">
        <f>Tabela4[[#This Row],[Entrada ]]-Tabela4[[#This Row],[Saída ]]</f>
        <v>0</v>
      </c>
    </row>
    <row r="7" spans="1:8">
      <c r="A7">
        <v>6</v>
      </c>
      <c r="B7" t="str">
        <f>IFERROR(VLOOKUP($A7,Entrada!$M:$W,2,0),0)</f>
        <v>Leite UHT integral 1l c/12</v>
      </c>
      <c r="C7" t="str">
        <f>IFERROR(VLOOKUP($A7,Entrada!$M:$W,3,0),0)</f>
        <v>Leite integral</v>
      </c>
      <c r="D7" t="str">
        <f>IFERROR(VLOOKUP($A7,Entrada!$M:$W,8,0),0)</f>
        <v>Litro</v>
      </c>
      <c r="E7" s="35">
        <f>SUMIF(Entrada!M:M,Tabela4[[#This Row],[Cod. ]],Entrada!U:U)</f>
        <v>10000</v>
      </c>
      <c r="F7" s="35" t="str">
        <f>IFERROR(VLOOKUP(Tabela4[[#This Row],[Cod. ]],Saída!O:Z,8,0),0)</f>
        <v>Litro</v>
      </c>
      <c r="G7" s="35">
        <f>SUMIF(Saída!O:O,Tabela4[[#This Row],[Cod. ]],Saída!U:U)</f>
        <v>10000</v>
      </c>
      <c r="H7" s="73">
        <f>Tabela4[[#This Row],[Entrada ]]-Tabela4[[#This Row],[Saída ]]</f>
        <v>0</v>
      </c>
    </row>
    <row r="8" spans="1:8">
      <c r="A8">
        <v>7</v>
      </c>
      <c r="B8" t="str">
        <f>IFERROR(VLOOKUP($A8,Entrada!$M:$W,2,0),0)</f>
        <v xml:space="preserve">Luva desc nitril az t G c/300un EDGE </v>
      </c>
      <c r="C8" t="str">
        <f>IFERROR(VLOOKUP($A8,Entrada!$M:$W,3,0),0)</f>
        <v>Luva de latex</v>
      </c>
      <c r="D8" t="str">
        <f>IFERROR(VLOOKUP($A8,Entrada!$M:$W,8,0),0)</f>
        <v>Unidade</v>
      </c>
      <c r="E8" s="35">
        <f>SUMIF(Entrada!M:M,Tabela4[[#This Row],[Cod. ]],Entrada!U:U)</f>
        <v>93900</v>
      </c>
      <c r="F8" s="35">
        <f>IFERROR(VLOOKUP(Tabela4[[#This Row],[Cod. ]],Saída!O:Z,8,0),0)</f>
        <v>0</v>
      </c>
      <c r="G8" s="35">
        <f>SUMIF(Saída!O:O,Tabela4[[#This Row],[Cod. ]],Saída!U:U)</f>
        <v>63000</v>
      </c>
      <c r="H8" s="73">
        <f>Tabela4[[#This Row],[Entrada ]]-Tabela4[[#This Row],[Saída ]]</f>
        <v>30900</v>
      </c>
    </row>
    <row r="9" spans="1:8">
      <c r="A9">
        <v>8</v>
      </c>
      <c r="B9" t="str">
        <f>IFERROR(VLOOKUP($A9,Entrada!$M:$W,2,0),0)</f>
        <v xml:space="preserve">Luva desc nitril az t M c/300un EDGE </v>
      </c>
      <c r="C9" t="str">
        <f>IFERROR(VLOOKUP($A9,Entrada!$M:$W,3,0),0)</f>
        <v>Luva de latex</v>
      </c>
      <c r="D9" t="str">
        <f>IFERROR(VLOOKUP($A9,Entrada!$M:$W,8,0),0)</f>
        <v>Unidade</v>
      </c>
      <c r="E9" s="35">
        <f>SUMIF(Entrada!M:M,Tabela4[[#This Row],[Cod. ]],Entrada!U:U)</f>
        <v>6300</v>
      </c>
      <c r="F9" s="35" t="str">
        <f>IFERROR(VLOOKUP(Tabela4[[#This Row],[Cod. ]],Saída!O:Z,8,0),0)</f>
        <v>Unidade</v>
      </c>
      <c r="G9" s="35">
        <f>SUMIF(Saída!O:O,Tabela4[[#This Row],[Cod. ]],Saída!U:U)</f>
        <v>6300</v>
      </c>
      <c r="H9" s="73">
        <f>Tabela4[[#This Row],[Entrada ]]-Tabela4[[#This Row],[Saída ]]</f>
        <v>0</v>
      </c>
    </row>
    <row r="10" spans="1:8">
      <c r="A10">
        <v>9</v>
      </c>
      <c r="B10" t="str">
        <f>IFERROR(VLOOKUP($A10,Entrada!$M:$W,2,0),0)</f>
        <v>Luva Seg 250Mm Latex Nitrilico Tam M</v>
      </c>
      <c r="C10" t="str">
        <f>IFERROR(VLOOKUP($A10,Entrada!$M:$W,3,0),0)</f>
        <v>Luva de segurança M</v>
      </c>
      <c r="D10" t="str">
        <f>IFERROR(VLOOKUP($A10,Entrada!$M:$W,8,0),0)</f>
        <v>Unidade</v>
      </c>
      <c r="E10" s="35">
        <f>SUMIF(Entrada!M:M,Tabela4[[#This Row],[Cod. ]],Entrada!U:U)</f>
        <v>1000</v>
      </c>
      <c r="F10" s="35" t="str">
        <f>IFERROR(VLOOKUP(Tabela4[[#This Row],[Cod. ]],Saída!O:Z,8,0),0)</f>
        <v>Unidade</v>
      </c>
      <c r="G10" s="35">
        <f>SUMIF(Saída!O:O,Tabela4[[#This Row],[Cod. ]],Saída!U:U)</f>
        <v>1000</v>
      </c>
      <c r="H10" s="73">
        <f>Tabela4[[#This Row],[Entrada ]]-Tabela4[[#This Row],[Saída ]]</f>
        <v>0</v>
      </c>
    </row>
    <row r="11" spans="1:8">
      <c r="A11">
        <v>10</v>
      </c>
      <c r="B11" t="str">
        <f>IFERROR(VLOOKUP($A11,Entrada!$M:$W,2,0),0)</f>
        <v>Luva Seg 250Mm Latex Nitrilico Tam P</v>
      </c>
      <c r="C11" t="str">
        <f>IFERROR(VLOOKUP($A11,Entrada!$M:$W,3,0),0)</f>
        <v>Luva de segurança P</v>
      </c>
      <c r="D11" t="str">
        <f>IFERROR(VLOOKUP($A11,Entrada!$M:$W,8,0),0)</f>
        <v>Unidade</v>
      </c>
      <c r="E11" s="35">
        <f>SUMIF(Entrada!M:M,Tabela4[[#This Row],[Cod. ]],Entrada!U:U)</f>
        <v>1500</v>
      </c>
      <c r="F11" s="35" t="str">
        <f>IFERROR(VLOOKUP(Tabela4[[#This Row],[Cod. ]],Saída!O:Z,8,0),0)</f>
        <v>Unidade</v>
      </c>
      <c r="G11" s="35">
        <f>SUMIF(Saída!O:O,Tabela4[[#This Row],[Cod. ]],Saída!U:U)</f>
        <v>1500</v>
      </c>
      <c r="H11" s="73">
        <f>Tabela4[[#This Row],[Entrada ]]-Tabela4[[#This Row],[Saída ]]</f>
        <v>0</v>
      </c>
    </row>
    <row r="12" spans="1:8">
      <c r="A12">
        <v>11</v>
      </c>
      <c r="B12" t="str">
        <f>IFERROR(VLOOKUP($A12,Entrada!$M:$W,2,0),0)</f>
        <v>Macacão C/Capuz em Tyvek Tam=XXL / XXG</v>
      </c>
      <c r="C12" t="str">
        <f>IFERROR(VLOOKUP($A12,Entrada!$M:$W,3,0),0)</f>
        <v>Macacão com capuz XXG</v>
      </c>
      <c r="D12" t="str">
        <f>IFERROR(VLOOKUP($A12,Entrada!$M:$W,8,0),0)</f>
        <v>Unidade</v>
      </c>
      <c r="E12" s="35">
        <f>SUMIF(Entrada!M:M,Tabela4[[#This Row],[Cod. ]],Entrada!U:U)</f>
        <v>40</v>
      </c>
      <c r="F12" s="35" t="str">
        <f>IFERROR(VLOOKUP(Tabela4[[#This Row],[Cod. ]],Saída!O:Z,8,0),0)</f>
        <v>Unidade</v>
      </c>
      <c r="G12" s="35">
        <f>SUMIF(Saída!O:O,Tabela4[[#This Row],[Cod. ]],Saída!U:U)</f>
        <v>40</v>
      </c>
      <c r="H12" s="73">
        <f>Tabela4[[#This Row],[Entrada ]]-Tabela4[[#This Row],[Saída ]]</f>
        <v>0</v>
      </c>
    </row>
    <row r="13" spans="1:8">
      <c r="A13">
        <v>12</v>
      </c>
      <c r="B13" t="str">
        <f>IFERROR(VLOOKUP($A13,Entrada!$M:$W,2,0),0)</f>
        <v>Macacão C/Capuz em Tyvek Tam=XXXL / XXXG</v>
      </c>
      <c r="C13" t="str">
        <f>IFERROR(VLOOKUP($A13,Entrada!$M:$W,3,0),0)</f>
        <v>Macacão com capuz XXX/G</v>
      </c>
      <c r="D13" t="str">
        <f>IFERROR(VLOOKUP($A13,Entrada!$M:$W,8,0),0)</f>
        <v>Unidade</v>
      </c>
      <c r="E13" s="35">
        <f>SUMIF(Entrada!M:M,Tabela4[[#This Row],[Cod. ]],Entrada!U:U)</f>
        <v>60</v>
      </c>
      <c r="F13" s="35" t="str">
        <f>IFERROR(VLOOKUP(Tabela4[[#This Row],[Cod. ]],Saída!O:Z,8,0),0)</f>
        <v>Unidade</v>
      </c>
      <c r="G13" s="35">
        <f>SUMIF(Saída!O:O,Tabela4[[#This Row],[Cod. ]],Saída!U:U)</f>
        <v>60</v>
      </c>
      <c r="H13" s="73">
        <f>Tabela4[[#This Row],[Entrada ]]-Tabela4[[#This Row],[Saída ]]</f>
        <v>0</v>
      </c>
    </row>
    <row r="14" spans="1:8">
      <c r="A14">
        <v>13</v>
      </c>
      <c r="B14" t="str">
        <f>IFERROR(VLOOKUP($A14,Entrada!$M:$W,2,0),0)</f>
        <v>Macacão C/Capuz Tyvek Grande / Du Pont</v>
      </c>
      <c r="C14" t="str">
        <f>IFERROR(VLOOKUP($A14,Entrada!$M:$W,3,0),0)</f>
        <v>Macacão com capuz G</v>
      </c>
      <c r="D14" t="str">
        <f>IFERROR(VLOOKUP($A14,Entrada!$M:$W,8,0),0)</f>
        <v>Unidade</v>
      </c>
      <c r="E14" s="35">
        <f>SUMIF(Entrada!M:M,Tabela4[[#This Row],[Cod. ]],Entrada!U:U)</f>
        <v>150</v>
      </c>
      <c r="F14" s="35" t="str">
        <f>IFERROR(VLOOKUP(Tabela4[[#This Row],[Cod. ]],Saída!O:Z,8,0),0)</f>
        <v>Unidade</v>
      </c>
      <c r="G14" s="35">
        <f>SUMIF(Saída!O:O,Tabela4[[#This Row],[Cod. ]],Saída!U:U)</f>
        <v>150</v>
      </c>
      <c r="H14" s="73">
        <f>Tabela4[[#This Row],[Entrada ]]-Tabela4[[#This Row],[Saída ]]</f>
        <v>0</v>
      </c>
    </row>
    <row r="15" spans="1:8">
      <c r="A15">
        <v>14</v>
      </c>
      <c r="B15" t="str">
        <f>IFERROR(VLOOKUP($A15,Entrada!$M:$W,2,0),0)</f>
        <v>Macacão C/Capuz Tyvek Médio / Du Pont</v>
      </c>
      <c r="C15" t="str">
        <f>IFERROR(VLOOKUP($A15,Entrada!$M:$W,3,0),0)</f>
        <v>Macacão com capuz M</v>
      </c>
      <c r="D15" t="str">
        <f>IFERROR(VLOOKUP($A15,Entrada!$M:$W,8,0),0)</f>
        <v>Unidade</v>
      </c>
      <c r="E15" s="35">
        <f>SUMIF(Entrada!M:M,Tabela4[[#This Row],[Cod. ]],Entrada!U:U)</f>
        <v>250</v>
      </c>
      <c r="F15" s="35" t="str">
        <f>IFERROR(VLOOKUP(Tabela4[[#This Row],[Cod. ]],Saída!O:Z,8,0),0)</f>
        <v>Unidade</v>
      </c>
      <c r="G15" s="35">
        <f>SUMIF(Saída!O:O,Tabela4[[#This Row],[Cod. ]],Saída!U:U)</f>
        <v>250</v>
      </c>
      <c r="H15" s="73">
        <f>Tabela4[[#This Row],[Entrada ]]-Tabela4[[#This Row],[Saída ]]</f>
        <v>0</v>
      </c>
    </row>
    <row r="16" spans="1:8">
      <c r="A16">
        <v>15</v>
      </c>
      <c r="B16" t="str">
        <f>IFERROR(VLOOKUP($A16,Entrada!$M:$W,2,0),0)</f>
        <v>Mascara de Proteção Facial - FACE SHIELD</v>
      </c>
      <c r="C16" t="str">
        <f>IFERROR(VLOOKUP($A16,Entrada!$M:$W,3,0),0)</f>
        <v>Mascara de Proteção Facial - FACE SHIELD</v>
      </c>
      <c r="D16" t="str">
        <f>IFERROR(VLOOKUP($A16,Entrada!$M:$W,8,0),0)</f>
        <v>Unidade</v>
      </c>
      <c r="E16" s="35">
        <f>SUMIF(Entrada!M:M,Tabela4[[#This Row],[Cod. ]],Entrada!U:U)</f>
        <v>1700</v>
      </c>
      <c r="F16" s="35" t="str">
        <f>IFERROR(VLOOKUP(Tabela4[[#This Row],[Cod. ]],Saída!O:Z,8,0),0)</f>
        <v>Unidade</v>
      </c>
      <c r="G16" s="35">
        <f>SUMIF(Saída!O:O,Tabela4[[#This Row],[Cod. ]],Saída!U:U)</f>
        <v>410</v>
      </c>
      <c r="H16" s="73">
        <f>Tabela4[[#This Row],[Entrada ]]-Tabela4[[#This Row],[Saída ]]</f>
        <v>1290</v>
      </c>
    </row>
    <row r="17" spans="1:8">
      <c r="A17">
        <v>16</v>
      </c>
      <c r="B17" t="str">
        <f>IFERROR(VLOOKUP($A17,Entrada!$M:$W,2,0),0)</f>
        <v xml:space="preserve">Mascaras Cirúrgicas </v>
      </c>
      <c r="C17" t="str">
        <f>IFERROR(VLOOKUP($A17,Entrada!$M:$W,3,0),0)</f>
        <v xml:space="preserve">Mascaras Cirúrgicas </v>
      </c>
      <c r="D17" t="str">
        <f>IFERROR(VLOOKUP($A17,Entrada!$M:$W,8,0),0)</f>
        <v>Unidade</v>
      </c>
      <c r="E17" s="35">
        <f>SUMIF(Entrada!M:M,Tabela4[[#This Row],[Cod. ]],Entrada!U:U)</f>
        <v>4000</v>
      </c>
      <c r="F17" s="35" t="str">
        <f>IFERROR(VLOOKUP(Tabela4[[#This Row],[Cod. ]],Saída!O:Z,8,0),0)</f>
        <v>Unidade</v>
      </c>
      <c r="G17" s="35">
        <f>SUMIF(Saída!O:O,Tabela4[[#This Row],[Cod. ]],Saída!U:U)</f>
        <v>4000</v>
      </c>
      <c r="H17" s="73">
        <f>Tabela4[[#This Row],[Entrada ]]-Tabela4[[#This Row],[Saída ]]</f>
        <v>0</v>
      </c>
    </row>
    <row r="18" spans="1:8">
      <c r="A18">
        <v>17</v>
      </c>
      <c r="B18" t="str">
        <f>IFERROR(VLOOKUP($A18,Entrada!$M:$W,2,0),0)</f>
        <v>Respiradores descartáveis dobrável PFF-2 AZ S/Valvula UAL200700</v>
      </c>
      <c r="C18" t="str">
        <f>IFERROR(VLOOKUP($A18,Entrada!$M:$W,3,0),0)</f>
        <v>Respiradores descartáveis</v>
      </c>
      <c r="D18" t="str">
        <f>IFERROR(VLOOKUP($A18,Entrada!$M:$W,8,0),0)</f>
        <v>Unidade</v>
      </c>
      <c r="E18" s="35">
        <f>SUMIF(Entrada!M:M,Tabela4[[#This Row],[Cod. ]],Entrada!U:U)</f>
        <v>100000</v>
      </c>
      <c r="F18" s="35" t="str">
        <f>IFERROR(VLOOKUP(Tabela4[[#This Row],[Cod. ]],Saída!O:Z,8,0),0)</f>
        <v>Unidade</v>
      </c>
      <c r="G18" s="35">
        <f>SUMIF(Saída!O:O,Tabela4[[#This Row],[Cod. ]],Saída!U:U)</f>
        <v>53600</v>
      </c>
      <c r="H18" s="73">
        <f>Tabela4[[#This Row],[Entrada ]]-Tabela4[[#This Row],[Saída ]]</f>
        <v>46400</v>
      </c>
    </row>
    <row r="19" spans="1:8">
      <c r="A19">
        <v>18</v>
      </c>
      <c r="B19" t="str">
        <f>IFERROR(VLOOKUP($A19,Entrada!$M:$W,2,0),0)</f>
        <v>Sachê de gel</v>
      </c>
      <c r="C19" t="str">
        <f>IFERROR(VLOOKUP($A19,Entrada!$M:$W,3,0),0)</f>
        <v>Sachê de gel</v>
      </c>
      <c r="D19" t="str">
        <f>IFERROR(VLOOKUP($A19,Entrada!$M:$W,8,0),0)</f>
        <v>Unidade</v>
      </c>
      <c r="E19" s="35">
        <f>SUMIF(Entrada!M:M,Tabela4[[#This Row],[Cod. ]],Entrada!U:U)</f>
        <v>200</v>
      </c>
      <c r="F19" s="35" t="str">
        <f>IFERROR(VLOOKUP(Tabela4[[#This Row],[Cod. ]],Saída!O:Z,8,0),0)</f>
        <v>Unidade</v>
      </c>
      <c r="G19" s="35">
        <f>SUMIF(Saída!O:O,Tabela4[[#This Row],[Cod. ]],Saída!U:U)</f>
        <v>200</v>
      </c>
      <c r="H19" s="73">
        <f>Tabela4[[#This Row],[Entrada ]]-Tabela4[[#This Row],[Saída ]]</f>
        <v>0</v>
      </c>
    </row>
    <row r="20" spans="1:8">
      <c r="A20">
        <v>19</v>
      </c>
      <c r="B20" t="str">
        <f>IFERROR(VLOOKUP($A20,Entrada!$M:$W,2,0),0)</f>
        <v>Termômetro</v>
      </c>
      <c r="C20" t="str">
        <f>IFERROR(VLOOKUP($A20,Entrada!$M:$W,3,0),0)</f>
        <v>Termômetros</v>
      </c>
      <c r="D20" t="str">
        <f>IFERROR(VLOOKUP($A20,Entrada!$M:$W,8,0),0)</f>
        <v>Unidade</v>
      </c>
      <c r="E20" s="35">
        <f>SUMIF(Entrada!M:M,Tabela4[[#This Row],[Cod. ]],Entrada!U:U)</f>
        <v>100</v>
      </c>
      <c r="F20" s="35" t="str">
        <f>IFERROR(VLOOKUP(Tabela4[[#This Row],[Cod. ]],Saída!O:Z,8,0),0)</f>
        <v>Unidade</v>
      </c>
      <c r="G20" s="35">
        <f>SUMIF(Saída!O:O,Tabela4[[#This Row],[Cod. ]],Saída!U:U)</f>
        <v>100</v>
      </c>
      <c r="H20" s="73">
        <f>Tabela4[[#This Row],[Entrada ]]-Tabela4[[#This Row],[Saída ]]</f>
        <v>0</v>
      </c>
    </row>
    <row r="21" spans="1:8">
      <c r="A21">
        <v>20</v>
      </c>
      <c r="B21" s="79" t="str">
        <f>IFERROR(VLOOKUP($A21,Entrada!$M:$W,2,0),0)</f>
        <v>Nutrison (Pack 1000ml)</v>
      </c>
      <c r="C21" s="79" t="str">
        <f>IFERROR(VLOOKUP($A21,Entrada!$M:$W,3,0),0)</f>
        <v>Nutrison (Pack 1000ml)</v>
      </c>
      <c r="D21" s="79" t="str">
        <f>IFERROR(VLOOKUP($A21,Entrada!$M:$W,8,0),0)</f>
        <v>Unidade</v>
      </c>
      <c r="E21" s="35">
        <f>SUMIF(Entrada!M:M,Tabela4[[#This Row],[Cod. ]],Entrada!U:U)</f>
        <v>1200</v>
      </c>
      <c r="F21" s="35" t="str">
        <f>IFERROR(VLOOKUP(Tabela4[[#This Row],[Cod. ]],Saída!O:Z,8,0),0)</f>
        <v>Unidade</v>
      </c>
      <c r="G21" s="35">
        <f>SUMIF(Saída!O:O,Tabela4[[#This Row],[Cod. ]],Saída!U:U)</f>
        <v>1200</v>
      </c>
      <c r="H21" s="73">
        <f>Tabela4[[#This Row],[Entrada ]]-Tabela4[[#This Row],[Saída ]]</f>
        <v>0</v>
      </c>
    </row>
    <row r="22" spans="1:8">
      <c r="A22">
        <v>21</v>
      </c>
      <c r="B22" s="79" t="str">
        <f>IFERROR(VLOOKUP($A22,Entrada!$M:$W,2,0),0)</f>
        <v>Nutrison Energy (Pack 1000ml)</v>
      </c>
      <c r="C22" s="79" t="str">
        <f>IFERROR(VLOOKUP($A22,Entrada!$M:$W,3,0),0)</f>
        <v>Nutrison Energy (Pack 1000ml)</v>
      </c>
      <c r="D22" s="79" t="str">
        <f>IFERROR(VLOOKUP($A22,Entrada!$M:$W,8,0),0)</f>
        <v>Unidade</v>
      </c>
      <c r="E22" s="35">
        <f>SUMIF(Entrada!M:M,Tabela4[[#This Row],[Cod. ]],Entrada!U:U)</f>
        <v>1986</v>
      </c>
      <c r="F22" s="35" t="str">
        <f>IFERROR(VLOOKUP(Tabela4[[#This Row],[Cod. ]],Saída!O:Z,8,0),0)</f>
        <v>Unidade</v>
      </c>
      <c r="G22" s="35">
        <f>SUMIF(Saída!O:O,Tabela4[[#This Row],[Cod. ]],Saída!U:U)</f>
        <v>1986</v>
      </c>
      <c r="H22" s="73">
        <f>Tabela4[[#This Row],[Entrada ]]-Tabela4[[#This Row],[Saída ]]</f>
        <v>0</v>
      </c>
    </row>
    <row r="23" spans="1:8">
      <c r="A23">
        <v>22</v>
      </c>
      <c r="B23" s="79" t="str">
        <f>IFERROR(VLOOKUP($A23,Entrada!$M:$W,2,0),0)</f>
        <v>Nutrison Energy MF (Pack 1000ml)</v>
      </c>
      <c r="C23" s="79" t="str">
        <f>IFERROR(VLOOKUP($A23,Entrada!$M:$W,3,0),0)</f>
        <v>Nutrison Energy MF (Pack 1000ml)</v>
      </c>
      <c r="D23" s="79" t="str">
        <f>IFERROR(VLOOKUP($A23,Entrada!$M:$W,8,0),0)</f>
        <v>Unidade</v>
      </c>
      <c r="E23" s="35">
        <f>SUMIF(Entrada!M:M,Tabela4[[#This Row],[Cod. ]],Entrada!U:U)</f>
        <v>232</v>
      </c>
      <c r="F23" s="35" t="str">
        <f>IFERROR(VLOOKUP(Tabela4[[#This Row],[Cod. ]],Saída!O:Z,8,0),0)</f>
        <v>Unidade</v>
      </c>
      <c r="G23" s="35">
        <f>SUMIF(Saída!O:O,Tabela4[[#This Row],[Cod. ]],Saída!U:U)</f>
        <v>232</v>
      </c>
      <c r="H23" s="73">
        <f>Tabela4[[#This Row],[Entrada ]]-Tabela4[[#This Row],[Saída ]]</f>
        <v>0</v>
      </c>
    </row>
    <row r="24" spans="1:8">
      <c r="A24">
        <v>23</v>
      </c>
      <c r="B24" s="79" t="str">
        <f>IFERROR(VLOOKUP($A24,Entrada!$M:$W,2,0),0)</f>
        <v>Nutri Enteral 1.5 Bau TP 200ml</v>
      </c>
      <c r="C24" s="79" t="str">
        <f>IFERROR(VLOOKUP($A24,Entrada!$M:$W,3,0),0)</f>
        <v>Nutri Enteral 1.5 Bau TP 200ml</v>
      </c>
      <c r="D24" s="79" t="str">
        <f>IFERROR(VLOOKUP($A24,Entrada!$M:$W,8,0),0)</f>
        <v>Unidade</v>
      </c>
      <c r="E24" s="35">
        <f>SUMIF(Entrada!M:M,Tabela4[[#This Row],[Cod. ]],Entrada!U:U)</f>
        <v>2754</v>
      </c>
      <c r="F24" s="35" t="str">
        <f>IFERROR(VLOOKUP(Tabela4[[#This Row],[Cod. ]],Saída!O:Z,8,0),0)</f>
        <v>Unidade</v>
      </c>
      <c r="G24" s="35">
        <f>SUMIF(Saída!O:O,Tabela4[[#This Row],[Cod. ]],Saída!U:U)</f>
        <v>2754</v>
      </c>
      <c r="H24" s="73">
        <f>Tabela4[[#This Row],[Entrada ]]-Tabela4[[#This Row],[Saída ]]</f>
        <v>0</v>
      </c>
    </row>
    <row r="25" spans="1:8">
      <c r="A25">
        <v>24</v>
      </c>
      <c r="B25" s="79" t="str">
        <f>IFERROR(VLOOKUP($A25,Entrada!$M:$W,2,0),0)</f>
        <v>Nutri Enteral 1.5 Choc TP 200ml</v>
      </c>
      <c r="C25" s="79" t="str">
        <f>IFERROR(VLOOKUP($A25,Entrada!$M:$W,3,0),0)</f>
        <v>Nutri Enteral 1.5 Choc TP 200ml</v>
      </c>
      <c r="D25" s="79" t="str">
        <f>IFERROR(VLOOKUP($A25,Entrada!$M:$W,8,0),0)</f>
        <v>Unidade</v>
      </c>
      <c r="E25" s="35">
        <f>SUMIF(Entrada!M:M,Tabela4[[#This Row],[Cod. ]],Entrada!U:U)</f>
        <v>2754</v>
      </c>
      <c r="F25" s="35" t="str">
        <f>IFERROR(VLOOKUP(Tabela4[[#This Row],[Cod. ]],Saída!O:Z,8,0),0)</f>
        <v>Unidade</v>
      </c>
      <c r="G25" s="35">
        <f>SUMIF(Saída!O:O,Tabela4[[#This Row],[Cod. ]],Saída!U:U)</f>
        <v>2754</v>
      </c>
      <c r="H25" s="73">
        <f>Tabela4[[#This Row],[Entrada ]]-Tabela4[[#This Row],[Saída ]]</f>
        <v>0</v>
      </c>
    </row>
    <row r="26" spans="1:8">
      <c r="A26">
        <v>25</v>
      </c>
      <c r="B26" s="79" t="str">
        <f>IFERROR(VLOOKUP($A26,Entrada!$M:$W,2,0),0)</f>
        <v>Purificador Consul Ref Branco 127V</v>
      </c>
      <c r="C26" s="79" t="str">
        <f>IFERROR(VLOOKUP($A26,Entrada!$M:$W,3,0),0)</f>
        <v>Purificadores de água</v>
      </c>
      <c r="D26" s="79" t="str">
        <f>IFERROR(VLOOKUP($A26,Entrada!$M:$W,8,0),0)</f>
        <v>Unidade</v>
      </c>
      <c r="E26" s="35">
        <f>SUMIF(Entrada!M:M,Tabela4[[#This Row],[Cod. ]],Entrada!U:U)</f>
        <v>36</v>
      </c>
      <c r="F26" s="35" t="str">
        <f>IFERROR(VLOOKUP(Tabela4[[#This Row],[Cod. ]],Saída!O:Z,8,0),0)</f>
        <v>Unidade</v>
      </c>
      <c r="G26" s="35">
        <f>SUMIF(Saída!O:O,Tabela4[[#This Row],[Cod. ]],Saída!U:U)</f>
        <v>36</v>
      </c>
      <c r="H26" s="73">
        <f>Tabela4[[#This Row],[Entrada ]]-Tabela4[[#This Row],[Saída ]]</f>
        <v>0</v>
      </c>
    </row>
    <row r="27" spans="1:8">
      <c r="A27">
        <v>26</v>
      </c>
      <c r="B27" s="79" t="str">
        <f>IFERROR(VLOOKUP($A27,Entrada!$M:$W,2,0),0)</f>
        <v>Tea 4U Chá mate limão yuzu e mel 1l</v>
      </c>
      <c r="C27" s="79" t="str">
        <f>IFERROR(VLOOKUP($A27,Entrada!$M:$W,3,0),0)</f>
        <v>Tea 4U Chá mate limão yuzu e mel 1l</v>
      </c>
      <c r="D27" s="79" t="str">
        <f>IFERROR(VLOOKUP($A27,Entrada!$M:$W,8,0),0)</f>
        <v>Unidade</v>
      </c>
      <c r="E27" s="35">
        <f>SUMIF(Entrada!M:M,Tabela4[[#This Row],[Cod. ]],Entrada!U:U)</f>
        <v>20400</v>
      </c>
      <c r="F27" s="35" t="str">
        <f>IFERROR(VLOOKUP(Tabela4[[#This Row],[Cod. ]],Saída!O:Z,8,0),0)</f>
        <v>Unidade</v>
      </c>
      <c r="G27" s="35">
        <f>SUMIF(Saída!O:O,Tabela4[[#This Row],[Cod. ]],Saída!U:U)</f>
        <v>40244</v>
      </c>
      <c r="H27" s="73">
        <f>Tabela4[[#This Row],[Entrada ]]-Tabela4[[#This Row],[Saída ]]</f>
        <v>-19844</v>
      </c>
    </row>
    <row r="28" spans="1:8">
      <c r="A28">
        <v>27</v>
      </c>
      <c r="B28" s="79" t="str">
        <f>IFERROR(VLOOKUP($A28,Entrada!$M:$W,2,0),0)</f>
        <v>Tea 4U Chá mate limão yuzu e mel 1l</v>
      </c>
      <c r="C28" s="79" t="str">
        <f>IFERROR(VLOOKUP($A28,Entrada!$M:$W,3,0),0)</f>
        <v>Tea 4U Chá mate limão yuzu e mel 1l</v>
      </c>
      <c r="D28" s="79" t="str">
        <f>IFERROR(VLOOKUP($A28,Entrada!$M:$W,8,0),0)</f>
        <v>Unidade</v>
      </c>
      <c r="E28" s="35">
        <f>SUMIF(Entrada!M:M,Tabela4[[#This Row],[Cod. ]],Entrada!U:U)</f>
        <v>20400</v>
      </c>
      <c r="F28" s="35" t="str">
        <f>IFERROR(VLOOKUP(Tabela4[[#This Row],[Cod. ]],Saída!O:Z,8,0),0)</f>
        <v>Unidade</v>
      </c>
      <c r="G28" s="35">
        <f>SUMIF(Saída!O:O,Tabela4[[#This Row],[Cod. ]],Saída!U:U)</f>
        <v>556</v>
      </c>
      <c r="H28" s="73">
        <f>Tabela4[[#This Row],[Entrada ]]-Tabela4[[#This Row],[Saída ]]</f>
        <v>19844</v>
      </c>
    </row>
    <row r="29" spans="1:8">
      <c r="A29">
        <v>29</v>
      </c>
      <c r="B29" s="79" t="str">
        <f>IFERROR(VLOOKUP($A29,Entrada!$M:$W,2,0),0)</f>
        <v>Milnutri Cereal Multicereais Sugar Free</v>
      </c>
      <c r="C29" s="79" t="str">
        <f>IFERROR(VLOOKUP($A29,Entrada!$M:$W,3,0),0)</f>
        <v>Milnutri Cereal Multicereais Sugar Free</v>
      </c>
      <c r="D29" s="79" t="str">
        <f>IFERROR(VLOOKUP($A29,Entrada!$M:$W,8,0),0)</f>
        <v>Unidade</v>
      </c>
      <c r="E29" s="35">
        <f>SUMIF(Entrada!M:M,Tabela4[[#This Row],[Cod. ]],Entrada!U:U)</f>
        <v>37304</v>
      </c>
      <c r="F29" s="35" t="str">
        <f>IFERROR(VLOOKUP(Tabela4[[#This Row],[Cod. ]],Saída!O:Z,8,0),0)</f>
        <v>Unidade</v>
      </c>
      <c r="G29" s="35">
        <f>SUMIF(Saída!O:O,Tabela4[[#This Row],[Cod. ]],Saída!U:U)</f>
        <v>37304</v>
      </c>
      <c r="H29" s="73">
        <f>Tabela4[[#This Row],[Entrada ]]-Tabela4[[#This Row],[Saída ]]</f>
        <v>0</v>
      </c>
    </row>
    <row r="30" spans="1:8">
      <c r="A30">
        <v>30</v>
      </c>
      <c r="B30" s="79" t="str">
        <f>IFERROR(VLOOKUP($A30,Entrada!$M:$W,2,0),0)</f>
        <v>Milnutri cereal arroz banan maça sugar free</v>
      </c>
      <c r="C30" s="79" t="str">
        <f>IFERROR(VLOOKUP($A30,Entrada!$M:$W,3,0),0)</f>
        <v>Milnutri cereal arroz banan maça sugar free</v>
      </c>
      <c r="D30" s="79" t="str">
        <f>IFERROR(VLOOKUP($A30,Entrada!$M:$W,8,0),0)</f>
        <v>Unidade</v>
      </c>
      <c r="E30" s="35">
        <f>SUMIF(Entrada!M:M,Tabela4[[#This Row],[Cod. ]],Entrada!U:U)</f>
        <v>20206</v>
      </c>
      <c r="F30" s="35" t="str">
        <f>IFERROR(VLOOKUP(Tabela4[[#This Row],[Cod. ]],Saída!O:Z,8,0),0)</f>
        <v>Unidade</v>
      </c>
      <c r="G30" s="35">
        <f>SUMIF(Saída!O:O,Tabela4[[#This Row],[Cod. ]],Saída!U:U)</f>
        <v>20206</v>
      </c>
      <c r="H30" s="73">
        <f>Tabela4[[#This Row],[Entrada ]]-Tabela4[[#This Row],[Saída ]]</f>
        <v>0</v>
      </c>
    </row>
    <row r="31" spans="1:8">
      <c r="A31">
        <v>31</v>
      </c>
      <c r="B31" s="79" t="str">
        <f>IFERROR(VLOOKUP($A31,Entrada!$M:$W,2,0),0)</f>
        <v>Bateria de lítio (OLD 2M86732)</v>
      </c>
      <c r="C31" s="79" t="str">
        <f>IFERROR(VLOOKUP($A31,Entrada!$M:$W,3,0),0)</f>
        <v>Bateria de lítio (OLD 2M86732)</v>
      </c>
      <c r="D31" s="79" t="str">
        <f>IFERROR(VLOOKUP($A31,Entrada!$M:$W,8,0),0)</f>
        <v>Unidade</v>
      </c>
      <c r="E31" s="35">
        <f>SUMIF(Entrada!M:M,Tabela4[[#This Row],[Cod. ]],Entrada!U:U)</f>
        <v>7</v>
      </c>
      <c r="F31" s="35" t="str">
        <f>IFERROR(VLOOKUP(Tabela4[[#This Row],[Cod. ]],Saída!O:Z,8,0),0)</f>
        <v>Unidade</v>
      </c>
      <c r="G31" s="35">
        <f>SUMIF(Saída!O:O,Tabela4[[#This Row],[Cod. ]],Saída!U:U)</f>
        <v>7</v>
      </c>
      <c r="H31" s="73">
        <f>Tabela4[[#This Row],[Entrada ]]-Tabela4[[#This Row],[Saída ]]</f>
        <v>0</v>
      </c>
    </row>
    <row r="32" spans="1:8">
      <c r="A32">
        <v>32</v>
      </c>
      <c r="B32" s="79" t="str">
        <f>IFERROR(VLOOKUP($A32,Entrada!$M:$W,2,0),0)</f>
        <v>fortfit morango 600G</v>
      </c>
      <c r="C32" s="79" t="str">
        <f>IFERROR(VLOOKUP($A32,Entrada!$M:$W,3,0),0)</f>
        <v>fortfit morango 600G</v>
      </c>
      <c r="D32" s="79" t="str">
        <f>IFERROR(VLOOKUP($A32,Entrada!$M:$W,8,0),0)</f>
        <v>Unidade</v>
      </c>
      <c r="E32" s="35">
        <f>SUMIF(Entrada!M:M,Tabela4[[#This Row],[Cod. ]],Entrada!U:U)</f>
        <v>4673</v>
      </c>
      <c r="F32" s="35" t="str">
        <f>IFERROR(VLOOKUP(Tabela4[[#This Row],[Cod. ]],Saída!O:Z,8,0),0)</f>
        <v>Unidade</v>
      </c>
      <c r="G32" s="35">
        <f>SUMIF(Saída!O:O,Tabela4[[#This Row],[Cod. ]],Saída!U:U)</f>
        <v>4673</v>
      </c>
      <c r="H32" s="73">
        <f>Tabela4[[#This Row],[Entrada ]]-Tabela4[[#This Row],[Saída ]]</f>
        <v>0</v>
      </c>
    </row>
    <row r="33" spans="1:8">
      <c r="A33">
        <v>33</v>
      </c>
      <c r="B33" s="79" t="str">
        <f>IFERROR(VLOOKUP($A33,Entrada!$M:$W,2,0),0)</f>
        <v>Danoninho UHT amendoa e banana 200ml</v>
      </c>
      <c r="C33" s="79" t="str">
        <f>IFERROR(VLOOKUP($A33,Entrada!$M:$W,3,0),0)</f>
        <v>Danoninho UHT amendoa e banana 200ml</v>
      </c>
      <c r="D33" s="79" t="str">
        <f>IFERROR(VLOOKUP($A33,Entrada!$M:$W,8,0),0)</f>
        <v>Unidade</v>
      </c>
      <c r="E33" s="35">
        <f>SUMIF(Entrada!M:M,Tabela4[[#This Row],[Cod. ]],Entrada!U:U)</f>
        <v>39393</v>
      </c>
      <c r="F33" s="35" t="str">
        <f>IFERROR(VLOOKUP(Tabela4[[#This Row],[Cod. ]],Saída!O:Z,8,0),0)</f>
        <v>Unidade</v>
      </c>
      <c r="G33" s="35">
        <f>SUMIF(Saída!O:O,Tabela4[[#This Row],[Cod. ]],Saída!U:U)</f>
        <v>39393</v>
      </c>
      <c r="H33" s="73">
        <f>Tabela4[[#This Row],[Entrada ]]-Tabela4[[#This Row],[Saída ]]</f>
        <v>0</v>
      </c>
    </row>
    <row r="34" spans="1:8">
      <c r="A34">
        <v>34</v>
      </c>
      <c r="B34" s="79" t="str">
        <f>IFERROR(VLOOKUP($A34,Entrada!$M:$W,2,0),0)</f>
        <v>Danoninho UHT amebdoa e cacau 200ml</v>
      </c>
      <c r="C34" s="79" t="str">
        <f>IFERROR(VLOOKUP($A34,Entrada!$M:$W,3,0),0)</f>
        <v>Danoninho UHT amebdoa e cacau 200ml</v>
      </c>
      <c r="D34" s="79" t="str">
        <f>IFERROR(VLOOKUP($A34,Entrada!$M:$W,8,0),0)</f>
        <v>Unidade</v>
      </c>
      <c r="E34" s="35">
        <f>SUMIF(Entrada!M:M,Tabela4[[#This Row],[Cod. ]],Entrada!U:U)</f>
        <v>70524</v>
      </c>
      <c r="F34" s="35" t="str">
        <f>IFERROR(VLOOKUP(Tabela4[[#This Row],[Cod. ]],Saída!O:Z,8,0),0)</f>
        <v>Unidade</v>
      </c>
      <c r="G34" s="35">
        <f>SUMIF(Saída!O:O,Tabela4[[#This Row],[Cod. ]],Saída!U:U)</f>
        <v>70524</v>
      </c>
      <c r="H34" s="73">
        <f>Tabela4[[#This Row],[Entrada ]]-Tabela4[[#This Row],[Saída ]]</f>
        <v>0</v>
      </c>
    </row>
    <row r="35" spans="1:8">
      <c r="A35">
        <v>35</v>
      </c>
      <c r="B35" s="79" t="str">
        <f>IFERROR(VLOOKUP($A35,Entrada!$M:$W,2,0),0)</f>
        <v>Chá preto, hibisco e berries lata 310ml</v>
      </c>
      <c r="C35" s="79" t="str">
        <f>IFERROR(VLOOKUP($A35,Entrada!$M:$W,3,0),0)</f>
        <v>Chá preto, hibisco e berries lata 310ml</v>
      </c>
      <c r="D35" s="79" t="str">
        <f>IFERROR(VLOOKUP($A35,Entrada!$M:$W,8,0),0)</f>
        <v>Unidade</v>
      </c>
      <c r="E35" s="35">
        <f>SUMIF(Entrada!M:M,Tabela4[[#This Row],[Cod. ]],Entrada!U:U)</f>
        <v>1200</v>
      </c>
      <c r="F35" s="35" t="str">
        <f>IFERROR(VLOOKUP(Tabela4[[#This Row],[Cod. ]],Saída!O:Z,8,0),0)</f>
        <v>Unidade</v>
      </c>
      <c r="G35" s="35">
        <f>SUMIF(Saída!O:O,Tabela4[[#This Row],[Cod. ]],Saída!U:U)</f>
        <v>1200</v>
      </c>
      <c r="H35" s="73">
        <f>Tabela4[[#This Row],[Entrada ]]-Tabela4[[#This Row],[Saída ]]</f>
        <v>0</v>
      </c>
    </row>
    <row r="36" spans="1:8">
      <c r="A36">
        <v>36</v>
      </c>
      <c r="B36" s="79" t="str">
        <f>IFERROR(VLOOKUP($A36,Entrada!$M:$W,2,0),0)</f>
        <v>Chá capim-limão e cítricos lata 310ml</v>
      </c>
      <c r="C36" s="79" t="str">
        <f>IFERROR(VLOOKUP($A36,Entrada!$M:$W,3,0),0)</f>
        <v>Chá capim-limão e cítricos lata 310ml</v>
      </c>
      <c r="D36" s="79" t="str">
        <f>IFERROR(VLOOKUP($A36,Entrada!$M:$W,8,0),0)</f>
        <v>Unidade</v>
      </c>
      <c r="E36" s="35">
        <f>SUMIF(Entrada!M:M,Tabela4[[#This Row],[Cod. ]],Entrada!U:U)</f>
        <v>780</v>
      </c>
      <c r="F36" s="35" t="str">
        <f>IFERROR(VLOOKUP(Tabela4[[#This Row],[Cod. ]],Saída!O:Z,8,0),0)</f>
        <v>Unidade</v>
      </c>
      <c r="G36" s="35">
        <f>SUMIF(Saída!O:O,Tabela4[[#This Row],[Cod. ]],Saída!U:U)</f>
        <v>780</v>
      </c>
      <c r="H36" s="73">
        <f>Tabela4[[#This Row],[Entrada ]]-Tabela4[[#This Row],[Saída ]]</f>
        <v>0</v>
      </c>
    </row>
    <row r="37" spans="1:8">
      <c r="A37">
        <v>37</v>
      </c>
      <c r="B37" s="79" t="str">
        <f>IFERROR(VLOOKUP($A37,Entrada!$M:$W,2,0),0)</f>
        <v>Cama hospitalar com cabeceira articulável</v>
      </c>
      <c r="C37" s="79" t="str">
        <f>IFERROR(VLOOKUP($A37,Entrada!$M:$W,3,0),0)</f>
        <v>Cama hospitalar com cabeceira articulável</v>
      </c>
      <c r="D37" s="79" t="str">
        <f>IFERROR(VLOOKUP($A37,Entrada!$M:$W,8,0),0)</f>
        <v>Unidade</v>
      </c>
      <c r="E37" s="35">
        <f>SUMIF(Entrada!M:M,Tabela4[[#This Row],[Cod. ]],Entrada!U:U)</f>
        <v>418</v>
      </c>
      <c r="F37" s="35" t="str">
        <f>IFERROR(VLOOKUP(Tabela4[[#This Row],[Cod. ]],Saída!O:Z,8,0),0)</f>
        <v>Unidade</v>
      </c>
      <c r="G37" s="35">
        <f>SUMIF(Saída!O:O,Tabela4[[#This Row],[Cod. ]],Saída!U:U)</f>
        <v>418</v>
      </c>
      <c r="H37" s="73">
        <f>Tabela4[[#This Row],[Entrada ]]-Tabela4[[#This Row],[Saída ]]</f>
        <v>0</v>
      </c>
    </row>
    <row r="38" spans="1:8">
      <c r="A38">
        <v>39</v>
      </c>
      <c r="B38" s="79" t="str">
        <f>IFERROR(VLOOKUP($A38,Entrada!$M:$W,2,0),0)</f>
        <v>Camisola aberta atrás em tecido supertex</v>
      </c>
      <c r="C38" s="79" t="str">
        <f>IFERROR(VLOOKUP($A38,Entrada!$M:$W,3,0),0)</f>
        <v>Camisola aberta atrás em tecido supertex</v>
      </c>
      <c r="D38" s="79" t="str">
        <f>IFERROR(VLOOKUP($A38,Entrada!$M:$W,8,0),0)</f>
        <v>Unidade</v>
      </c>
      <c r="E38" s="35">
        <f>SUMIF(Entrada!M:M,Tabela4[[#This Row],[Cod. ]],Entrada!U:U)</f>
        <v>229</v>
      </c>
      <c r="F38" s="35" t="str">
        <f>IFERROR(VLOOKUP(Tabela4[[#This Row],[Cod. ]],Saída!O:Z,8,0),0)</f>
        <v>Unidade</v>
      </c>
      <c r="G38" s="35">
        <f>SUMIF(Saída!O:O,Tabela4[[#This Row],[Cod. ]],Saída!U:U)</f>
        <v>229</v>
      </c>
      <c r="H38" s="73">
        <f>Tabela4[[#This Row],[Entrada ]]-Tabela4[[#This Row],[Saída ]]</f>
        <v>0</v>
      </c>
    </row>
    <row r="39" spans="1:8">
      <c r="A39">
        <v>40</v>
      </c>
      <c r="B39" s="79" t="str">
        <f>IFERROR(VLOOKUP($A39,Entrada!$M:$W,2,0),0)</f>
        <v>Chuveiro bonnaducha Chrome</v>
      </c>
      <c r="C39" s="79" t="str">
        <f>IFERROR(VLOOKUP($A39,Entrada!$M:$W,3,0),0)</f>
        <v>Chuveiro bonnaducha Chrome</v>
      </c>
      <c r="D39" s="79" t="str">
        <f>IFERROR(VLOOKUP($A39,Entrada!$M:$W,8,0),0)</f>
        <v>Unidade</v>
      </c>
      <c r="E39" s="35">
        <f>SUMIF(Entrada!M:M,Tabela4[[#This Row],[Cod. ]],Entrada!U:U)</f>
        <v>91</v>
      </c>
      <c r="F39" s="35" t="str">
        <f>IFERROR(VLOOKUP(Tabela4[[#This Row],[Cod. ]],Saída!O:Z,8,0),0)</f>
        <v>Pacote</v>
      </c>
      <c r="G39" s="35">
        <f>SUMIF(Saída!O:O,Tabela4[[#This Row],[Cod. ]],Saída!U:U)</f>
        <v>91</v>
      </c>
      <c r="H39" s="73">
        <f>Tabela4[[#This Row],[Entrada ]]-Tabela4[[#This Row],[Saída ]]</f>
        <v>0</v>
      </c>
    </row>
    <row r="40" spans="1:8">
      <c r="A40">
        <v>41</v>
      </c>
      <c r="B40" s="79" t="str">
        <f>IFERROR(VLOOKUP($A40,Entrada!$M:$W,2,0),0)</f>
        <v>Cobertor solteiro 150x220</v>
      </c>
      <c r="C40" s="79" t="str">
        <f>IFERROR(VLOOKUP($A40,Entrada!$M:$W,3,0),0)</f>
        <v>Cobertor solteiro 150x220</v>
      </c>
      <c r="D40" s="79" t="str">
        <f>IFERROR(VLOOKUP($A40,Entrada!$M:$W,8,0),0)</f>
        <v>Unidade</v>
      </c>
      <c r="E40" s="35">
        <f>SUMIF(Entrada!M:M,Tabela4[[#This Row],[Cod. ]],Entrada!U:U)</f>
        <v>421</v>
      </c>
      <c r="F40" s="35" t="str">
        <f>IFERROR(VLOOKUP(Tabela4[[#This Row],[Cod. ]],Saída!O:Z,8,0),0)</f>
        <v>Unidade</v>
      </c>
      <c r="G40" s="35">
        <f>SUMIF(Saída!O:O,Tabela4[[#This Row],[Cod. ]],Saída!U:U)</f>
        <v>421</v>
      </c>
      <c r="H40" s="73">
        <f>Tabela4[[#This Row],[Entrada ]]-Tabela4[[#This Row],[Saída ]]</f>
        <v>0</v>
      </c>
    </row>
    <row r="41" spans="1:8">
      <c r="A41">
        <v>42</v>
      </c>
      <c r="B41" s="79" t="str">
        <f>IFERROR(VLOOKUP($A41,Entrada!$M:$W,2,0),0)</f>
        <v>Frezer Horizontal 2 Doors 534L 127V BR CL-A</v>
      </c>
      <c r="C41" s="79" t="str">
        <f>IFERROR(VLOOKUP($A41,Entrada!$M:$W,3,0),0)</f>
        <v xml:space="preserve">Frezer Horizontal 2 Doors 534L </v>
      </c>
      <c r="D41" s="79" t="str">
        <f>IFERROR(VLOOKUP($A41,Entrada!$M:$W,8,0),0)</f>
        <v>Unidade</v>
      </c>
      <c r="E41" s="35">
        <f>SUMIF(Entrada!M:M,Tabela4[[#This Row],[Cod. ]],Entrada!U:U)</f>
        <v>3</v>
      </c>
      <c r="F41" s="35" t="str">
        <f>IFERROR(VLOOKUP(Tabela4[[#This Row],[Cod. ]],Saída!O:Z,8,0),0)</f>
        <v>Unidade</v>
      </c>
      <c r="G41" s="35">
        <f>SUMIF(Saída!O:O,Tabela4[[#This Row],[Cod. ]],Saída!U:U)</f>
        <v>3</v>
      </c>
      <c r="H41" s="73">
        <f>Tabela4[[#This Row],[Entrada ]]-Tabela4[[#This Row],[Saída ]]</f>
        <v>0</v>
      </c>
    </row>
    <row r="42" spans="1:8">
      <c r="A42">
        <v>43</v>
      </c>
      <c r="B42" s="79" t="str">
        <f>IFERROR(VLOOKUP($A42,Entrada!$M:$W,2,0),0)</f>
        <v>Fronha para travaesseiro impermeavel c/ capa napa</v>
      </c>
      <c r="C42" s="79" t="str">
        <f>IFERROR(VLOOKUP($A42,Entrada!$M:$W,3,0),0)</f>
        <v>Fronha para travaesseiro impermeavel c/ capa napa</v>
      </c>
      <c r="D42" s="79" t="str">
        <f>IFERROR(VLOOKUP($A42,Entrada!$M:$W,8,0),0)</f>
        <v>Unidade</v>
      </c>
      <c r="E42" s="35">
        <f>SUMIF(Entrada!M:M,Tabela4[[#This Row],[Cod. ]],Entrada!U:U)</f>
        <v>421</v>
      </c>
      <c r="F42" s="35" t="str">
        <f>IFERROR(VLOOKUP(Tabela4[[#This Row],[Cod. ]],Saída!O:Z,8,0),0)</f>
        <v>Unidade</v>
      </c>
      <c r="G42" s="35">
        <f>SUMIF(Saída!O:O,Tabela4[[#This Row],[Cod. ]],Saída!U:U)</f>
        <v>421</v>
      </c>
      <c r="H42" s="73">
        <f>Tabela4[[#This Row],[Entrada ]]-Tabela4[[#This Row],[Saída ]]</f>
        <v>0</v>
      </c>
    </row>
    <row r="43" spans="1:8">
      <c r="A43">
        <v>44</v>
      </c>
      <c r="B43" s="79" t="str">
        <f>IFERROR(VLOOKUP($A43,Entrada!$M:$W,2,0),0)</f>
        <v>Lençol percal misto maca 120x220</v>
      </c>
      <c r="C43" s="79" t="str">
        <f>IFERROR(VLOOKUP($A43,Entrada!$M:$W,3,0),0)</f>
        <v>Lençol percal misto maca 120x220</v>
      </c>
      <c r="D43" s="79" t="str">
        <f>IFERROR(VLOOKUP($A43,Entrada!$M:$W,8,0),0)</f>
        <v>Unidade</v>
      </c>
      <c r="E43" s="35">
        <f>SUMIF(Entrada!M:M,Tabela4[[#This Row],[Cod. ]],Entrada!U:U)</f>
        <v>383</v>
      </c>
      <c r="F43" s="35" t="str">
        <f>IFERROR(VLOOKUP(Tabela4[[#This Row],[Cod. ]],Saída!O:Z,8,0),0)</f>
        <v>Unidade</v>
      </c>
      <c r="G43" s="35">
        <f>SUMIF(Saída!O:O,Tabela4[[#This Row],[Cod. ]],Saída!U:U)</f>
        <v>383</v>
      </c>
      <c r="H43" s="73">
        <f>Tabela4[[#This Row],[Entrada ]]-Tabela4[[#This Row],[Saída ]]</f>
        <v>0</v>
      </c>
    </row>
    <row r="44" spans="1:8">
      <c r="A44">
        <v>45</v>
      </c>
      <c r="B44" s="79" t="str">
        <f>IFERROR(VLOOKUP($A44,Entrada!$M:$W,2,0),0)</f>
        <v>Lençol percal misto tamanho cama 160x250</v>
      </c>
      <c r="C44" s="79" t="str">
        <f>IFERROR(VLOOKUP($A44,Entrada!$M:$W,3,0),0)</f>
        <v>Lençol percal misto tamanho cama 160x250</v>
      </c>
      <c r="D44" s="79" t="str">
        <f>IFERROR(VLOOKUP($A44,Entrada!$M:$W,8,0),0)</f>
        <v>Unidade</v>
      </c>
      <c r="E44" s="35">
        <f>SUMIF(Entrada!M:M,Tabela4[[#This Row],[Cod. ]],Entrada!U:U)</f>
        <v>918</v>
      </c>
      <c r="F44" s="35" t="str">
        <f>IFERROR(VLOOKUP(Tabela4[[#This Row],[Cod. ]],Saída!O:Z,8,0),0)</f>
        <v>Unidade</v>
      </c>
      <c r="G44" s="35">
        <f>SUMIF(Saída!O:O,Tabela4[[#This Row],[Cod. ]],Saída!U:U)</f>
        <v>918</v>
      </c>
      <c r="H44" s="73">
        <f>Tabela4[[#This Row],[Entrada ]]-Tabela4[[#This Row],[Saída ]]</f>
        <v>0</v>
      </c>
    </row>
    <row r="45" spans="1:8">
      <c r="A45">
        <v>46</v>
      </c>
      <c r="B45" s="79" t="str">
        <f>IFERROR(VLOOKUP($A45,Entrada!$M:$W,2,0),0)</f>
        <v>Monitores Multiparamétricos Hospitalar</v>
      </c>
      <c r="C45" s="79" t="str">
        <f>IFERROR(VLOOKUP($A45,Entrada!$M:$W,3,0),0)</f>
        <v>Monitores Multiparamétricos Hospitalar</v>
      </c>
      <c r="D45" s="79" t="str">
        <f>IFERROR(VLOOKUP($A45,Entrada!$M:$W,8,0),0)</f>
        <v>Unidade</v>
      </c>
      <c r="E45" s="35">
        <f>SUMIF(Entrada!M:M,Tabela4[[#This Row],[Cod. ]],Entrada!U:U)</f>
        <v>3</v>
      </c>
      <c r="F45" s="35" t="str">
        <f>IFERROR(VLOOKUP(Tabela4[[#This Row],[Cod. ]],Saída!O:Z,8,0),0)</f>
        <v>Unidade</v>
      </c>
      <c r="G45" s="35">
        <f>SUMIF(Saída!O:O,Tabela4[[#This Row],[Cod. ]],Saída!U:U)</f>
        <v>3</v>
      </c>
      <c r="H45" s="73">
        <f>Tabela4[[#This Row],[Entrada ]]-Tabela4[[#This Row],[Saída ]]</f>
        <v>0</v>
      </c>
    </row>
    <row r="46" spans="1:8">
      <c r="A46">
        <v>47</v>
      </c>
      <c r="B46" s="79" t="str">
        <f>IFERROR(VLOOKUP($A46,Entrada!$M:$W,2,0),0)</f>
        <v>Pijama tecido 100% algodão blusa e bermuda</v>
      </c>
      <c r="C46" s="79" t="str">
        <f>IFERROR(VLOOKUP($A46,Entrada!$M:$W,3,0),0)</f>
        <v>Pijama tecido 100% algodão blusa e bermuda</v>
      </c>
      <c r="D46" s="79" t="str">
        <f>IFERROR(VLOOKUP($A46,Entrada!$M:$W,8,0),0)</f>
        <v>Unidade</v>
      </c>
      <c r="E46" s="35">
        <f>SUMIF(Entrada!M:M,Tabela4[[#This Row],[Cod. ]],Entrada!U:U)</f>
        <v>229</v>
      </c>
      <c r="F46" s="35" t="str">
        <f>IFERROR(VLOOKUP(Tabela4[[#This Row],[Cod. ]],Saída!O:Z,8,0),0)</f>
        <v>Unidade</v>
      </c>
      <c r="G46" s="35">
        <f>SUMIF(Saída!O:O,Tabela4[[#This Row],[Cod. ]],Saída!U:U)</f>
        <v>229</v>
      </c>
      <c r="H46" s="73">
        <f>Tabela4[[#This Row],[Entrada ]]-Tabela4[[#This Row],[Saída ]]</f>
        <v>0</v>
      </c>
    </row>
    <row r="47" spans="1:8">
      <c r="A47">
        <v>48</v>
      </c>
      <c r="B47" s="79" t="str">
        <f>IFERROR(VLOOKUP($A47,Entrada!$M:$W,2,0),0)</f>
        <v>Refrigerador Domest 1 Portas 300L 127V BR CL-A</v>
      </c>
      <c r="C47" s="79" t="str">
        <f>IFERROR(VLOOKUP($A47,Entrada!$M:$W,3,0),0)</f>
        <v xml:space="preserve">Refrigerador Domest 1 Portas 300L </v>
      </c>
      <c r="D47" s="79" t="str">
        <f>IFERROR(VLOOKUP($A47,Entrada!$M:$W,8,0),0)</f>
        <v>Unidade</v>
      </c>
      <c r="E47" s="35">
        <f>SUMIF(Entrada!M:M,Tabela4[[#This Row],[Cod. ]],Entrada!U:U)</f>
        <v>36</v>
      </c>
      <c r="F47" s="35" t="str">
        <f>IFERROR(VLOOKUP(Tabela4[[#This Row],[Cod. ]],Saída!O:Z,8,0),0)</f>
        <v>Unidade</v>
      </c>
      <c r="G47" s="35">
        <f>SUMIF(Saída!O:O,Tabela4[[#This Row],[Cod. ]],Saída!U:U)</f>
        <v>36</v>
      </c>
      <c r="H47" s="73">
        <f>Tabela4[[#This Row],[Entrada ]]-Tabela4[[#This Row],[Saída ]]</f>
        <v>0</v>
      </c>
    </row>
    <row r="48" spans="1:8">
      <c r="A48">
        <v>49</v>
      </c>
      <c r="B48" s="79" t="str">
        <f>IFERROR(VLOOKUP($A48,Entrada!$M:$W,2,0),0)</f>
        <v>Refrigerador Domest 2 Portas 441L 127V BR CL-A</v>
      </c>
      <c r="C48" s="79" t="str">
        <f>IFERROR(VLOOKUP($A48,Entrada!$M:$W,3,0),0)</f>
        <v xml:space="preserve">Refrigerador Domest 2 Portas 441L </v>
      </c>
      <c r="D48" s="79" t="str">
        <f>IFERROR(VLOOKUP($A48,Entrada!$M:$W,8,0),0)</f>
        <v>Unidade</v>
      </c>
      <c r="E48" s="35">
        <f>SUMIF(Entrada!M:M,Tabela4[[#This Row],[Cod. ]],Entrada!U:U)</f>
        <v>2</v>
      </c>
      <c r="F48" s="35" t="str">
        <f>IFERROR(VLOOKUP(Tabela4[[#This Row],[Cod. ]],Saída!O:Z,8,0),0)</f>
        <v>Unidade</v>
      </c>
      <c r="G48" s="35">
        <f>SUMIF(Saída!O:O,Tabela4[[#This Row],[Cod. ]],Saída!U:U)</f>
        <v>2</v>
      </c>
      <c r="H48" s="73">
        <f>Tabela4[[#This Row],[Entrada ]]-Tabela4[[#This Row],[Saída ]]</f>
        <v>0</v>
      </c>
    </row>
    <row r="49" spans="1:8">
      <c r="A49">
        <v>50</v>
      </c>
      <c r="B49" s="79" t="str">
        <f>IFERROR(VLOOKUP($A49,Entrada!$M:$W,2,0),0)</f>
        <v>Saco de hamper traçado cru</v>
      </c>
      <c r="C49" s="79" t="str">
        <f>IFERROR(VLOOKUP($A49,Entrada!$M:$W,3,0),0)</f>
        <v>Saco de hamper traçado cru</v>
      </c>
      <c r="D49" s="79" t="str">
        <f>IFERROR(VLOOKUP($A49,Entrada!$M:$W,8,0),0)</f>
        <v>Unidade</v>
      </c>
      <c r="E49" s="35">
        <f>SUMIF(Entrada!M:M,Tabela4[[#This Row],[Cod. ]],Entrada!U:U)</f>
        <v>326</v>
      </c>
      <c r="F49" s="35" t="str">
        <f>IFERROR(VLOOKUP(Tabela4[[#This Row],[Cod. ]],Saída!O:Z,8,0),0)</f>
        <v>Unidade</v>
      </c>
      <c r="G49" s="35">
        <f>SUMIF(Saída!O:O,Tabela4[[#This Row],[Cod. ]],Saída!U:U)</f>
        <v>326</v>
      </c>
      <c r="H49" s="73">
        <f>Tabela4[[#This Row],[Entrada ]]-Tabela4[[#This Row],[Saída ]]</f>
        <v>0</v>
      </c>
    </row>
    <row r="50" spans="1:8">
      <c r="A50">
        <v>51</v>
      </c>
      <c r="B50" s="79" t="str">
        <f>IFERROR(VLOOKUP($A50,Entrada!$M:$W,2,0),0)</f>
        <v>Toalha de banhho royal 100% alg 080x150</v>
      </c>
      <c r="C50" s="79" t="str">
        <f>IFERROR(VLOOKUP($A50,Entrada!$M:$W,3,0),0)</f>
        <v>Toalha de banhho royal 100% alg 080x150</v>
      </c>
      <c r="D50" s="79" t="str">
        <f>IFERROR(VLOOKUP($A50,Entrada!$M:$W,8,0),0)</f>
        <v>Unidade</v>
      </c>
      <c r="E50" s="35">
        <f>SUMIF(Entrada!M:M,Tabela4[[#This Row],[Cod. ]],Entrada!U:U)</f>
        <v>459</v>
      </c>
      <c r="F50" s="35" t="str">
        <f>IFERROR(VLOOKUP(Tabela4[[#This Row],[Cod. ]],Saída!O:Z,8,0),0)</f>
        <v>Unidade</v>
      </c>
      <c r="G50" s="35">
        <f>SUMIF(Saída!O:O,Tabela4[[#This Row],[Cod. ]],Saída!U:U)</f>
        <v>459</v>
      </c>
      <c r="H50" s="73">
        <f>Tabela4[[#This Row],[Entrada ]]-Tabela4[[#This Row],[Saída ]]</f>
        <v>0</v>
      </c>
    </row>
    <row r="51" spans="1:8">
      <c r="A51">
        <v>52</v>
      </c>
      <c r="B51" s="79" t="str">
        <f>IFERROR(VLOOKUP($A51,Entrada!$M:$W,2,0),0)</f>
        <v xml:space="preserve">Torneira de Mesa para Lavatório Pressmatic Compact-Chrome </v>
      </c>
      <c r="C51" s="79" t="str">
        <f>IFERROR(VLOOKUP($A51,Entrada!$M:$W,3,0),0)</f>
        <v>Torneira de mesa para lavatório pressmático compact chrome</v>
      </c>
      <c r="D51" s="79" t="str">
        <f>IFERROR(VLOOKUP($A51,Entrada!$M:$W,8,0),0)</f>
        <v>Unidade</v>
      </c>
      <c r="E51" s="35">
        <f>SUMIF(Entrada!M:M,Tabela4[[#This Row],[Cod. ]],Entrada!U:U)</f>
        <v>297</v>
      </c>
      <c r="F51" s="35" t="str">
        <f>IFERROR(VLOOKUP(Tabela4[[#This Row],[Cod. ]],Saída!O:Z,8,0),0)</f>
        <v>Pacote</v>
      </c>
      <c r="G51" s="35">
        <f>SUMIF(Saída!O:O,Tabela4[[#This Row],[Cod. ]],Saída!U:U)</f>
        <v>297</v>
      </c>
      <c r="H51" s="73">
        <f>Tabela4[[#This Row],[Entrada ]]-Tabela4[[#This Row],[Saída ]]</f>
        <v>0</v>
      </c>
    </row>
    <row r="52" spans="1:8">
      <c r="A52">
        <v>53</v>
      </c>
      <c r="B52" s="79" t="str">
        <f>IFERROR(VLOOKUP($A52,Entrada!$M:$W,2,0),0)</f>
        <v>Travesseiro impermeável c/ capa napa</v>
      </c>
      <c r="C52" s="79" t="str">
        <f>IFERROR(VLOOKUP($A52,Entrada!$M:$W,3,0),0)</f>
        <v>Travesseiro impermeável c/ capa napa</v>
      </c>
      <c r="D52" s="79" t="str">
        <f>IFERROR(VLOOKUP($A52,Entrada!$M:$W,8,0),0)</f>
        <v>Unidade</v>
      </c>
      <c r="E52" s="35">
        <f>SUMIF(Entrada!M:M,Tabela4[[#This Row],[Cod. ]],Entrada!U:U)</f>
        <v>459</v>
      </c>
      <c r="F52" s="35" t="str">
        <f>IFERROR(VLOOKUP(Tabela4[[#This Row],[Cod. ]],Saída!O:Z,8,0),0)</f>
        <v>Unidade</v>
      </c>
      <c r="G52" s="35">
        <f>SUMIF(Saída!O:O,Tabela4[[#This Row],[Cod. ]],Saída!U:U)</f>
        <v>459</v>
      </c>
      <c r="H52" s="73">
        <f>Tabela4[[#This Row],[Entrada ]]-Tabela4[[#This Row],[Saída ]]</f>
        <v>0</v>
      </c>
    </row>
    <row r="53" spans="1:8">
      <c r="A53">
        <v>54</v>
      </c>
      <c r="B53" s="79" t="str">
        <f>IFERROR(VLOOKUP($A53,Entrada!$M:$W,2,0),0)</f>
        <v>Álcool 70%</v>
      </c>
      <c r="C53" s="79" t="str">
        <f>IFERROR(VLOOKUP($A53,Entrada!$M:$W,3,0),0)</f>
        <v>Álcool 70%</v>
      </c>
      <c r="D53" s="79" t="str">
        <f>IFERROR(VLOOKUP($A53,Entrada!$M:$W,8,0),0)</f>
        <v>Litro</v>
      </c>
      <c r="E53" s="35">
        <f>SUMIF(Entrada!M:M,Tabela4[[#This Row],[Cod. ]],Entrada!U:U)</f>
        <v>5000</v>
      </c>
      <c r="F53" s="35" t="str">
        <f>IFERROR(VLOOKUP(Tabela4[[#This Row],[Cod. ]],Saída!O:Z,8,0),0)</f>
        <v>Litro</v>
      </c>
      <c r="G53" s="35">
        <f>SUMIF(Saída!O:O,Tabela4[[#This Row],[Cod. ]],Saída!U:U)</f>
        <v>5000</v>
      </c>
      <c r="H53" s="73">
        <f>Tabela4[[#This Row],[Entrada ]]-Tabela4[[#This Row],[Saída ]]</f>
        <v>0</v>
      </c>
    </row>
    <row r="54" spans="1:8">
      <c r="A54">
        <v>55</v>
      </c>
      <c r="B54" s="79" t="str">
        <f>IFERROR(VLOOKUP($A54,Entrada!$M:$W,2,0),0)</f>
        <v>Alcool Etílico 70%</v>
      </c>
      <c r="C54" s="79" t="str">
        <f>IFERROR(VLOOKUP($A54,Entrada!$M:$W,3,0),0)</f>
        <v>Álcool 70%</v>
      </c>
      <c r="D54" s="79" t="str">
        <f>IFERROR(VLOOKUP($A54,Entrada!$M:$W,8,0),0)</f>
        <v>Litro</v>
      </c>
      <c r="E54" s="35">
        <f>SUMIF(Entrada!M:M,Tabela4[[#This Row],[Cod. ]],Entrada!U:U)</f>
        <v>1500</v>
      </c>
      <c r="F54" s="35" t="str">
        <f>IFERROR(VLOOKUP(Tabela4[[#This Row],[Cod. ]],Saída!O:Z,8,0),0)</f>
        <v>Litro</v>
      </c>
      <c r="G54" s="35">
        <f>SUMIF(Saída!O:O,Tabela4[[#This Row],[Cod. ]],Saída!U:U)</f>
        <v>1500</v>
      </c>
      <c r="H54" s="73">
        <f>Tabela4[[#This Row],[Entrada ]]-Tabela4[[#This Row],[Saída ]]</f>
        <v>0</v>
      </c>
    </row>
    <row r="55" spans="1:8">
      <c r="A55">
        <v>56</v>
      </c>
      <c r="B55" s="79" t="str">
        <f>IFERROR(VLOOKUP($A55,Entrada!$M:$W,2,0),0)</f>
        <v>Mascara Tipo Cirurgica TNT &gt;95% BFE</v>
      </c>
      <c r="C55" s="79" t="str">
        <f>IFERROR(VLOOKUP($A55,Entrada!$M:$W,3,0),0)</f>
        <v>Mascara Cirurgica TNT</v>
      </c>
      <c r="D55" s="79" t="str">
        <f>IFERROR(VLOOKUP($A55,Entrada!$M:$W,8,0),0)</f>
        <v>Unidade</v>
      </c>
      <c r="E55" s="35">
        <f>SUMIF(Entrada!M:M,Tabela4[[#This Row],[Cod. ]],Entrada!U:U)</f>
        <v>80000</v>
      </c>
      <c r="F55" s="35" t="str">
        <f>IFERROR(VLOOKUP(Tabela4[[#This Row],[Cod. ]],Saída!O:Z,8,0),0)</f>
        <v>Unidade</v>
      </c>
      <c r="G55" s="35">
        <f>SUMIF(Saída!O:O,Tabela4[[#This Row],[Cod. ]],Saída!U:U)</f>
        <v>48000</v>
      </c>
      <c r="H55" s="73">
        <f>Tabela4[[#This Row],[Entrada ]]-Tabela4[[#This Row],[Saída ]]</f>
        <v>32000</v>
      </c>
    </row>
    <row r="56" spans="1:8">
      <c r="A56">
        <v>57</v>
      </c>
      <c r="B56" s="79" t="str">
        <f>IFERROR(VLOOKUP($A56,Entrada!$M:$W,2,0),0)</f>
        <v>Leite Lvida Bonalat 1L-TP Integral</v>
      </c>
      <c r="C56" s="79" t="str">
        <f>IFERROR(VLOOKUP($A56,Entrada!$M:$W,3,0),0)</f>
        <v>Leite integral</v>
      </c>
      <c r="D56" s="79" t="str">
        <f>IFERROR(VLOOKUP($A56,Entrada!$M:$W,8,0),0)</f>
        <v>Litro</v>
      </c>
      <c r="E56" s="35">
        <f>SUMIF(Entrada!M:M,Tabela4[[#This Row],[Cod. ]],Entrada!U:U)</f>
        <v>4800</v>
      </c>
      <c r="F56" s="35" t="str">
        <f>IFERROR(VLOOKUP(Tabela4[[#This Row],[Cod. ]],Saída!O:Z,8,0),0)</f>
        <v>Unidade</v>
      </c>
      <c r="G56" s="35">
        <f>SUMIF(Saída!O:O,Tabela4[[#This Row],[Cod. ]],Saída!U:U)</f>
        <v>4800</v>
      </c>
      <c r="H56" s="73">
        <f>Tabela4[[#This Row],[Entrada ]]-Tabela4[[#This Row],[Saída ]]</f>
        <v>0</v>
      </c>
    </row>
    <row r="57" spans="1:8">
      <c r="A57">
        <v>58</v>
      </c>
      <c r="B57" s="79" t="str">
        <f>IFERROR(VLOOKUP($A57,Entrada!$M:$W,2,0),0)</f>
        <v xml:space="preserve">Mascaras TNT descartáveis </v>
      </c>
      <c r="C57" s="79" t="str">
        <f>IFERROR(VLOOKUP($A57,Entrada!$M:$W,3,0),0)</f>
        <v xml:space="preserve">Mascaras TNT descartáveis </v>
      </c>
      <c r="D57" s="79" t="str">
        <f>IFERROR(VLOOKUP($A57,Entrada!$M:$W,8,0),0)</f>
        <v>Unidade</v>
      </c>
      <c r="E57" s="35">
        <f>SUMIF(Entrada!M:M,Tabela4[[#This Row],[Cod. ]],Entrada!U:U)</f>
        <v>300</v>
      </c>
      <c r="F57" s="35">
        <f>IFERROR(VLOOKUP(Tabela4[[#This Row],[Cod. ]],Saída!O:Z,8,0),0)</f>
        <v>0</v>
      </c>
      <c r="G57" s="35">
        <f>SUMIF(Saída!O:O,Tabela4[[#This Row],[Cod. ]],Saída!U:U)</f>
        <v>0</v>
      </c>
      <c r="H57" s="73">
        <f>Tabela4[[#This Row],[Entrada ]]-Tabela4[[#This Row],[Saída ]]</f>
        <v>300</v>
      </c>
    </row>
    <row r="58" spans="1:8">
      <c r="A58">
        <v>59</v>
      </c>
      <c r="B58" s="79" t="str">
        <f>IFERROR(VLOOKUP($A58,Entrada!$M:$W,2,0),0)</f>
        <v>Mascaras de Tecido</v>
      </c>
      <c r="C58" s="79" t="str">
        <f>IFERROR(VLOOKUP($A58,Entrada!$M:$W,3,0),0)</f>
        <v>Mascaras de Tecido</v>
      </c>
      <c r="D58" s="79" t="str">
        <f>IFERROR(VLOOKUP($A58,Entrada!$M:$W,8,0),0)</f>
        <v>Unidade</v>
      </c>
      <c r="E58" s="35">
        <f>SUMIF(Entrada!M:M,Tabela4[[#This Row],[Cod. ]],Entrada!U:U)</f>
        <v>158</v>
      </c>
      <c r="F58" s="35">
        <f>IFERROR(VLOOKUP(Tabela4[[#This Row],[Cod. ]],Saída!O:Z,8,0),0)</f>
        <v>0</v>
      </c>
      <c r="G58" s="35">
        <f>SUMIF(Saída!O:O,Tabela4[[#This Row],[Cod. ]],Saída!U:U)</f>
        <v>0</v>
      </c>
      <c r="H58" s="73">
        <f>Tabela4[[#This Row],[Entrada ]]-Tabela4[[#This Row],[Saída ]]</f>
        <v>158</v>
      </c>
    </row>
    <row r="59" spans="1:8">
      <c r="A59">
        <v>60</v>
      </c>
      <c r="B59" s="79" t="str">
        <f>IFERROR(VLOOKUP($A59,Entrada!$M:$W,2,0),0)</f>
        <v>Mascaras Bico de Pato TNT</v>
      </c>
      <c r="C59" s="79" t="str">
        <f>IFERROR(VLOOKUP($A59,Entrada!$M:$W,3,0),0)</f>
        <v>Mascaras Bico de Pato TNT</v>
      </c>
      <c r="D59" s="79" t="str">
        <f>IFERROR(VLOOKUP($A59,Entrada!$M:$W,8,0),0)</f>
        <v>Unidade</v>
      </c>
      <c r="E59" s="35">
        <f>SUMIF(Entrada!M:M,Tabela4[[#This Row],[Cod. ]],Entrada!U:U)</f>
        <v>145</v>
      </c>
      <c r="F59" s="35">
        <f>IFERROR(VLOOKUP(Tabela4[[#This Row],[Cod. ]],Saída!O:Z,8,0),0)</f>
        <v>0</v>
      </c>
      <c r="G59" s="35">
        <f>SUMIF(Saída!O:O,Tabela4[[#This Row],[Cod. ]],Saída!U:U)</f>
        <v>0</v>
      </c>
      <c r="H59" s="73">
        <f>Tabela4[[#This Row],[Entrada ]]-Tabela4[[#This Row],[Saída ]]</f>
        <v>145</v>
      </c>
    </row>
    <row r="60" spans="1:8">
      <c r="A60">
        <v>61</v>
      </c>
      <c r="B60" s="79" t="str">
        <f>IFERROR(VLOOKUP($A60,Entrada!$M:$W,2,0),0)</f>
        <v>Máscara de Proteção</v>
      </c>
      <c r="C60" s="79" t="str">
        <f>IFERROR(VLOOKUP($A60,Entrada!$M:$W,3,0),0)</f>
        <v>Máscara de Proteção</v>
      </c>
      <c r="D60" s="79" t="str">
        <f>IFERROR(VLOOKUP($A60,Entrada!$M:$W,8,0),0)</f>
        <v>Unidade</v>
      </c>
      <c r="E60" s="35">
        <f>SUMIF(Entrada!M:M,Tabela4[[#This Row],[Cod. ]],Entrada!U:U)</f>
        <v>120000</v>
      </c>
      <c r="F60" s="35" t="str">
        <f>IFERROR(VLOOKUP(Tabela4[[#This Row],[Cod. ]],Saída!O:Z,8,0),0)</f>
        <v>Unidade</v>
      </c>
      <c r="G60" s="35">
        <f>SUMIF(Saída!O:O,Tabela4[[#This Row],[Cod. ]],Saída!U:U)</f>
        <v>80000</v>
      </c>
      <c r="H60" s="73">
        <f>Tabela4[[#This Row],[Entrada ]]-Tabela4[[#This Row],[Saída ]]</f>
        <v>40000</v>
      </c>
    </row>
    <row r="61" spans="1:8">
      <c r="A61">
        <v>62</v>
      </c>
      <c r="B61" s="79" t="str">
        <f>IFERROR(VLOOKUP($A61,Entrada!$M:$W,2,0),0)</f>
        <v>Álcool em Gel 5L</v>
      </c>
      <c r="C61" s="79" t="str">
        <f>IFERROR(VLOOKUP($A61,Entrada!$M:$W,3,0),0)</f>
        <v>Álcool Gel</v>
      </c>
      <c r="D61" s="79" t="str">
        <f>IFERROR(VLOOKUP($A61,Entrada!$M:$W,8,0),0)</f>
        <v>Litro</v>
      </c>
      <c r="E61" s="35">
        <f>SUMIF(Entrada!M:M,Tabela4[[#This Row],[Cod. ]],Entrada!U:U)</f>
        <v>9725</v>
      </c>
      <c r="F61" s="35">
        <f>IFERROR(VLOOKUP(Tabela4[[#This Row],[Cod. ]],Saída!O:Z,8,0),0)</f>
        <v>0</v>
      </c>
      <c r="G61" s="35">
        <f>SUMIF(Saída!O:O,Tabela4[[#This Row],[Cod. ]],Saída!U:U)</f>
        <v>0</v>
      </c>
      <c r="H61" s="73">
        <f>Tabela4[[#This Row],[Entrada ]]-Tabela4[[#This Row],[Saída ]]</f>
        <v>9725</v>
      </c>
    </row>
    <row r="62" spans="1:8">
      <c r="A62">
        <v>63</v>
      </c>
      <c r="B62" s="79" t="str">
        <f>IFERROR(VLOOKUP($A62,Entrada!$M:$W,2,0),0)</f>
        <v xml:space="preserve">Vouchers de corridas </v>
      </c>
      <c r="C62" s="79" t="str">
        <f>IFERROR(VLOOKUP($A62,Entrada!$M:$W,3,0),0)</f>
        <v xml:space="preserve">Vouchers de corridas </v>
      </c>
      <c r="D62" s="79" t="str">
        <f>IFERROR(VLOOKUP($A62,Entrada!$M:$W,8,0),0)</f>
        <v>Unidade</v>
      </c>
      <c r="E62" s="35">
        <f>SUMIF(Entrada!M:M,Tabela4[[#This Row],[Cod. ]],Entrada!U:U)</f>
        <v>300</v>
      </c>
      <c r="F62" s="35">
        <f>IFERROR(VLOOKUP(Tabela4[[#This Row],[Cod. ]],Saída!O:Z,8,0),0)</f>
        <v>0</v>
      </c>
      <c r="G62" s="35">
        <f>SUMIF(Saída!O:O,Tabela4[[#This Row],[Cod. ]],Saída!U:U)</f>
        <v>0</v>
      </c>
      <c r="H62" s="73">
        <f>Tabela4[[#This Row],[Entrada ]]-Tabela4[[#This Row],[Saída ]]</f>
        <v>300</v>
      </c>
    </row>
    <row r="63" spans="1:8">
      <c r="A63">
        <v>64</v>
      </c>
      <c r="B63" s="79">
        <f>IFERROR(VLOOKUP($A63,Entrada!$M:$W,2,0),0)</f>
        <v>0</v>
      </c>
      <c r="C63" s="79">
        <f>IFERROR(VLOOKUP($A63,Entrada!$M:$W,3,0),0)</f>
        <v>0</v>
      </c>
      <c r="D63" s="79">
        <f>IFERROR(VLOOKUP($A63,Entrada!$M:$W,8,0),0)</f>
        <v>0</v>
      </c>
      <c r="E63" s="35">
        <f>SUMIF(Entrada!M:M,Tabela4[[#This Row],[Cod. ]],Entrada!U:U)</f>
        <v>0</v>
      </c>
      <c r="F63" s="35">
        <f>IFERROR(VLOOKUP(Tabela4[[#This Row],[Cod. ]],Saída!O:Z,8,0),0)</f>
        <v>0</v>
      </c>
      <c r="G63" s="35">
        <f>SUMIF(Saída!O:O,Tabela4[[#This Row],[Cod. ]],Saída!U:U)</f>
        <v>0</v>
      </c>
      <c r="H63" s="73">
        <f>Tabela4[[#This Row],[Entrada ]]-Tabela4[[#This Row],[Saída ]]</f>
        <v>0</v>
      </c>
    </row>
    <row r="64" spans="1:8">
      <c r="A64">
        <v>65</v>
      </c>
      <c r="B64" s="79">
        <f>IFERROR(VLOOKUP($A64,Entrada!$M:$W,2,0),0)</f>
        <v>0</v>
      </c>
      <c r="C64" s="79">
        <f>IFERROR(VLOOKUP($A64,Entrada!$M:$W,3,0),0)</f>
        <v>0</v>
      </c>
      <c r="D64" s="79">
        <f>IFERROR(VLOOKUP($A64,Entrada!$M:$W,8,0),0)</f>
        <v>0</v>
      </c>
      <c r="E64" s="35">
        <f>SUMIF(Entrada!M:M,Tabela4[[#This Row],[Cod. ]],Entrada!U:U)</f>
        <v>0</v>
      </c>
      <c r="F64" s="35">
        <f>IFERROR(VLOOKUP(Tabela4[[#This Row],[Cod. ]],Saída!O:Z,8,0),0)</f>
        <v>0</v>
      </c>
      <c r="G64" s="35">
        <f>SUMIF(Saída!O:O,Tabela4[[#This Row],[Cod. ]],Saída!U:U)</f>
        <v>0</v>
      </c>
      <c r="H64" s="73">
        <f>Tabela4[[#This Row],[Entrada ]]-Tabela4[[#This Row],[Saída ]]</f>
        <v>0</v>
      </c>
    </row>
    <row r="65" spans="1:8">
      <c r="A65">
        <v>66</v>
      </c>
      <c r="B65" s="79">
        <f>IFERROR(VLOOKUP($A65,Entrada!$M:$W,2,0),0)</f>
        <v>0</v>
      </c>
      <c r="C65" s="79">
        <f>IFERROR(VLOOKUP($A65,Entrada!$M:$W,3,0),0)</f>
        <v>0</v>
      </c>
      <c r="D65" s="79">
        <f>IFERROR(VLOOKUP($A65,Entrada!$M:$W,8,0),0)</f>
        <v>0</v>
      </c>
      <c r="E65" s="35">
        <f>SUMIF(Entrada!M:M,Tabela4[[#This Row],[Cod. ]],Entrada!U:U)</f>
        <v>0</v>
      </c>
      <c r="F65" s="35">
        <f>IFERROR(VLOOKUP(Tabela4[[#This Row],[Cod. ]],Saída!O:Z,8,0),0)</f>
        <v>0</v>
      </c>
      <c r="G65" s="35">
        <f>SUMIF(Saída!O:O,Tabela4[[#This Row],[Cod. ]],Saída!U:U)</f>
        <v>0</v>
      </c>
      <c r="H65" s="73">
        <f>Tabela4[[#This Row],[Entrada ]]-Tabela4[[#This Row],[Saída ]]</f>
        <v>0</v>
      </c>
    </row>
    <row r="66" spans="1:8">
      <c r="A66">
        <v>67</v>
      </c>
      <c r="B66" s="79">
        <f>IFERROR(VLOOKUP($A66,Entrada!$M:$W,2,0),0)</f>
        <v>0</v>
      </c>
      <c r="C66" s="79">
        <f>IFERROR(VLOOKUP($A66,Entrada!$M:$W,3,0),0)</f>
        <v>0</v>
      </c>
      <c r="D66" s="79">
        <f>IFERROR(VLOOKUP($A66,Entrada!$M:$W,8,0),0)</f>
        <v>0</v>
      </c>
      <c r="E66" s="35">
        <f>SUMIF(Entrada!M:M,Tabela4[[#This Row],[Cod. ]],Entrada!U:U)</f>
        <v>0</v>
      </c>
      <c r="F66" s="35">
        <f>IFERROR(VLOOKUP(Tabela4[[#This Row],[Cod. ]],Saída!O:Z,8,0),0)</f>
        <v>0</v>
      </c>
      <c r="G66" s="35">
        <f>SUMIF(Saída!O:O,Tabela4[[#This Row],[Cod. ]],Saída!U:U)</f>
        <v>0</v>
      </c>
      <c r="H66" s="73">
        <f>Tabela4[[#This Row],[Entrada ]]-Tabela4[[#This Row],[Saída ]]</f>
        <v>0</v>
      </c>
    </row>
    <row r="67" spans="1:8">
      <c r="A67">
        <v>68</v>
      </c>
      <c r="B67" s="79">
        <f>IFERROR(VLOOKUP($A67,Entrada!$M:$W,2,0),0)</f>
        <v>0</v>
      </c>
      <c r="C67" s="79">
        <f>IFERROR(VLOOKUP($A67,Entrada!$M:$W,3,0),0)</f>
        <v>0</v>
      </c>
      <c r="D67" s="79">
        <f>IFERROR(VLOOKUP($A67,Entrada!$M:$W,8,0),0)</f>
        <v>0</v>
      </c>
      <c r="E67" s="35">
        <f>SUMIF(Entrada!M:M,Tabela4[[#This Row],[Cod. ]],Entrada!U:U)</f>
        <v>0</v>
      </c>
      <c r="F67" s="35">
        <f>IFERROR(VLOOKUP(Tabela4[[#This Row],[Cod. ]],Saída!O:Z,8,0),0)</f>
        <v>0</v>
      </c>
      <c r="G67" s="35">
        <f>SUMIF(Saída!O:O,Tabela4[[#This Row],[Cod. ]],Saída!U:U)</f>
        <v>0</v>
      </c>
      <c r="H67" s="73">
        <f>Tabela4[[#This Row],[Entrada ]]-Tabela4[[#This Row],[Saída ]]</f>
        <v>0</v>
      </c>
    </row>
    <row r="68" spans="1:8">
      <c r="A68">
        <v>69</v>
      </c>
      <c r="B68" s="79">
        <f>IFERROR(VLOOKUP($A68,Entrada!$M:$W,2,0),0)</f>
        <v>0</v>
      </c>
      <c r="C68" s="79">
        <f>IFERROR(VLOOKUP($A68,Entrada!$M:$W,3,0),0)</f>
        <v>0</v>
      </c>
      <c r="D68" s="79">
        <f>IFERROR(VLOOKUP($A68,Entrada!$M:$W,8,0),0)</f>
        <v>0</v>
      </c>
      <c r="E68" s="35">
        <f>SUMIF(Entrada!M:M,Tabela4[[#This Row],[Cod. ]],Entrada!U:U)</f>
        <v>0</v>
      </c>
      <c r="F68" s="35">
        <f>IFERROR(VLOOKUP(Tabela4[[#This Row],[Cod. ]],Saída!O:Z,8,0),0)</f>
        <v>0</v>
      </c>
      <c r="G68" s="35">
        <f>SUMIF(Saída!O:O,Tabela4[[#This Row],[Cod. ]],Saída!U:U)</f>
        <v>0</v>
      </c>
      <c r="H68" s="73">
        <f>Tabela4[[#This Row],[Entrada ]]-Tabela4[[#This Row],[Saída ]]</f>
        <v>0</v>
      </c>
    </row>
    <row r="69" spans="1:8">
      <c r="A69">
        <v>70</v>
      </c>
      <c r="B69" s="79">
        <f>IFERROR(VLOOKUP($A69,Entrada!$M:$W,2,0),0)</f>
        <v>0</v>
      </c>
      <c r="C69" s="79">
        <f>IFERROR(VLOOKUP($A69,Entrada!$M:$W,3,0),0)</f>
        <v>0</v>
      </c>
      <c r="D69" s="79">
        <f>IFERROR(VLOOKUP($A69,Entrada!$M:$W,8,0),0)</f>
        <v>0</v>
      </c>
      <c r="E69" s="35">
        <f>SUMIF(Entrada!M:M,Tabela4[[#This Row],[Cod. ]],Entrada!U:U)</f>
        <v>0</v>
      </c>
      <c r="F69" s="35">
        <f>IFERROR(VLOOKUP(Tabela4[[#This Row],[Cod. ]],Saída!O:Z,8,0),0)</f>
        <v>0</v>
      </c>
      <c r="G69" s="35">
        <f>SUMIF(Saída!O:O,Tabela4[[#This Row],[Cod. ]],Saída!U:U)</f>
        <v>0</v>
      </c>
      <c r="H69" s="73">
        <f>Tabela4[[#This Row],[Entrada ]]-Tabela4[[#This Row],[Saída ]]</f>
        <v>0</v>
      </c>
    </row>
    <row r="70" spans="1:8">
      <c r="A70">
        <v>71</v>
      </c>
      <c r="B70" s="79">
        <f>IFERROR(VLOOKUP($A70,Entrada!$M:$W,2,0),0)</f>
        <v>0</v>
      </c>
      <c r="C70" s="79">
        <f>IFERROR(VLOOKUP($A70,Entrada!$M:$W,3,0),0)</f>
        <v>0</v>
      </c>
      <c r="D70" s="79">
        <f>IFERROR(VLOOKUP($A70,Entrada!$M:$W,8,0),0)</f>
        <v>0</v>
      </c>
      <c r="E70" s="35">
        <f>SUMIF(Entrada!M:M,Tabela4[[#This Row],[Cod. ]],Entrada!U:U)</f>
        <v>0</v>
      </c>
      <c r="F70" s="35">
        <f>IFERROR(VLOOKUP(Tabela4[[#This Row],[Cod. ]],Saída!O:Z,8,0),0)</f>
        <v>0</v>
      </c>
      <c r="G70" s="35">
        <f>SUMIF(Saída!O:O,Tabela4[[#This Row],[Cod. ]],Saída!U:U)</f>
        <v>0</v>
      </c>
      <c r="H70" s="73">
        <f>Tabela4[[#This Row],[Entrada ]]-Tabela4[[#This Row],[Saída ]]</f>
        <v>0</v>
      </c>
    </row>
    <row r="71" spans="1:8">
      <c r="A71">
        <v>72</v>
      </c>
      <c r="B71" s="79">
        <f>IFERROR(VLOOKUP($A71,Entrada!$M:$W,2,0),0)</f>
        <v>0</v>
      </c>
      <c r="C71" s="79">
        <f>IFERROR(VLOOKUP($A71,Entrada!$M:$W,3,0),0)</f>
        <v>0</v>
      </c>
      <c r="D71" s="79">
        <f>IFERROR(VLOOKUP($A71,Entrada!$M:$W,8,0),0)</f>
        <v>0</v>
      </c>
      <c r="E71" s="35">
        <f>SUMIF(Entrada!M:M,Tabela4[[#This Row],[Cod. ]],Entrada!U:U)</f>
        <v>0</v>
      </c>
      <c r="F71" s="35">
        <f>IFERROR(VLOOKUP(Tabela4[[#This Row],[Cod. ]],Saída!O:Z,8,0),0)</f>
        <v>0</v>
      </c>
      <c r="G71" s="35">
        <f>SUMIF(Saída!O:O,Tabela4[[#This Row],[Cod. ]],Saída!U:U)</f>
        <v>0</v>
      </c>
      <c r="H71" s="73">
        <f>Tabela4[[#This Row],[Entrada ]]-Tabela4[[#This Row],[Saída ]]</f>
        <v>0</v>
      </c>
    </row>
    <row r="72" spans="1:8">
      <c r="A72">
        <v>73</v>
      </c>
      <c r="B72" s="79">
        <f>IFERROR(VLOOKUP($A72,Entrada!$M:$W,2,0),0)</f>
        <v>0</v>
      </c>
      <c r="C72" s="79">
        <f>IFERROR(VLOOKUP($A72,Entrada!$M:$W,3,0),0)</f>
        <v>0</v>
      </c>
      <c r="D72" s="79">
        <f>IFERROR(VLOOKUP($A72,Entrada!$M:$W,8,0),0)</f>
        <v>0</v>
      </c>
      <c r="E72" s="35">
        <f>SUMIF(Entrada!M:M,Tabela4[[#This Row],[Cod. ]],Entrada!U:U)</f>
        <v>0</v>
      </c>
      <c r="F72" s="35">
        <f>IFERROR(VLOOKUP(Tabela4[[#This Row],[Cod. ]],Saída!O:Z,8,0),0)</f>
        <v>0</v>
      </c>
      <c r="G72" s="35">
        <f>SUMIF(Saída!O:O,Tabela4[[#This Row],[Cod. ]],Saída!U:U)</f>
        <v>0</v>
      </c>
      <c r="H72" s="73">
        <f>Tabela4[[#This Row],[Entrada ]]-Tabela4[[#This Row],[Saída ]]</f>
        <v>0</v>
      </c>
    </row>
    <row r="73" spans="1:8">
      <c r="A73">
        <v>74</v>
      </c>
      <c r="B73" s="79">
        <f>IFERROR(VLOOKUP($A73,Entrada!$M:$W,2,0),0)</f>
        <v>0</v>
      </c>
      <c r="C73" s="79">
        <f>IFERROR(VLOOKUP($A73,Entrada!$M:$W,3,0),0)</f>
        <v>0</v>
      </c>
      <c r="D73" s="79">
        <f>IFERROR(VLOOKUP($A73,Entrada!$M:$W,8,0),0)</f>
        <v>0</v>
      </c>
      <c r="E73" s="35">
        <f>SUMIF(Entrada!M:M,Tabela4[[#This Row],[Cod. ]],Entrada!U:U)</f>
        <v>0</v>
      </c>
      <c r="F73" s="35">
        <f>IFERROR(VLOOKUP(Tabela4[[#This Row],[Cod. ]],Saída!O:Z,8,0),0)</f>
        <v>0</v>
      </c>
      <c r="G73" s="35">
        <f>SUMIF(Saída!O:O,Tabela4[[#This Row],[Cod. ]],Saída!U:U)</f>
        <v>0</v>
      </c>
      <c r="H73" s="73">
        <f>Tabela4[[#This Row],[Entrada ]]-Tabela4[[#This Row],[Saída ]]</f>
        <v>0</v>
      </c>
    </row>
    <row r="74" spans="1:8">
      <c r="A74">
        <v>75</v>
      </c>
      <c r="B74" s="79">
        <f>IFERROR(VLOOKUP($A74,Entrada!$M:$W,2,0),0)</f>
        <v>0</v>
      </c>
      <c r="C74" s="79">
        <f>IFERROR(VLOOKUP($A74,Entrada!$M:$W,3,0),0)</f>
        <v>0</v>
      </c>
      <c r="D74" s="79">
        <f>IFERROR(VLOOKUP($A74,Entrada!$M:$W,8,0),0)</f>
        <v>0</v>
      </c>
      <c r="E74" s="35">
        <f>SUMIF(Entrada!M:M,Tabela4[[#This Row],[Cod. ]],Entrada!U:U)</f>
        <v>0</v>
      </c>
      <c r="F74" s="35">
        <f>IFERROR(VLOOKUP(Tabela4[[#This Row],[Cod. ]],Saída!O:Z,8,0),0)</f>
        <v>0</v>
      </c>
      <c r="G74" s="35">
        <f>SUMIF(Saída!O:O,Tabela4[[#This Row],[Cod. ]],Saída!U:U)</f>
        <v>0</v>
      </c>
      <c r="H74" s="73">
        <f>Tabela4[[#This Row],[Entrada ]]-Tabela4[[#This Row],[Saída ]]</f>
        <v>0</v>
      </c>
    </row>
    <row r="75" spans="1:8">
      <c r="A75">
        <v>76</v>
      </c>
      <c r="B75" s="79">
        <f>IFERROR(VLOOKUP($A75,Entrada!$M:$W,2,0),0)</f>
        <v>0</v>
      </c>
      <c r="C75" s="79">
        <f>IFERROR(VLOOKUP($A75,Entrada!$M:$W,3,0),0)</f>
        <v>0</v>
      </c>
      <c r="D75" s="79">
        <f>IFERROR(VLOOKUP($A75,Entrada!$M:$W,8,0),0)</f>
        <v>0</v>
      </c>
      <c r="E75" s="35">
        <f>SUMIF(Entrada!M:M,Tabela4[[#This Row],[Cod. ]],Entrada!U:U)</f>
        <v>0</v>
      </c>
      <c r="F75" s="35">
        <f>IFERROR(VLOOKUP(Tabela4[[#This Row],[Cod. ]],Saída!O:Z,8,0),0)</f>
        <v>0</v>
      </c>
      <c r="G75" s="35">
        <f>SUMIF(Saída!O:O,Tabela4[[#This Row],[Cod. ]],Saída!U:U)</f>
        <v>0</v>
      </c>
      <c r="H75" s="73">
        <f>Tabela4[[#This Row],[Entrada ]]-Tabela4[[#This Row],[Saída ]]</f>
        <v>0</v>
      </c>
    </row>
    <row r="76" spans="1:8">
      <c r="A76">
        <v>77</v>
      </c>
      <c r="B76" s="79">
        <f>IFERROR(VLOOKUP($A76,Entrada!$M:$W,2,0),0)</f>
        <v>0</v>
      </c>
      <c r="C76" s="79">
        <f>IFERROR(VLOOKUP($A76,Entrada!$M:$W,3,0),0)</f>
        <v>0</v>
      </c>
      <c r="D76" s="79">
        <f>IFERROR(VLOOKUP($A76,Entrada!$M:$W,8,0),0)</f>
        <v>0</v>
      </c>
      <c r="E76" s="35">
        <f>SUMIF(Entrada!M:M,Tabela4[[#This Row],[Cod. ]],Entrada!U:U)</f>
        <v>0</v>
      </c>
      <c r="F76" s="35">
        <f>IFERROR(VLOOKUP(Tabela4[[#This Row],[Cod. ]],Saída!O:Z,8,0),0)</f>
        <v>0</v>
      </c>
      <c r="G76" s="35">
        <f>SUMIF(Saída!O:O,Tabela4[[#This Row],[Cod. ]],Saída!U:U)</f>
        <v>0</v>
      </c>
      <c r="H76" s="73">
        <f>Tabela4[[#This Row],[Entrada ]]-Tabela4[[#This Row],[Saída ]]</f>
        <v>0</v>
      </c>
    </row>
    <row r="77" spans="1:8">
      <c r="A77">
        <v>78</v>
      </c>
      <c r="B77" s="79">
        <f>IFERROR(VLOOKUP($A77,Entrada!$M:$W,2,0),0)</f>
        <v>0</v>
      </c>
      <c r="C77" s="79">
        <f>IFERROR(VLOOKUP($A77,Entrada!$M:$W,3,0),0)</f>
        <v>0</v>
      </c>
      <c r="D77" s="79">
        <f>IFERROR(VLOOKUP($A77,Entrada!$M:$W,8,0),0)</f>
        <v>0</v>
      </c>
      <c r="E77" s="35">
        <f>SUMIF(Entrada!M:M,Tabela4[[#This Row],[Cod. ]],Entrada!U:U)</f>
        <v>0</v>
      </c>
      <c r="F77" s="35">
        <f>IFERROR(VLOOKUP(Tabela4[[#This Row],[Cod. ]],Saída!O:Z,8,0),0)</f>
        <v>0</v>
      </c>
      <c r="G77" s="35">
        <f>SUMIF(Saída!O:O,Tabela4[[#This Row],[Cod. ]],Saída!U:U)</f>
        <v>0</v>
      </c>
      <c r="H77" s="73">
        <f>Tabela4[[#This Row],[Entrada ]]-Tabela4[[#This Row],[Saída ]]</f>
        <v>0</v>
      </c>
    </row>
    <row r="78" spans="1:8">
      <c r="A78">
        <v>79</v>
      </c>
      <c r="B78" s="79">
        <f>IFERROR(VLOOKUP($A78,Entrada!$M:$W,2,0),0)</f>
        <v>0</v>
      </c>
      <c r="C78" s="79">
        <f>IFERROR(VLOOKUP($A78,Entrada!$M:$W,3,0),0)</f>
        <v>0</v>
      </c>
      <c r="D78" s="79">
        <f>IFERROR(VLOOKUP($A78,Entrada!$M:$W,8,0),0)</f>
        <v>0</v>
      </c>
      <c r="E78" s="35">
        <f>SUMIF(Entrada!M:M,Tabela4[[#This Row],[Cod. ]],Entrada!U:U)</f>
        <v>0</v>
      </c>
      <c r="F78" s="35">
        <f>IFERROR(VLOOKUP(Tabela4[[#This Row],[Cod. ]],Saída!O:Z,8,0),0)</f>
        <v>0</v>
      </c>
      <c r="G78" s="35">
        <f>SUMIF(Saída!O:O,Tabela4[[#This Row],[Cod. ]],Saída!U:U)</f>
        <v>0</v>
      </c>
      <c r="H78" s="73">
        <f>Tabela4[[#This Row],[Entrada ]]-Tabela4[[#This Row],[Saída ]]</f>
        <v>0</v>
      </c>
    </row>
    <row r="79" spans="1:8">
      <c r="A79">
        <v>80</v>
      </c>
      <c r="B79" s="79">
        <f>IFERROR(VLOOKUP($A79,Entrada!$M:$W,2,0),0)</f>
        <v>0</v>
      </c>
      <c r="C79" s="79">
        <f>IFERROR(VLOOKUP($A79,Entrada!$M:$W,3,0),0)</f>
        <v>0</v>
      </c>
      <c r="D79" s="79">
        <f>IFERROR(VLOOKUP($A79,Entrada!$M:$W,8,0),0)</f>
        <v>0</v>
      </c>
      <c r="E79" s="35">
        <f>SUMIF(Entrada!M:M,Tabela4[[#This Row],[Cod. ]],Entrada!U:U)</f>
        <v>0</v>
      </c>
      <c r="F79" s="35">
        <f>IFERROR(VLOOKUP(Tabela4[[#This Row],[Cod. ]],Saída!O:Z,8,0),0)</f>
        <v>0</v>
      </c>
      <c r="G79" s="35">
        <f>SUMIF(Saída!O:O,Tabela4[[#This Row],[Cod. ]],Saída!U:U)</f>
        <v>0</v>
      </c>
      <c r="H79" s="73">
        <f>Tabela4[[#This Row],[Entrada ]]-Tabela4[[#This Row],[Saída ]]</f>
        <v>0</v>
      </c>
    </row>
    <row r="80" spans="1:8">
      <c r="A80">
        <v>81</v>
      </c>
      <c r="B80" s="79">
        <f>IFERROR(VLOOKUP($A80,Entrada!$M:$W,2,0),0)</f>
        <v>0</v>
      </c>
      <c r="C80" s="79">
        <f>IFERROR(VLOOKUP($A80,Entrada!$M:$W,3,0),0)</f>
        <v>0</v>
      </c>
      <c r="D80" s="79">
        <f>IFERROR(VLOOKUP($A80,Entrada!$M:$W,8,0),0)</f>
        <v>0</v>
      </c>
      <c r="E80" s="35">
        <f>SUMIF(Entrada!M:M,Tabela4[[#This Row],[Cod. ]],Entrada!U:U)</f>
        <v>0</v>
      </c>
      <c r="F80" s="35">
        <f>IFERROR(VLOOKUP(Tabela4[[#This Row],[Cod. ]],Saída!O:Z,8,0),0)</f>
        <v>0</v>
      </c>
      <c r="G80" s="35">
        <f>SUMIF(Saída!O:O,Tabela4[[#This Row],[Cod. ]],Saída!U:U)</f>
        <v>0</v>
      </c>
      <c r="H80" s="73">
        <f>Tabela4[[#This Row],[Entrada ]]-Tabela4[[#This Row],[Saída ]]</f>
        <v>0</v>
      </c>
    </row>
    <row r="81" spans="1:8">
      <c r="A81">
        <v>82</v>
      </c>
      <c r="B81" s="79">
        <f>IFERROR(VLOOKUP($A81,Entrada!$M:$W,2,0),0)</f>
        <v>0</v>
      </c>
      <c r="C81" s="79">
        <f>IFERROR(VLOOKUP($A81,Entrada!$M:$W,3,0),0)</f>
        <v>0</v>
      </c>
      <c r="D81" s="79">
        <f>IFERROR(VLOOKUP($A81,Entrada!$M:$W,8,0),0)</f>
        <v>0</v>
      </c>
      <c r="E81" s="35">
        <f>SUMIF(Entrada!M:M,Tabela4[[#This Row],[Cod. ]],Entrada!U:U)</f>
        <v>0</v>
      </c>
      <c r="F81" s="35">
        <f>IFERROR(VLOOKUP(Tabela4[[#This Row],[Cod. ]],Saída!O:Z,8,0),0)</f>
        <v>0</v>
      </c>
      <c r="G81" s="35">
        <f>SUMIF(Saída!O:O,Tabela4[[#This Row],[Cod. ]],Saída!U:U)</f>
        <v>0</v>
      </c>
      <c r="H81" s="73">
        <f>Tabela4[[#This Row],[Entrada ]]-Tabela4[[#This Row],[Saída ]]</f>
        <v>0</v>
      </c>
    </row>
    <row r="82" spans="1:8">
      <c r="A82">
        <v>83</v>
      </c>
      <c r="B82" s="79">
        <f>IFERROR(VLOOKUP($A82,Entrada!$M:$W,2,0),0)</f>
        <v>0</v>
      </c>
      <c r="C82" s="79">
        <f>IFERROR(VLOOKUP($A82,Entrada!$M:$W,3,0),0)</f>
        <v>0</v>
      </c>
      <c r="D82" s="79">
        <f>IFERROR(VLOOKUP($A82,Entrada!$M:$W,8,0),0)</f>
        <v>0</v>
      </c>
      <c r="E82" s="35">
        <f>SUMIF(Entrada!M:M,Tabela4[[#This Row],[Cod. ]],Entrada!U:U)</f>
        <v>0</v>
      </c>
      <c r="F82" s="35">
        <f>IFERROR(VLOOKUP(Tabela4[[#This Row],[Cod. ]],Saída!O:Z,8,0),0)</f>
        <v>0</v>
      </c>
      <c r="G82" s="35">
        <f>SUMIF(Saída!O:O,Tabela4[[#This Row],[Cod. ]],Saída!U:U)</f>
        <v>0</v>
      </c>
      <c r="H82" s="73">
        <f>Tabela4[[#This Row],[Entrada ]]-Tabela4[[#This Row],[Saída ]]</f>
        <v>0</v>
      </c>
    </row>
    <row r="83" spans="1:8">
      <c r="A83">
        <v>84</v>
      </c>
      <c r="B83" s="79">
        <f>IFERROR(VLOOKUP($A83,Entrada!$M:$W,2,0),0)</f>
        <v>0</v>
      </c>
      <c r="C83" s="79">
        <f>IFERROR(VLOOKUP($A83,Entrada!$M:$W,3,0),0)</f>
        <v>0</v>
      </c>
      <c r="D83" s="79">
        <f>IFERROR(VLOOKUP($A83,Entrada!$M:$W,8,0),0)</f>
        <v>0</v>
      </c>
      <c r="E83" s="35">
        <f>SUMIF(Entrada!M:M,Tabela4[[#This Row],[Cod. ]],Entrada!U:U)</f>
        <v>0</v>
      </c>
      <c r="F83" s="35">
        <f>IFERROR(VLOOKUP(Tabela4[[#This Row],[Cod. ]],Saída!O:Z,8,0),0)</f>
        <v>0</v>
      </c>
      <c r="G83" s="35">
        <f>SUMIF(Saída!O:O,Tabela4[[#This Row],[Cod. ]],Saída!U:U)</f>
        <v>0</v>
      </c>
      <c r="H83" s="73">
        <f>Tabela4[[#This Row],[Entrada ]]-Tabela4[[#This Row],[Saída ]]</f>
        <v>0</v>
      </c>
    </row>
    <row r="84" spans="1:8">
      <c r="A84">
        <v>85</v>
      </c>
      <c r="B84" s="79">
        <f>IFERROR(VLOOKUP($A84,Entrada!$M:$W,2,0),0)</f>
        <v>0</v>
      </c>
      <c r="C84" s="79">
        <f>IFERROR(VLOOKUP($A84,Entrada!$M:$W,3,0),0)</f>
        <v>0</v>
      </c>
      <c r="D84" s="79">
        <f>IFERROR(VLOOKUP($A84,Entrada!$M:$W,8,0),0)</f>
        <v>0</v>
      </c>
      <c r="E84" s="35">
        <f>SUMIF(Entrada!M:M,Tabela4[[#This Row],[Cod. ]],Entrada!U:U)</f>
        <v>0</v>
      </c>
      <c r="F84" s="35">
        <f>IFERROR(VLOOKUP(Tabela4[[#This Row],[Cod. ]],Saída!O:Z,8,0),0)</f>
        <v>0</v>
      </c>
      <c r="G84" s="35">
        <f>SUMIF(Saída!O:O,Tabela4[[#This Row],[Cod. ]],Saída!U:U)</f>
        <v>0</v>
      </c>
      <c r="H84" s="73">
        <f>Tabela4[[#This Row],[Entrada ]]-Tabela4[[#This Row],[Saída ]]</f>
        <v>0</v>
      </c>
    </row>
    <row r="85" spans="1:8">
      <c r="A85">
        <v>86</v>
      </c>
      <c r="B85" s="79">
        <f>IFERROR(VLOOKUP($A85,Entrada!$M:$W,2,0),0)</f>
        <v>0</v>
      </c>
      <c r="C85" s="79">
        <f>IFERROR(VLOOKUP($A85,Entrada!$M:$W,3,0),0)</f>
        <v>0</v>
      </c>
      <c r="D85" s="79">
        <f>IFERROR(VLOOKUP($A85,Entrada!$M:$W,8,0),0)</f>
        <v>0</v>
      </c>
      <c r="E85" s="35">
        <f>SUMIF(Entrada!M:M,Tabela4[[#This Row],[Cod. ]],Entrada!U:U)</f>
        <v>0</v>
      </c>
      <c r="F85" s="35">
        <f>IFERROR(VLOOKUP(Tabela4[[#This Row],[Cod. ]],Saída!O:Z,8,0),0)</f>
        <v>0</v>
      </c>
      <c r="G85" s="35">
        <f>SUMIF(Saída!O:O,Tabela4[[#This Row],[Cod. ]],Saída!U:U)</f>
        <v>0</v>
      </c>
      <c r="H85" s="73">
        <f>Tabela4[[#This Row],[Entrada ]]-Tabela4[[#This Row],[Saída ]]</f>
        <v>0</v>
      </c>
    </row>
    <row r="86" spans="1:8">
      <c r="A86">
        <v>87</v>
      </c>
      <c r="B86" s="79">
        <f>IFERROR(VLOOKUP($A86,Entrada!$M:$W,2,0),0)</f>
        <v>0</v>
      </c>
      <c r="C86" s="79">
        <f>IFERROR(VLOOKUP($A86,Entrada!$M:$W,3,0),0)</f>
        <v>0</v>
      </c>
      <c r="D86" s="79">
        <f>IFERROR(VLOOKUP($A86,Entrada!$M:$W,8,0),0)</f>
        <v>0</v>
      </c>
      <c r="E86" s="35">
        <f>SUMIF(Entrada!M:M,Tabela4[[#This Row],[Cod. ]],Entrada!U:U)</f>
        <v>0</v>
      </c>
      <c r="F86" s="35">
        <f>IFERROR(VLOOKUP(Tabela4[[#This Row],[Cod. ]],Saída!O:Z,8,0),0)</f>
        <v>0</v>
      </c>
      <c r="G86" s="35">
        <f>SUMIF(Saída!O:O,Tabela4[[#This Row],[Cod. ]],Saída!U:U)</f>
        <v>0</v>
      </c>
      <c r="H86" s="73">
        <f>Tabela4[[#This Row],[Entrada ]]-Tabela4[[#This Row],[Saída ]]</f>
        <v>0</v>
      </c>
    </row>
    <row r="87" spans="1:8">
      <c r="A87">
        <v>88</v>
      </c>
      <c r="B87" s="79">
        <f>IFERROR(VLOOKUP($A87,Entrada!$M:$W,2,0),0)</f>
        <v>0</v>
      </c>
      <c r="C87" s="79">
        <f>IFERROR(VLOOKUP($A87,Entrada!$M:$W,3,0),0)</f>
        <v>0</v>
      </c>
      <c r="D87" s="79">
        <f>IFERROR(VLOOKUP($A87,Entrada!$M:$W,8,0),0)</f>
        <v>0</v>
      </c>
      <c r="E87" s="35">
        <f>SUMIF(Entrada!M:M,Tabela4[[#This Row],[Cod. ]],Entrada!U:U)</f>
        <v>0</v>
      </c>
      <c r="F87" s="35">
        <f>IFERROR(VLOOKUP(Tabela4[[#This Row],[Cod. ]],Saída!O:Z,8,0),0)</f>
        <v>0</v>
      </c>
      <c r="G87" s="35">
        <f>SUMIF(Saída!O:O,Tabela4[[#This Row],[Cod. ]],Saída!U:U)</f>
        <v>0</v>
      </c>
      <c r="H87" s="73">
        <f>Tabela4[[#This Row],[Entrada ]]-Tabela4[[#This Row],[Saída ]]</f>
        <v>0</v>
      </c>
    </row>
    <row r="88" spans="1:8">
      <c r="A88">
        <v>89</v>
      </c>
      <c r="B88" s="79">
        <f>IFERROR(VLOOKUP($A88,Entrada!$M:$W,2,0),0)</f>
        <v>0</v>
      </c>
      <c r="C88" s="79">
        <f>IFERROR(VLOOKUP($A88,Entrada!$M:$W,3,0),0)</f>
        <v>0</v>
      </c>
      <c r="D88" s="79">
        <f>IFERROR(VLOOKUP($A88,Entrada!$M:$W,8,0),0)</f>
        <v>0</v>
      </c>
      <c r="E88" s="35">
        <f>SUMIF(Entrada!M:M,Tabela4[[#This Row],[Cod. ]],Entrada!U:U)</f>
        <v>0</v>
      </c>
      <c r="F88" s="35">
        <f>IFERROR(VLOOKUP(Tabela4[[#This Row],[Cod. ]],Saída!O:Z,8,0),0)</f>
        <v>0</v>
      </c>
      <c r="G88" s="35">
        <f>SUMIF(Saída!O:O,Tabela4[[#This Row],[Cod. ]],Saída!U:U)</f>
        <v>0</v>
      </c>
      <c r="H88" s="73">
        <f>Tabela4[[#This Row],[Entrada ]]-Tabela4[[#This Row],[Saída ]]</f>
        <v>0</v>
      </c>
    </row>
    <row r="89" spans="1:8">
      <c r="A89">
        <v>90</v>
      </c>
      <c r="B89" s="79">
        <f>IFERROR(VLOOKUP($A89,Entrada!$M:$W,2,0),0)</f>
        <v>0</v>
      </c>
      <c r="C89" s="79">
        <f>IFERROR(VLOOKUP($A89,Entrada!$M:$W,3,0),0)</f>
        <v>0</v>
      </c>
      <c r="D89" s="79">
        <f>IFERROR(VLOOKUP($A89,Entrada!$M:$W,8,0),0)</f>
        <v>0</v>
      </c>
      <c r="E89" s="35">
        <f>SUMIF(Entrada!M:M,Tabela4[[#This Row],[Cod. ]],Entrada!U:U)</f>
        <v>0</v>
      </c>
      <c r="F89" s="35">
        <f>IFERROR(VLOOKUP(Tabela4[[#This Row],[Cod. ]],Saída!O:Z,8,0),0)</f>
        <v>0</v>
      </c>
      <c r="G89" s="35">
        <f>SUMIF(Saída!O:O,Tabela4[[#This Row],[Cod. ]],Saída!U:U)</f>
        <v>0</v>
      </c>
      <c r="H89" s="73">
        <f>Tabela4[[#This Row],[Entrada ]]-Tabela4[[#This Row],[Saída ]]</f>
        <v>0</v>
      </c>
    </row>
    <row r="90" spans="1:8">
      <c r="A90">
        <v>91</v>
      </c>
      <c r="B90" s="79">
        <f>IFERROR(VLOOKUP($A90,Entrada!$M:$W,2,0),0)</f>
        <v>0</v>
      </c>
      <c r="C90" s="79">
        <f>IFERROR(VLOOKUP($A90,Entrada!$M:$W,3,0),0)</f>
        <v>0</v>
      </c>
      <c r="D90" s="79">
        <f>IFERROR(VLOOKUP($A90,Entrada!$M:$W,8,0),0)</f>
        <v>0</v>
      </c>
      <c r="E90" s="35">
        <f>SUMIF(Entrada!M:M,Tabela4[[#This Row],[Cod. ]],Entrada!U:U)</f>
        <v>0</v>
      </c>
      <c r="F90" s="35">
        <f>IFERROR(VLOOKUP(Tabela4[[#This Row],[Cod. ]],Saída!O:Z,8,0),0)</f>
        <v>0</v>
      </c>
      <c r="G90" s="35">
        <f>SUMIF(Saída!O:O,Tabela4[[#This Row],[Cod. ]],Saída!U:U)</f>
        <v>0</v>
      </c>
      <c r="H90" s="73">
        <f>Tabela4[[#This Row],[Entrada ]]-Tabela4[[#This Row],[Saída ]]</f>
        <v>0</v>
      </c>
    </row>
    <row r="91" spans="1:8">
      <c r="A91">
        <v>92</v>
      </c>
      <c r="B91" s="79">
        <f>IFERROR(VLOOKUP($A91,Entrada!$M:$W,2,0),0)</f>
        <v>0</v>
      </c>
      <c r="C91" s="79">
        <f>IFERROR(VLOOKUP($A91,Entrada!$M:$W,3,0),0)</f>
        <v>0</v>
      </c>
      <c r="D91" s="79">
        <f>IFERROR(VLOOKUP($A91,Entrada!$M:$W,8,0),0)</f>
        <v>0</v>
      </c>
      <c r="E91" s="35">
        <f>SUMIF(Entrada!M:M,Tabela4[[#This Row],[Cod. ]],Entrada!U:U)</f>
        <v>0</v>
      </c>
      <c r="F91" s="35">
        <f>IFERROR(VLOOKUP(Tabela4[[#This Row],[Cod. ]],Saída!O:Z,8,0),0)</f>
        <v>0</v>
      </c>
      <c r="G91" s="35">
        <f>SUMIF(Saída!O:O,Tabela4[[#This Row],[Cod. ]],Saída!U:U)</f>
        <v>0</v>
      </c>
      <c r="H91" s="73">
        <f>Tabela4[[#This Row],[Entrada ]]-Tabela4[[#This Row],[Saída ]]</f>
        <v>0</v>
      </c>
    </row>
    <row r="92" spans="1:8">
      <c r="A92">
        <v>93</v>
      </c>
      <c r="B92" s="79">
        <f>IFERROR(VLOOKUP($A92,Entrada!$M:$W,2,0),0)</f>
        <v>0</v>
      </c>
      <c r="C92" s="79">
        <f>IFERROR(VLOOKUP($A92,Entrada!$M:$W,3,0),0)</f>
        <v>0</v>
      </c>
      <c r="D92" s="79">
        <f>IFERROR(VLOOKUP($A92,Entrada!$M:$W,8,0),0)</f>
        <v>0</v>
      </c>
      <c r="E92" s="35">
        <f>SUMIF(Entrada!M:M,Tabela4[[#This Row],[Cod. ]],Entrada!U:U)</f>
        <v>0</v>
      </c>
      <c r="F92" s="35">
        <f>IFERROR(VLOOKUP(Tabela4[[#This Row],[Cod. ]],Saída!O:Z,8,0),0)</f>
        <v>0</v>
      </c>
      <c r="G92" s="35">
        <f>SUMIF(Saída!O:O,Tabela4[[#This Row],[Cod. ]],Saída!U:U)</f>
        <v>0</v>
      </c>
      <c r="H92" s="73">
        <f>Tabela4[[#This Row],[Entrada ]]-Tabela4[[#This Row],[Saída ]]</f>
        <v>0</v>
      </c>
    </row>
    <row r="93" spans="1:8">
      <c r="A93">
        <v>94</v>
      </c>
      <c r="B93" s="79">
        <f>IFERROR(VLOOKUP($A93,Entrada!$M:$W,2,0),0)</f>
        <v>0</v>
      </c>
      <c r="C93" s="79">
        <f>IFERROR(VLOOKUP($A93,Entrada!$M:$W,3,0),0)</f>
        <v>0</v>
      </c>
      <c r="D93" s="79">
        <f>IFERROR(VLOOKUP($A93,Entrada!$M:$W,8,0),0)</f>
        <v>0</v>
      </c>
      <c r="E93" s="35">
        <f>SUMIF(Entrada!M:M,Tabela4[[#This Row],[Cod. ]],Entrada!U:U)</f>
        <v>0</v>
      </c>
      <c r="F93" s="35">
        <f>IFERROR(VLOOKUP(Tabela4[[#This Row],[Cod. ]],Saída!O:Z,8,0),0)</f>
        <v>0</v>
      </c>
      <c r="G93" s="35">
        <f>SUMIF(Saída!O:O,Tabela4[[#This Row],[Cod. ]],Saída!U:U)</f>
        <v>0</v>
      </c>
      <c r="H93" s="73">
        <f>Tabela4[[#This Row],[Entrada ]]-Tabela4[[#This Row],[Saída ]]</f>
        <v>0</v>
      </c>
    </row>
    <row r="94" spans="1:8">
      <c r="A94">
        <v>95</v>
      </c>
      <c r="B94" s="79">
        <f>IFERROR(VLOOKUP($A94,Entrada!$M:$W,2,0),0)</f>
        <v>0</v>
      </c>
      <c r="C94" s="79">
        <f>IFERROR(VLOOKUP($A94,Entrada!$M:$W,3,0),0)</f>
        <v>0</v>
      </c>
      <c r="D94" s="79">
        <f>IFERROR(VLOOKUP($A94,Entrada!$M:$W,8,0),0)</f>
        <v>0</v>
      </c>
      <c r="E94" s="35">
        <f>SUMIF(Entrada!M:M,Tabela4[[#This Row],[Cod. ]],Entrada!U:U)</f>
        <v>0</v>
      </c>
      <c r="F94" s="35">
        <f>IFERROR(VLOOKUP(Tabela4[[#This Row],[Cod. ]],Saída!O:Z,8,0),0)</f>
        <v>0</v>
      </c>
      <c r="G94" s="35">
        <f>SUMIF(Saída!O:O,Tabela4[[#This Row],[Cod. ]],Saída!U:U)</f>
        <v>0</v>
      </c>
      <c r="H94" s="73">
        <f>Tabela4[[#This Row],[Entrada ]]-Tabela4[[#This Row],[Saída ]]</f>
        <v>0</v>
      </c>
    </row>
    <row r="95" spans="1:8">
      <c r="A95">
        <v>96</v>
      </c>
      <c r="B95" s="79">
        <f>IFERROR(VLOOKUP($A95,Entrada!$M:$W,2,0),0)</f>
        <v>0</v>
      </c>
      <c r="C95" s="79">
        <f>IFERROR(VLOOKUP($A95,Entrada!$M:$W,3,0),0)</f>
        <v>0</v>
      </c>
      <c r="D95" s="79">
        <f>IFERROR(VLOOKUP($A95,Entrada!$M:$W,8,0),0)</f>
        <v>0</v>
      </c>
      <c r="E95" s="35">
        <f>SUMIF(Entrada!M:M,Tabela4[[#This Row],[Cod. ]],Entrada!U:U)</f>
        <v>0</v>
      </c>
      <c r="F95" s="35">
        <f>IFERROR(VLOOKUP(Tabela4[[#This Row],[Cod. ]],Saída!O:Z,8,0),0)</f>
        <v>0</v>
      </c>
      <c r="G95" s="35">
        <f>SUMIF(Saída!O:O,Tabela4[[#This Row],[Cod. ]],Saída!U:U)</f>
        <v>0</v>
      </c>
      <c r="H95" s="73">
        <f>Tabela4[[#This Row],[Entrada ]]-Tabela4[[#This Row],[Saída ]]</f>
        <v>0</v>
      </c>
    </row>
    <row r="96" spans="1:8">
      <c r="A96">
        <v>97</v>
      </c>
      <c r="B96" s="79">
        <f>IFERROR(VLOOKUP($A96,Entrada!$M:$W,2,0),0)</f>
        <v>0</v>
      </c>
      <c r="C96" s="79">
        <f>IFERROR(VLOOKUP($A96,Entrada!$M:$W,3,0),0)</f>
        <v>0</v>
      </c>
      <c r="D96" s="79">
        <f>IFERROR(VLOOKUP($A96,Entrada!$M:$W,8,0),0)</f>
        <v>0</v>
      </c>
      <c r="E96" s="35">
        <f>SUMIF(Entrada!M:M,Tabela4[[#This Row],[Cod. ]],Entrada!U:U)</f>
        <v>0</v>
      </c>
      <c r="F96" s="35">
        <f>IFERROR(VLOOKUP(Tabela4[[#This Row],[Cod. ]],Saída!O:Z,8,0),0)</f>
        <v>0</v>
      </c>
      <c r="G96" s="35">
        <f>SUMIF(Saída!O:O,Tabela4[[#This Row],[Cod. ]],Saída!U:U)</f>
        <v>0</v>
      </c>
      <c r="H96" s="73">
        <f>Tabela4[[#This Row],[Entrada ]]-Tabela4[[#This Row],[Saída ]]</f>
        <v>0</v>
      </c>
    </row>
    <row r="97" spans="1:8">
      <c r="A97">
        <v>98</v>
      </c>
      <c r="B97" s="79">
        <f>IFERROR(VLOOKUP($A97,Entrada!$M:$W,2,0),0)</f>
        <v>0</v>
      </c>
      <c r="C97" s="79">
        <f>IFERROR(VLOOKUP($A97,Entrada!$M:$W,3,0),0)</f>
        <v>0</v>
      </c>
      <c r="D97" s="79">
        <f>IFERROR(VLOOKUP($A97,Entrada!$M:$W,8,0),0)</f>
        <v>0</v>
      </c>
      <c r="E97" s="35">
        <f>SUMIF(Entrada!M:M,Tabela4[[#This Row],[Cod. ]],Entrada!U:U)</f>
        <v>0</v>
      </c>
      <c r="F97" s="35">
        <f>IFERROR(VLOOKUP(Tabela4[[#This Row],[Cod. ]],Saída!O:Z,8,0),0)</f>
        <v>0</v>
      </c>
      <c r="G97" s="35">
        <f>SUMIF(Saída!O:O,Tabela4[[#This Row],[Cod. ]],Saída!U:U)</f>
        <v>0</v>
      </c>
      <c r="H97" s="73">
        <f>Tabela4[[#This Row],[Entrada ]]-Tabela4[[#This Row],[Saída ]]</f>
        <v>0</v>
      </c>
    </row>
    <row r="98" spans="1:8">
      <c r="A98">
        <v>99</v>
      </c>
      <c r="B98" s="79">
        <f>IFERROR(VLOOKUP($A98,Entrada!$M:$W,2,0),0)</f>
        <v>0</v>
      </c>
      <c r="C98" s="79">
        <f>IFERROR(VLOOKUP($A98,Entrada!$M:$W,3,0),0)</f>
        <v>0</v>
      </c>
      <c r="D98" s="79">
        <f>IFERROR(VLOOKUP($A98,Entrada!$M:$W,8,0),0)</f>
        <v>0</v>
      </c>
      <c r="E98" s="35">
        <f>SUMIF(Entrada!M:M,Tabela4[[#This Row],[Cod. ]],Entrada!U:U)</f>
        <v>0</v>
      </c>
      <c r="F98" s="35">
        <f>IFERROR(VLOOKUP(Tabela4[[#This Row],[Cod. ]],Saída!O:Z,8,0),0)</f>
        <v>0</v>
      </c>
      <c r="G98" s="35">
        <f>SUMIF(Saída!O:O,Tabela4[[#This Row],[Cod. ]],Saída!U:U)</f>
        <v>0</v>
      </c>
      <c r="H98" s="73">
        <f>Tabela4[[#This Row],[Entrada ]]-Tabela4[[#This Row],[Saída 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4"/>
  <sheetViews>
    <sheetView showGridLines="0" workbookViewId="0">
      <selection activeCell="E24" sqref="E24"/>
    </sheetView>
  </sheetViews>
  <sheetFormatPr defaultRowHeight="15"/>
  <cols>
    <col min="2" max="2" width="62.7109375" bestFit="1" customWidth="1"/>
    <col min="3" max="3" width="10.85546875" bestFit="1" customWidth="1"/>
    <col min="4" max="4" width="7.7109375" customWidth="1"/>
    <col min="5" max="5" width="7.5703125" bestFit="1" customWidth="1"/>
    <col min="6" max="6" width="10.42578125" bestFit="1" customWidth="1"/>
    <col min="7" max="7" width="16.28515625" bestFit="1" customWidth="1"/>
  </cols>
  <sheetData>
    <row r="1" spans="2:6">
      <c r="B1" s="182" t="s">
        <v>870</v>
      </c>
      <c r="C1" s="183" t="s">
        <v>864</v>
      </c>
    </row>
    <row r="3" spans="2:6">
      <c r="B3" s="182" t="s">
        <v>866</v>
      </c>
      <c r="C3" s="182" t="s">
        <v>114</v>
      </c>
      <c r="D3" s="183" t="s">
        <v>872</v>
      </c>
      <c r="E3" s="183" t="s">
        <v>873</v>
      </c>
      <c r="F3" s="183" t="s">
        <v>874</v>
      </c>
    </row>
    <row r="4" spans="2:6">
      <c r="B4" s="183" t="s">
        <v>148</v>
      </c>
      <c r="C4" s="183" t="s">
        <v>167</v>
      </c>
      <c r="D4" s="184">
        <v>5000</v>
      </c>
      <c r="E4" s="184">
        <v>5000</v>
      </c>
      <c r="F4" s="184">
        <v>0</v>
      </c>
    </row>
    <row r="5" spans="2:6">
      <c r="B5" s="183" t="s">
        <v>1019</v>
      </c>
      <c r="C5" s="183" t="s">
        <v>167</v>
      </c>
      <c r="D5" s="184">
        <v>9725</v>
      </c>
      <c r="E5" s="184">
        <v>0</v>
      </c>
      <c r="F5" s="184">
        <v>9725</v>
      </c>
    </row>
    <row r="6" spans="2:6">
      <c r="B6" s="183" t="s">
        <v>166</v>
      </c>
      <c r="C6" s="183" t="s">
        <v>167</v>
      </c>
      <c r="D6" s="184">
        <v>1500</v>
      </c>
      <c r="E6" s="184">
        <v>1500</v>
      </c>
      <c r="F6" s="184">
        <v>0</v>
      </c>
    </row>
    <row r="7" spans="2:6">
      <c r="B7" s="183" t="s">
        <v>128</v>
      </c>
      <c r="C7" s="183" t="s">
        <v>114</v>
      </c>
      <c r="D7" s="184">
        <v>28350</v>
      </c>
      <c r="E7" s="184">
        <v>28350</v>
      </c>
      <c r="F7" s="184">
        <v>0</v>
      </c>
    </row>
    <row r="8" spans="2:6">
      <c r="B8" s="183" t="s">
        <v>105</v>
      </c>
      <c r="C8" s="183" t="s">
        <v>167</v>
      </c>
      <c r="D8" s="184">
        <v>24</v>
      </c>
      <c r="E8" s="184">
        <v>0</v>
      </c>
      <c r="F8" s="184">
        <v>24</v>
      </c>
    </row>
    <row r="9" spans="2:6">
      <c r="B9" s="183" t="s">
        <v>103</v>
      </c>
      <c r="C9" s="183" t="s">
        <v>167</v>
      </c>
      <c r="D9" s="184">
        <v>4970</v>
      </c>
      <c r="E9" s="184">
        <v>1160</v>
      </c>
      <c r="F9" s="184">
        <v>3810</v>
      </c>
    </row>
    <row r="10" spans="2:6">
      <c r="B10" s="183" t="s">
        <v>162</v>
      </c>
      <c r="C10" s="183" t="s">
        <v>114</v>
      </c>
      <c r="D10" s="184">
        <v>7</v>
      </c>
      <c r="E10" s="184">
        <v>7</v>
      </c>
      <c r="F10" s="184">
        <v>0</v>
      </c>
    </row>
    <row r="11" spans="2:6">
      <c r="B11" s="183" t="s">
        <v>177</v>
      </c>
      <c r="C11" s="183" t="s">
        <v>114</v>
      </c>
      <c r="D11" s="184">
        <v>418</v>
      </c>
      <c r="E11" s="184">
        <v>418</v>
      </c>
      <c r="F11" s="184">
        <v>0</v>
      </c>
    </row>
    <row r="12" spans="2:6">
      <c r="B12" s="183" t="s">
        <v>173</v>
      </c>
      <c r="C12" s="183" t="s">
        <v>114</v>
      </c>
      <c r="D12" s="184">
        <v>229</v>
      </c>
      <c r="E12" s="184">
        <v>229</v>
      </c>
      <c r="F12" s="184">
        <v>0</v>
      </c>
    </row>
    <row r="13" spans="2:6">
      <c r="B13" s="183" t="s">
        <v>9</v>
      </c>
      <c r="C13" s="183" t="s">
        <v>114</v>
      </c>
      <c r="D13" s="184">
        <v>10000</v>
      </c>
      <c r="E13" s="184">
        <v>10000</v>
      </c>
      <c r="F13" s="184">
        <v>0</v>
      </c>
    </row>
    <row r="14" spans="2:6">
      <c r="B14" s="183" t="s">
        <v>154</v>
      </c>
      <c r="C14" s="183" t="s">
        <v>114</v>
      </c>
      <c r="D14" s="184">
        <v>780</v>
      </c>
      <c r="E14" s="184">
        <v>780</v>
      </c>
      <c r="F14" s="184">
        <v>0</v>
      </c>
    </row>
    <row r="15" spans="2:6">
      <c r="B15" s="183" t="s">
        <v>155</v>
      </c>
      <c r="C15" s="183" t="s">
        <v>114</v>
      </c>
      <c r="D15" s="184">
        <v>1200</v>
      </c>
      <c r="E15" s="184">
        <v>1200</v>
      </c>
      <c r="F15" s="184">
        <v>0</v>
      </c>
    </row>
    <row r="16" spans="2:6">
      <c r="B16" s="183" t="s">
        <v>100</v>
      </c>
      <c r="C16" s="183" t="s">
        <v>114</v>
      </c>
      <c r="D16" s="184">
        <v>91</v>
      </c>
      <c r="E16" s="184">
        <v>91</v>
      </c>
      <c r="F16" s="184">
        <v>0</v>
      </c>
    </row>
    <row r="17" spans="2:6">
      <c r="B17" s="183" t="s">
        <v>172</v>
      </c>
      <c r="C17" s="183" t="s">
        <v>114</v>
      </c>
      <c r="D17" s="184">
        <v>421</v>
      </c>
      <c r="E17" s="184">
        <v>421</v>
      </c>
      <c r="F17" s="184">
        <v>0</v>
      </c>
    </row>
    <row r="18" spans="2:6">
      <c r="B18" s="183" t="s">
        <v>161</v>
      </c>
      <c r="C18" s="183" t="s">
        <v>114</v>
      </c>
      <c r="D18" s="184">
        <v>70524</v>
      </c>
      <c r="E18" s="184">
        <v>70524</v>
      </c>
      <c r="F18" s="184">
        <v>0</v>
      </c>
    </row>
    <row r="19" spans="2:6">
      <c r="B19" s="183" t="s">
        <v>156</v>
      </c>
      <c r="C19" s="183" t="s">
        <v>114</v>
      </c>
      <c r="D19" s="184">
        <v>39393</v>
      </c>
      <c r="E19" s="184">
        <v>39393</v>
      </c>
      <c r="F19" s="184">
        <v>0</v>
      </c>
    </row>
    <row r="20" spans="2:6">
      <c r="B20" s="183" t="s">
        <v>126</v>
      </c>
      <c r="C20" s="183" t="s">
        <v>167</v>
      </c>
      <c r="D20" s="184">
        <v>1000</v>
      </c>
      <c r="E20" s="184">
        <v>1000</v>
      </c>
      <c r="F20" s="184">
        <v>0</v>
      </c>
    </row>
    <row r="21" spans="2:6">
      <c r="B21" s="183" t="s">
        <v>158</v>
      </c>
      <c r="C21" s="183" t="s">
        <v>114</v>
      </c>
      <c r="D21" s="184">
        <v>4673</v>
      </c>
      <c r="E21" s="184">
        <v>4673</v>
      </c>
      <c r="F21" s="184">
        <v>0</v>
      </c>
    </row>
    <row r="22" spans="2:6">
      <c r="B22" s="183" t="s">
        <v>330</v>
      </c>
      <c r="C22" s="183" t="s">
        <v>114</v>
      </c>
      <c r="D22" s="184">
        <v>3</v>
      </c>
      <c r="E22" s="184">
        <v>3</v>
      </c>
      <c r="F22" s="184">
        <v>0</v>
      </c>
    </row>
    <row r="23" spans="2:6">
      <c r="B23" s="183" t="s">
        <v>170</v>
      </c>
      <c r="C23" s="183" t="s">
        <v>114</v>
      </c>
      <c r="D23" s="184">
        <v>421</v>
      </c>
      <c r="E23" s="184">
        <v>421</v>
      </c>
      <c r="F23" s="184">
        <v>0</v>
      </c>
    </row>
    <row r="24" spans="2:6">
      <c r="B24" s="183" t="s">
        <v>1016</v>
      </c>
      <c r="C24" s="183" t="s">
        <v>167</v>
      </c>
      <c r="D24" s="184">
        <v>4800</v>
      </c>
      <c r="E24" s="184">
        <v>4800</v>
      </c>
      <c r="F24" s="184">
        <v>0</v>
      </c>
    </row>
    <row r="25" spans="2:6">
      <c r="B25" s="183" t="s">
        <v>329</v>
      </c>
      <c r="C25" s="183" t="s">
        <v>167</v>
      </c>
      <c r="D25" s="184">
        <v>10000</v>
      </c>
      <c r="E25" s="184">
        <v>10000</v>
      </c>
      <c r="F25" s="184">
        <v>0</v>
      </c>
    </row>
    <row r="26" spans="2:6">
      <c r="B26" s="183" t="s">
        <v>169</v>
      </c>
      <c r="C26" s="183" t="s">
        <v>114</v>
      </c>
      <c r="D26" s="184">
        <v>383</v>
      </c>
      <c r="E26" s="184">
        <v>383</v>
      </c>
      <c r="F26" s="184">
        <v>0</v>
      </c>
    </row>
    <row r="27" spans="2:6">
      <c r="B27" s="183" t="s">
        <v>168</v>
      </c>
      <c r="C27" s="183" t="s">
        <v>114</v>
      </c>
      <c r="D27" s="184">
        <v>918</v>
      </c>
      <c r="E27" s="184">
        <v>918</v>
      </c>
      <c r="F27" s="184">
        <v>0</v>
      </c>
    </row>
    <row r="28" spans="2:6">
      <c r="B28" s="183" t="s">
        <v>820</v>
      </c>
      <c r="C28" s="183" t="s">
        <v>114</v>
      </c>
      <c r="D28" s="184">
        <v>93900</v>
      </c>
      <c r="E28" s="184">
        <v>63000</v>
      </c>
      <c r="F28" s="184">
        <v>30900</v>
      </c>
    </row>
    <row r="29" spans="2:6">
      <c r="B29" s="183" t="s">
        <v>821</v>
      </c>
      <c r="C29" s="183" t="s">
        <v>114</v>
      </c>
      <c r="D29" s="184">
        <v>6300</v>
      </c>
      <c r="E29" s="184">
        <v>6300</v>
      </c>
      <c r="F29" s="184">
        <v>0</v>
      </c>
    </row>
    <row r="30" spans="2:6">
      <c r="B30" s="183" t="s">
        <v>80</v>
      </c>
      <c r="C30" s="183" t="s">
        <v>114</v>
      </c>
      <c r="D30" s="184">
        <v>1000</v>
      </c>
      <c r="E30" s="184">
        <v>1000</v>
      </c>
      <c r="F30" s="184">
        <v>0</v>
      </c>
    </row>
    <row r="31" spans="2:6">
      <c r="B31" s="183" t="s">
        <v>78</v>
      </c>
      <c r="C31" s="183" t="s">
        <v>114</v>
      </c>
      <c r="D31" s="184">
        <v>1500</v>
      </c>
      <c r="E31" s="184">
        <v>1500</v>
      </c>
      <c r="F31" s="184">
        <v>0</v>
      </c>
    </row>
    <row r="32" spans="2:6">
      <c r="B32" s="183" t="s">
        <v>83</v>
      </c>
      <c r="C32" s="183" t="s">
        <v>114</v>
      </c>
      <c r="D32" s="184">
        <v>40</v>
      </c>
      <c r="E32" s="184">
        <v>40</v>
      </c>
      <c r="F32" s="184">
        <v>0</v>
      </c>
    </row>
    <row r="33" spans="2:6">
      <c r="B33" s="183" t="s">
        <v>82</v>
      </c>
      <c r="C33" s="183" t="s">
        <v>114</v>
      </c>
      <c r="D33" s="184">
        <v>60</v>
      </c>
      <c r="E33" s="184">
        <v>60</v>
      </c>
      <c r="F33" s="184">
        <v>0</v>
      </c>
    </row>
    <row r="34" spans="2:6">
      <c r="B34" s="183" t="s">
        <v>81</v>
      </c>
      <c r="C34" s="183" t="s">
        <v>114</v>
      </c>
      <c r="D34" s="184">
        <v>150</v>
      </c>
      <c r="E34" s="184">
        <v>150</v>
      </c>
      <c r="F34" s="184">
        <v>0</v>
      </c>
    </row>
    <row r="35" spans="2:6">
      <c r="B35" s="183" t="s">
        <v>79</v>
      </c>
      <c r="C35" s="183" t="s">
        <v>114</v>
      </c>
      <c r="D35" s="184">
        <v>250</v>
      </c>
      <c r="E35" s="184">
        <v>250</v>
      </c>
      <c r="F35" s="184">
        <v>0</v>
      </c>
    </row>
    <row r="36" spans="2:6">
      <c r="B36" s="183" t="s">
        <v>1007</v>
      </c>
      <c r="C36" s="183" t="s">
        <v>114</v>
      </c>
      <c r="D36" s="184">
        <v>120000</v>
      </c>
      <c r="E36" s="184">
        <v>80000</v>
      </c>
      <c r="F36" s="184">
        <v>40000</v>
      </c>
    </row>
    <row r="37" spans="2:6">
      <c r="B37" s="183" t="s">
        <v>129</v>
      </c>
      <c r="C37" s="183" t="s">
        <v>114</v>
      </c>
      <c r="D37" s="184">
        <v>1700</v>
      </c>
      <c r="E37" s="184">
        <v>410</v>
      </c>
      <c r="F37" s="184">
        <v>1290</v>
      </c>
    </row>
    <row r="38" spans="2:6">
      <c r="B38" s="183" t="s">
        <v>958</v>
      </c>
      <c r="C38" s="183" t="s">
        <v>114</v>
      </c>
      <c r="D38" s="184">
        <v>80000</v>
      </c>
      <c r="E38" s="184">
        <v>48000</v>
      </c>
      <c r="F38" s="184">
        <v>32000</v>
      </c>
    </row>
    <row r="39" spans="2:6">
      <c r="B39" s="183" t="s">
        <v>1006</v>
      </c>
      <c r="C39" s="183" t="s">
        <v>114</v>
      </c>
      <c r="D39" s="184">
        <v>145</v>
      </c>
      <c r="E39" s="184">
        <v>0</v>
      </c>
      <c r="F39" s="184">
        <v>145</v>
      </c>
    </row>
    <row r="40" spans="2:6">
      <c r="B40" s="183" t="s">
        <v>95</v>
      </c>
      <c r="C40" s="183" t="s">
        <v>114</v>
      </c>
      <c r="D40" s="184">
        <v>4000</v>
      </c>
      <c r="E40" s="184">
        <v>4000</v>
      </c>
      <c r="F40" s="184">
        <v>0</v>
      </c>
    </row>
    <row r="41" spans="2:6">
      <c r="B41" s="183" t="s">
        <v>1005</v>
      </c>
      <c r="C41" s="183" t="s">
        <v>114</v>
      </c>
      <c r="D41" s="184">
        <v>158</v>
      </c>
      <c r="E41" s="184">
        <v>0</v>
      </c>
      <c r="F41" s="184">
        <v>158</v>
      </c>
    </row>
    <row r="42" spans="2:6">
      <c r="B42" s="183" t="s">
        <v>1004</v>
      </c>
      <c r="C42" s="183" t="s">
        <v>114</v>
      </c>
      <c r="D42" s="184">
        <v>300</v>
      </c>
      <c r="E42" s="184">
        <v>0</v>
      </c>
      <c r="F42" s="184">
        <v>300</v>
      </c>
    </row>
    <row r="43" spans="2:6">
      <c r="B43" s="183" t="s">
        <v>160</v>
      </c>
      <c r="C43" s="183" t="s">
        <v>114</v>
      </c>
      <c r="D43" s="184">
        <v>20206</v>
      </c>
      <c r="E43" s="184">
        <v>20206</v>
      </c>
      <c r="F43" s="184">
        <v>0</v>
      </c>
    </row>
    <row r="44" spans="2:6">
      <c r="B44" s="183" t="s">
        <v>136</v>
      </c>
      <c r="C44" s="183" t="s">
        <v>114</v>
      </c>
      <c r="D44" s="184">
        <v>37304</v>
      </c>
      <c r="E44" s="184">
        <v>37304</v>
      </c>
      <c r="F44" s="184">
        <v>0</v>
      </c>
    </row>
    <row r="45" spans="2:6">
      <c r="B45" s="183" t="s">
        <v>139</v>
      </c>
      <c r="C45" s="183" t="s">
        <v>114</v>
      </c>
      <c r="D45" s="184">
        <v>3</v>
      </c>
      <c r="E45" s="184">
        <v>3</v>
      </c>
      <c r="F45" s="184">
        <v>0</v>
      </c>
    </row>
    <row r="46" spans="2:6">
      <c r="B46" s="183" t="s">
        <v>954</v>
      </c>
      <c r="C46" s="183" t="s">
        <v>114</v>
      </c>
      <c r="D46" s="184">
        <v>2754</v>
      </c>
      <c r="E46" s="184">
        <v>2754</v>
      </c>
      <c r="F46" s="184">
        <v>0</v>
      </c>
    </row>
    <row r="47" spans="2:6">
      <c r="B47" s="183" t="s">
        <v>955</v>
      </c>
      <c r="C47" s="183" t="s">
        <v>114</v>
      </c>
      <c r="D47" s="184">
        <v>2754</v>
      </c>
      <c r="E47" s="184">
        <v>2754</v>
      </c>
      <c r="F47" s="184">
        <v>0</v>
      </c>
    </row>
    <row r="48" spans="2:6">
      <c r="B48" s="183" t="s">
        <v>951</v>
      </c>
      <c r="C48" s="183" t="s">
        <v>114</v>
      </c>
      <c r="D48" s="184">
        <v>1200</v>
      </c>
      <c r="E48" s="184">
        <v>1200</v>
      </c>
      <c r="F48" s="184">
        <v>0</v>
      </c>
    </row>
    <row r="49" spans="2:6">
      <c r="B49" s="183" t="s">
        <v>952</v>
      </c>
      <c r="C49" s="183" t="s">
        <v>114</v>
      </c>
      <c r="D49" s="184">
        <v>1986</v>
      </c>
      <c r="E49" s="184">
        <v>1986</v>
      </c>
      <c r="F49" s="184">
        <v>0</v>
      </c>
    </row>
    <row r="50" spans="2:6">
      <c r="B50" s="183" t="s">
        <v>953</v>
      </c>
      <c r="C50" s="183" t="s">
        <v>114</v>
      </c>
      <c r="D50" s="184">
        <v>232</v>
      </c>
      <c r="E50" s="184">
        <v>232</v>
      </c>
      <c r="F50" s="184">
        <v>0</v>
      </c>
    </row>
    <row r="51" spans="2:6">
      <c r="B51" s="183" t="s">
        <v>174</v>
      </c>
      <c r="C51" s="183" t="s">
        <v>114</v>
      </c>
      <c r="D51" s="184">
        <v>229</v>
      </c>
      <c r="E51" s="184">
        <v>229</v>
      </c>
      <c r="F51" s="184">
        <v>0</v>
      </c>
    </row>
    <row r="52" spans="2:6">
      <c r="B52" s="183" t="s">
        <v>956</v>
      </c>
      <c r="C52" s="183" t="s">
        <v>114</v>
      </c>
      <c r="D52" s="184">
        <v>36</v>
      </c>
      <c r="E52" s="184">
        <v>36</v>
      </c>
      <c r="F52" s="184">
        <v>0</v>
      </c>
    </row>
    <row r="53" spans="2:6">
      <c r="B53" s="183" t="s">
        <v>332</v>
      </c>
      <c r="C53" s="183" t="s">
        <v>114</v>
      </c>
      <c r="D53" s="184">
        <v>36</v>
      </c>
      <c r="E53" s="184">
        <v>36</v>
      </c>
      <c r="F53" s="184">
        <v>0</v>
      </c>
    </row>
    <row r="54" spans="2:6">
      <c r="B54" s="183" t="s">
        <v>331</v>
      </c>
      <c r="C54" s="183" t="s">
        <v>114</v>
      </c>
      <c r="D54" s="184">
        <v>2</v>
      </c>
      <c r="E54" s="184">
        <v>2</v>
      </c>
      <c r="F54" s="184">
        <v>0</v>
      </c>
    </row>
    <row r="55" spans="2:6">
      <c r="B55" s="183" t="s">
        <v>119</v>
      </c>
      <c r="C55" s="183" t="s">
        <v>114</v>
      </c>
      <c r="D55" s="184">
        <v>100000</v>
      </c>
      <c r="E55" s="184">
        <v>53600</v>
      </c>
      <c r="F55" s="184">
        <v>46400</v>
      </c>
    </row>
    <row r="56" spans="2:6">
      <c r="B56" s="183" t="s">
        <v>334</v>
      </c>
      <c r="C56" s="183" t="s">
        <v>114</v>
      </c>
      <c r="D56" s="184">
        <v>200</v>
      </c>
      <c r="E56" s="184">
        <v>200</v>
      </c>
      <c r="F56" s="184">
        <v>0</v>
      </c>
    </row>
    <row r="57" spans="2:6">
      <c r="B57" s="183" t="s">
        <v>175</v>
      </c>
      <c r="C57" s="183" t="s">
        <v>114</v>
      </c>
      <c r="D57" s="184">
        <v>326</v>
      </c>
      <c r="E57" s="184">
        <v>326</v>
      </c>
      <c r="F57" s="184">
        <v>0</v>
      </c>
    </row>
    <row r="58" spans="2:6">
      <c r="B58" s="183" t="s">
        <v>157</v>
      </c>
      <c r="C58" s="183" t="s">
        <v>114</v>
      </c>
      <c r="D58" s="184">
        <v>40800</v>
      </c>
      <c r="E58" s="184">
        <v>40800</v>
      </c>
      <c r="F58" s="184">
        <v>0</v>
      </c>
    </row>
    <row r="59" spans="2:6">
      <c r="B59" s="183" t="s">
        <v>327</v>
      </c>
      <c r="C59" s="183" t="s">
        <v>114</v>
      </c>
      <c r="D59" s="184">
        <v>100</v>
      </c>
      <c r="E59" s="184">
        <v>100</v>
      </c>
      <c r="F59" s="184">
        <v>0</v>
      </c>
    </row>
    <row r="60" spans="2:6">
      <c r="B60" s="183" t="s">
        <v>176</v>
      </c>
      <c r="C60" s="183" t="s">
        <v>114</v>
      </c>
      <c r="D60" s="184">
        <v>459</v>
      </c>
      <c r="E60" s="184">
        <v>459</v>
      </c>
      <c r="F60" s="184">
        <v>0</v>
      </c>
    </row>
    <row r="61" spans="2:6">
      <c r="B61" s="183" t="s">
        <v>326</v>
      </c>
      <c r="C61" s="183" t="s">
        <v>114</v>
      </c>
      <c r="D61" s="184">
        <v>297</v>
      </c>
      <c r="E61" s="184">
        <v>297</v>
      </c>
      <c r="F61" s="184">
        <v>0</v>
      </c>
    </row>
    <row r="62" spans="2:6">
      <c r="B62" s="183" t="s">
        <v>171</v>
      </c>
      <c r="C62" s="183" t="s">
        <v>114</v>
      </c>
      <c r="D62" s="184">
        <v>459</v>
      </c>
      <c r="E62" s="184">
        <v>459</v>
      </c>
      <c r="F62" s="184">
        <v>0</v>
      </c>
    </row>
    <row r="63" spans="2:6">
      <c r="B63" s="183" t="s">
        <v>1002</v>
      </c>
      <c r="C63" s="183" t="s">
        <v>114</v>
      </c>
      <c r="D63" s="184">
        <v>300</v>
      </c>
      <c r="E63" s="184">
        <v>0</v>
      </c>
      <c r="F63" s="184">
        <v>300</v>
      </c>
    </row>
    <row r="64" spans="2:6">
      <c r="B64" s="183" t="s">
        <v>106</v>
      </c>
      <c r="C64" s="183"/>
      <c r="D64" s="184">
        <v>714016</v>
      </c>
      <c r="E64" s="184">
        <v>548964</v>
      </c>
      <c r="F64" s="184">
        <v>165052</v>
      </c>
    </row>
  </sheetData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B1" workbookViewId="0">
      <selection activeCell="E12" sqref="E12"/>
    </sheetView>
  </sheetViews>
  <sheetFormatPr defaultRowHeight="15"/>
  <cols>
    <col min="1" max="1" width="18.5703125" customWidth="1"/>
    <col min="2" max="2" width="22" customWidth="1"/>
    <col min="5" max="5" width="21" customWidth="1"/>
    <col min="6" max="6" width="18.5703125" customWidth="1"/>
    <col min="7" max="7" width="21" bestFit="1" customWidth="1"/>
    <col min="9" max="9" width="55.5703125" bestFit="1" customWidth="1"/>
    <col min="10" max="10" width="15.140625" bestFit="1" customWidth="1"/>
    <col min="11" max="11" width="15.85546875" bestFit="1" customWidth="1"/>
  </cols>
  <sheetData>
    <row r="1" spans="1:8">
      <c r="A1" s="54" t="s">
        <v>108</v>
      </c>
      <c r="B1" t="s">
        <v>151</v>
      </c>
    </row>
    <row r="2" spans="1:8">
      <c r="A2" t="s">
        <v>987</v>
      </c>
    </row>
    <row r="3" spans="1:8" ht="14.25" customHeight="1">
      <c r="A3" t="s">
        <v>992</v>
      </c>
      <c r="E3" s="54" t="s">
        <v>993</v>
      </c>
      <c r="F3" t="s">
        <v>992</v>
      </c>
    </row>
    <row r="4" spans="1:8" ht="14.25" customHeight="1">
      <c r="A4" s="51">
        <v>1182700</v>
      </c>
      <c r="B4" s="163">
        <f>GETPIVOTDATA("Valor total
COMERCIAL",$A$3)</f>
        <v>1182700</v>
      </c>
      <c r="E4" s="37" t="s">
        <v>152</v>
      </c>
      <c r="F4" s="166">
        <v>0.74319664503750127</v>
      </c>
      <c r="G4" s="167">
        <f>GETPIVOTDATA("Valor total
COMERCIAL",$E$3,"Classificação","DOAÇÕES DE MATERIAIS")</f>
        <v>0.74319664503750127</v>
      </c>
    </row>
    <row r="5" spans="1:8" ht="14.25" customHeight="1">
      <c r="A5" s="51"/>
      <c r="E5" s="37" t="s">
        <v>151</v>
      </c>
      <c r="F5" s="166">
        <v>0.25680335496249873</v>
      </c>
      <c r="G5" s="168">
        <f>GETPIVOTDATA("Valor total
COMERCIAL",$E$3,"Classificação","DOAÇÕES FINANCEIRAS")</f>
        <v>0.25680335496249873</v>
      </c>
    </row>
    <row r="6" spans="1:8" ht="14.25" customHeight="1">
      <c r="A6" s="54" t="s">
        <v>108</v>
      </c>
      <c r="B6" t="s">
        <v>152</v>
      </c>
      <c r="E6" s="37" t="s">
        <v>106</v>
      </c>
      <c r="F6" s="166">
        <v>1</v>
      </c>
    </row>
    <row r="7" spans="1:8" ht="14.25" customHeight="1">
      <c r="A7" t="s">
        <v>988</v>
      </c>
    </row>
    <row r="8" spans="1:8" ht="14.25" customHeight="1">
      <c r="A8" t="s">
        <v>992</v>
      </c>
    </row>
    <row r="9" spans="1:8" ht="14.25" customHeight="1">
      <c r="A9" s="51">
        <v>3422769.4268799992</v>
      </c>
      <c r="B9" s="164">
        <f>GETPIVOTDATA("Valor total
COMERCIAL",$A$8)</f>
        <v>3422769.4268799992</v>
      </c>
    </row>
    <row r="10" spans="1:8" ht="14.25" customHeight="1">
      <c r="E10" s="54" t="s">
        <v>108</v>
      </c>
      <c r="F10" t="s">
        <v>994</v>
      </c>
    </row>
    <row r="11" spans="1:8" ht="14.25" customHeight="1">
      <c r="E11" s="37"/>
      <c r="F11" s="166"/>
    </row>
    <row r="12" spans="1:8" ht="14.25" customHeight="1">
      <c r="A12" s="54" t="s">
        <v>108</v>
      </c>
      <c r="B12" t="s">
        <v>994</v>
      </c>
      <c r="E12" s="54" t="s">
        <v>993</v>
      </c>
      <c r="F12" t="s">
        <v>992</v>
      </c>
    </row>
    <row r="13" spans="1:8" ht="14.25" customHeight="1">
      <c r="A13" t="s">
        <v>989</v>
      </c>
      <c r="E13" s="37" t="s">
        <v>961</v>
      </c>
      <c r="F13" s="166">
        <v>0.45009346884412854</v>
      </c>
      <c r="G13" s="167"/>
      <c r="H13" s="167"/>
    </row>
    <row r="14" spans="1:8" ht="14.25" customHeight="1">
      <c r="A14" t="s">
        <v>992</v>
      </c>
      <c r="E14" s="37" t="s">
        <v>964</v>
      </c>
      <c r="F14" s="166">
        <v>0.27548901803469916</v>
      </c>
      <c r="G14" s="167"/>
      <c r="H14" s="167"/>
    </row>
    <row r="15" spans="1:8" ht="14.25" customHeight="1">
      <c r="A15" s="51">
        <v>4605469.4268800002</v>
      </c>
      <c r="B15" s="164">
        <f>GETPIVOTDATA("Valor total
COMERCIAL",$A$14)</f>
        <v>4605469.4268800002</v>
      </c>
      <c r="E15" s="37" t="s">
        <v>962</v>
      </c>
      <c r="F15" s="166">
        <v>0.1656652832015163</v>
      </c>
      <c r="G15" s="167"/>
      <c r="H15" s="167"/>
    </row>
    <row r="16" spans="1:8" ht="14.25" customHeight="1">
      <c r="E16" s="37" t="s">
        <v>1084</v>
      </c>
      <c r="F16" s="166">
        <v>6.5139939535596186E-2</v>
      </c>
      <c r="G16" s="167"/>
      <c r="H16" s="167"/>
    </row>
    <row r="17" spans="1:6" ht="14.25" customHeight="1">
      <c r="E17" s="37" t="s">
        <v>963</v>
      </c>
      <c r="F17" s="166">
        <v>4.3612290384059796E-2</v>
      </c>
    </row>
    <row r="18" spans="1:6" ht="14.25" customHeight="1">
      <c r="A18" s="54" t="s">
        <v>108</v>
      </c>
      <c r="B18" t="s">
        <v>994</v>
      </c>
      <c r="E18" s="37" t="s">
        <v>106</v>
      </c>
      <c r="F18" s="166">
        <v>1</v>
      </c>
    </row>
    <row r="19" spans="1:6" ht="14.25" customHeight="1">
      <c r="A19" t="s">
        <v>990</v>
      </c>
      <c r="E19" s="54" t="s">
        <v>108</v>
      </c>
      <c r="F19" t="s">
        <v>994</v>
      </c>
    </row>
    <row r="20" spans="1:6" ht="14.25" customHeight="1">
      <c r="A20" t="s">
        <v>995</v>
      </c>
    </row>
    <row r="21" spans="1:6" ht="14.25" customHeight="1">
      <c r="A21" s="160">
        <v>714016</v>
      </c>
      <c r="B21" s="165">
        <f>GETPIVOTDATA("Quantidade fracionada",$A$20)</f>
        <v>714016</v>
      </c>
      <c r="E21" s="54" t="s">
        <v>993</v>
      </c>
      <c r="F21" t="s">
        <v>995</v>
      </c>
    </row>
    <row r="22" spans="1:6" ht="14.25" customHeight="1">
      <c r="E22" s="37" t="s">
        <v>961</v>
      </c>
      <c r="F22" s="160">
        <v>419803</v>
      </c>
    </row>
    <row r="23" spans="1:6" ht="14.25" customHeight="1">
      <c r="E23" s="37" t="s">
        <v>962</v>
      </c>
      <c r="F23" s="160">
        <v>238606</v>
      </c>
    </row>
    <row r="24" spans="1:6" ht="14.25" customHeight="1">
      <c r="A24" t="s">
        <v>996</v>
      </c>
      <c r="E24" s="37" t="s">
        <v>963</v>
      </c>
      <c r="F24" s="160">
        <v>50569</v>
      </c>
    </row>
    <row r="25" spans="1:6">
      <c r="A25" t="s">
        <v>997</v>
      </c>
      <c r="E25" s="37" t="s">
        <v>964</v>
      </c>
      <c r="F25" s="160">
        <v>4738</v>
      </c>
    </row>
    <row r="26" spans="1:6" ht="18.75">
      <c r="A26" s="79">
        <v>318</v>
      </c>
      <c r="B26" s="165">
        <f>GETPIVOTDATA("[Measures].[Contagem Distinta de Destinatário]",$A$25)</f>
        <v>318</v>
      </c>
      <c r="E26" s="37" t="s">
        <v>1084</v>
      </c>
      <c r="F26" s="160">
        <v>300</v>
      </c>
    </row>
    <row r="27" spans="1:6">
      <c r="E27" s="37" t="s">
        <v>106</v>
      </c>
      <c r="F27" s="160">
        <v>714016</v>
      </c>
    </row>
    <row r="29" spans="1:6">
      <c r="A29" t="s">
        <v>991</v>
      </c>
    </row>
    <row r="30" spans="1:6">
      <c r="A30" t="s">
        <v>998</v>
      </c>
    </row>
    <row r="31" spans="1:6" ht="18.75">
      <c r="A31" s="79">
        <v>220</v>
      </c>
      <c r="B31" s="165">
        <f>GETPIVOTDATA("[Measures].[Contagem Distinta de Cidade2]",$A$30)</f>
        <v>220</v>
      </c>
    </row>
    <row r="33" spans="1:11">
      <c r="A33" s="181">
        <f ca="1">TODAY()</f>
        <v>44033</v>
      </c>
    </row>
    <row r="34" spans="1:11">
      <c r="I34" s="185" t="s">
        <v>108</v>
      </c>
      <c r="J34" s="185" t="s">
        <v>994</v>
      </c>
    </row>
    <row r="36" spans="1:11">
      <c r="I36" s="185"/>
      <c r="J36" s="189" t="s">
        <v>1000</v>
      </c>
      <c r="K36" s="189" t="s">
        <v>999</v>
      </c>
    </row>
    <row r="37" spans="1:11">
      <c r="I37" s="186" t="s">
        <v>1001</v>
      </c>
      <c r="J37" s="187">
        <v>300</v>
      </c>
      <c r="K37" s="188">
        <v>300000</v>
      </c>
    </row>
    <row r="38" spans="1:11">
      <c r="I38" s="186" t="s">
        <v>146</v>
      </c>
      <c r="J38" s="187">
        <v>5000</v>
      </c>
      <c r="K38" s="188">
        <v>500</v>
      </c>
    </row>
    <row r="39" spans="1:11">
      <c r="I39" s="186" t="s">
        <v>957</v>
      </c>
      <c r="J39" s="187">
        <v>80000</v>
      </c>
      <c r="K39" s="188">
        <v>246829.27000000002</v>
      </c>
    </row>
    <row r="40" spans="1:11">
      <c r="I40" s="186" t="s">
        <v>131</v>
      </c>
      <c r="J40" s="187">
        <v>28350</v>
      </c>
      <c r="K40" s="188">
        <v>12252.05</v>
      </c>
    </row>
    <row r="41" spans="1:11">
      <c r="I41" s="186" t="s">
        <v>124</v>
      </c>
      <c r="J41" s="187">
        <v>300</v>
      </c>
      <c r="K41" s="188">
        <v>0</v>
      </c>
    </row>
    <row r="42" spans="1:11">
      <c r="I42" s="186" t="s">
        <v>92</v>
      </c>
      <c r="J42" s="187">
        <v>4000</v>
      </c>
      <c r="K42" s="188">
        <v>0</v>
      </c>
    </row>
    <row r="43" spans="1:11">
      <c r="I43" s="186" t="s">
        <v>135</v>
      </c>
      <c r="J43" s="187">
        <v>223806</v>
      </c>
      <c r="K43" s="188">
        <v>728343.3968799999</v>
      </c>
    </row>
    <row r="44" spans="1:11">
      <c r="I44" s="186" t="s">
        <v>116</v>
      </c>
      <c r="J44" s="187">
        <v>700</v>
      </c>
      <c r="K44" s="188">
        <v>30500</v>
      </c>
    </row>
    <row r="45" spans="1:11">
      <c r="I45" s="186" t="s">
        <v>98</v>
      </c>
      <c r="J45" s="187">
        <v>388</v>
      </c>
      <c r="K45" s="188">
        <v>44974.200000000004</v>
      </c>
    </row>
    <row r="46" spans="1:11">
      <c r="I46" s="186" t="s">
        <v>91</v>
      </c>
      <c r="J46" s="187">
        <v>3000</v>
      </c>
      <c r="K46" s="188">
        <v>14870</v>
      </c>
    </row>
    <row r="47" spans="1:11">
      <c r="I47" s="142" t="s">
        <v>1017</v>
      </c>
      <c r="J47" s="187">
        <v>9725</v>
      </c>
      <c r="K47" s="188">
        <v>155600</v>
      </c>
    </row>
    <row r="48" spans="1:11">
      <c r="I48" s="142" t="s">
        <v>1014</v>
      </c>
      <c r="J48" s="187">
        <v>4800</v>
      </c>
      <c r="K48" s="188">
        <v>12432</v>
      </c>
    </row>
    <row r="49" spans="9:11">
      <c r="I49" s="186" t="s">
        <v>115</v>
      </c>
      <c r="J49" s="187"/>
      <c r="K49" s="188">
        <v>250000</v>
      </c>
    </row>
    <row r="50" spans="9:11">
      <c r="I50" s="186" t="s">
        <v>1003</v>
      </c>
      <c r="J50" s="187">
        <v>603</v>
      </c>
      <c r="K50" s="188">
        <v>1584.6</v>
      </c>
    </row>
    <row r="51" spans="9:11">
      <c r="I51" s="186" t="s">
        <v>93</v>
      </c>
      <c r="J51" s="187">
        <v>1000</v>
      </c>
      <c r="K51" s="188">
        <v>15370</v>
      </c>
    </row>
    <row r="52" spans="9:11">
      <c r="I52" s="186" t="s">
        <v>178</v>
      </c>
      <c r="J52" s="187">
        <v>10000</v>
      </c>
      <c r="K52" s="188">
        <v>22191</v>
      </c>
    </row>
    <row r="53" spans="9:11">
      <c r="I53" s="186" t="s">
        <v>117</v>
      </c>
      <c r="J53" s="187"/>
      <c r="K53" s="188">
        <v>200</v>
      </c>
    </row>
    <row r="54" spans="9:11">
      <c r="I54" s="186" t="s">
        <v>142</v>
      </c>
      <c r="J54" s="187"/>
      <c r="K54" s="188">
        <v>900000</v>
      </c>
    </row>
    <row r="55" spans="9:11">
      <c r="I55" s="142" t="s">
        <v>1013</v>
      </c>
      <c r="J55" s="187">
        <v>50000</v>
      </c>
      <c r="K55" s="188">
        <v>219818.46</v>
      </c>
    </row>
    <row r="56" spans="9:11">
      <c r="I56" s="142" t="s">
        <v>143</v>
      </c>
      <c r="J56" s="187">
        <v>70000</v>
      </c>
      <c r="K56" s="188">
        <v>209035.38</v>
      </c>
    </row>
    <row r="57" spans="9:11">
      <c r="I57" s="186" t="s">
        <v>101</v>
      </c>
      <c r="J57" s="187">
        <v>4994</v>
      </c>
      <c r="K57" s="188">
        <v>14133.02</v>
      </c>
    </row>
    <row r="58" spans="9:11">
      <c r="I58" s="186" t="s">
        <v>163</v>
      </c>
      <c r="J58" s="187"/>
      <c r="K58" s="188">
        <v>2000</v>
      </c>
    </row>
    <row r="59" spans="9:11">
      <c r="I59" s="186" t="s">
        <v>96</v>
      </c>
      <c r="J59" s="187">
        <v>1000</v>
      </c>
      <c r="K59" s="188">
        <v>0</v>
      </c>
    </row>
    <row r="60" spans="9:11">
      <c r="I60" s="186" t="s">
        <v>164</v>
      </c>
      <c r="J60" s="187">
        <v>1500</v>
      </c>
      <c r="K60" s="188">
        <v>3000</v>
      </c>
    </row>
    <row r="61" spans="9:11">
      <c r="I61" s="186" t="s">
        <v>333</v>
      </c>
      <c r="J61" s="187">
        <v>210200</v>
      </c>
      <c r="K61" s="188">
        <v>1380754</v>
      </c>
    </row>
    <row r="62" spans="9:11">
      <c r="I62" s="186" t="s">
        <v>134</v>
      </c>
      <c r="J62" s="187">
        <v>77</v>
      </c>
      <c r="K62" s="188">
        <v>41082.049999999996</v>
      </c>
    </row>
    <row r="63" spans="9:11">
      <c r="I63" s="186" t="s">
        <v>106</v>
      </c>
      <c r="J63" s="187">
        <v>709743</v>
      </c>
      <c r="K63" s="188">
        <v>4605469.4268799992</v>
      </c>
    </row>
  </sheetData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38"/>
  <sheetViews>
    <sheetView showGridLines="0" view="pageLayout" topLeftCell="H102" zoomScale="160" zoomScaleNormal="100" zoomScaleSheetLayoutView="130" zoomScalePageLayoutView="160" workbookViewId="0">
      <selection activeCell="K112" sqref="K112"/>
    </sheetView>
  </sheetViews>
  <sheetFormatPr defaultColWidth="0" defaultRowHeight="15"/>
  <cols>
    <col min="1" max="11" width="9.140625" style="169" customWidth="1"/>
    <col min="28" max="16383" width="9.140625" hidden="1"/>
    <col min="16384" max="16384" width="9.140625" hidden="1" customWidth="1"/>
  </cols>
  <sheetData>
    <row r="1" spans="9:27" s="180" customFormat="1" ht="45.75" customHeight="1"/>
    <row r="2" spans="9:27" s="179" customFormat="1" ht="11.25" customHeight="1">
      <c r="I2" s="245"/>
      <c r="J2" s="245"/>
      <c r="K2" s="245"/>
    </row>
    <row r="3" spans="9:27"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1"/>
      <c r="Y3" s="161"/>
      <c r="Z3" s="161"/>
      <c r="AA3" s="161"/>
    </row>
    <row r="4" spans="9:27"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1"/>
      <c r="Y4" s="161"/>
      <c r="Z4" s="161"/>
      <c r="AA4" s="161"/>
    </row>
    <row r="5" spans="9:27"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1"/>
      <c r="Y5" s="161"/>
      <c r="Z5" s="161"/>
      <c r="AA5" s="161"/>
    </row>
    <row r="6" spans="9:27"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1"/>
      <c r="Y6" s="161"/>
      <c r="Z6" s="161"/>
      <c r="AA6" s="161"/>
    </row>
    <row r="7" spans="9:27"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1"/>
      <c r="Y7" s="161"/>
      <c r="Z7" s="161"/>
      <c r="AA7" s="161"/>
    </row>
    <row r="8" spans="9:27"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1"/>
      <c r="Y8" s="161"/>
      <c r="Z8" s="161"/>
      <c r="AA8" s="161"/>
    </row>
    <row r="9" spans="9:27"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1"/>
      <c r="Y9" s="161"/>
      <c r="Z9" s="161"/>
      <c r="AA9" s="161"/>
    </row>
    <row r="10" spans="9:27"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1"/>
      <c r="Y10" s="161"/>
      <c r="Z10" s="161"/>
      <c r="AA10" s="161"/>
    </row>
    <row r="11" spans="9:27"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1"/>
      <c r="Y11" s="161"/>
      <c r="Z11" s="161"/>
      <c r="AA11" s="161"/>
    </row>
    <row r="12" spans="9:27"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1"/>
      <c r="Y12" s="161"/>
      <c r="Z12" s="161"/>
      <c r="AA12" s="161"/>
    </row>
    <row r="13" spans="9:27"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1"/>
      <c r="Y13" s="161"/>
      <c r="Z13" s="161"/>
      <c r="AA13" s="161"/>
    </row>
    <row r="14" spans="9:27"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1"/>
      <c r="Y14" s="161"/>
      <c r="Z14" s="161"/>
      <c r="AA14" s="161"/>
    </row>
    <row r="15" spans="9:27"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1"/>
      <c r="Y15" s="161"/>
      <c r="Z15" s="161"/>
      <c r="AA15" s="161"/>
    </row>
    <row r="16" spans="9:27"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1"/>
      <c r="Y16" s="161"/>
      <c r="Z16" s="161"/>
      <c r="AA16" s="161"/>
    </row>
    <row r="17" spans="12:27"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1"/>
      <c r="Y17" s="161"/>
      <c r="Z17" s="161"/>
      <c r="AA17" s="161"/>
    </row>
    <row r="18" spans="12:27"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1"/>
      <c r="Y18" s="161"/>
      <c r="Z18" s="161"/>
      <c r="AA18" s="161"/>
    </row>
    <row r="19" spans="12:27"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1"/>
      <c r="Y19" s="161"/>
      <c r="Z19" s="161"/>
      <c r="AA19" s="161"/>
    </row>
    <row r="20" spans="12:27"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1"/>
      <c r="Y20" s="161"/>
      <c r="Z20" s="161"/>
      <c r="AA20" s="161"/>
    </row>
    <row r="21" spans="12:27"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1"/>
      <c r="Y21" s="161"/>
      <c r="Z21" s="161"/>
      <c r="AA21" s="161"/>
    </row>
    <row r="22" spans="12:27"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1"/>
      <c r="Y22" s="161"/>
      <c r="Z22" s="161"/>
      <c r="AA22" s="161"/>
    </row>
    <row r="23" spans="12:27"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1"/>
      <c r="Y23" s="161"/>
      <c r="Z23" s="161"/>
      <c r="AA23" s="161"/>
    </row>
    <row r="24" spans="12:27"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1"/>
      <c r="Y24" s="161"/>
      <c r="Z24" s="161"/>
      <c r="AA24" s="161"/>
    </row>
    <row r="25" spans="12:27"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1"/>
      <c r="Y25" s="161"/>
      <c r="Z25" s="161"/>
      <c r="AA25" s="161"/>
    </row>
    <row r="26" spans="12:27"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1"/>
      <c r="Y26" s="161"/>
      <c r="Z26" s="161"/>
      <c r="AA26" s="161"/>
    </row>
    <row r="27" spans="12:27"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1"/>
      <c r="Y27" s="161"/>
      <c r="Z27" s="161"/>
      <c r="AA27" s="161"/>
    </row>
    <row r="28" spans="12:27"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1"/>
      <c r="Y28" s="161"/>
      <c r="Z28" s="161"/>
      <c r="AA28" s="161"/>
    </row>
    <row r="29" spans="12:27"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1"/>
      <c r="Y29" s="161"/>
      <c r="Z29" s="161"/>
      <c r="AA29" s="161"/>
    </row>
    <row r="30" spans="12:27"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1"/>
      <c r="Y30" s="161"/>
      <c r="Z30" s="161"/>
      <c r="AA30" s="161"/>
    </row>
    <row r="31" spans="12:27"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1"/>
      <c r="Y31" s="161"/>
      <c r="Z31" s="161"/>
      <c r="AA31" s="161"/>
    </row>
    <row r="32" spans="12:27"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1"/>
      <c r="Y32" s="161"/>
      <c r="Z32" s="161"/>
      <c r="AA32" s="161"/>
    </row>
    <row r="33" spans="12:27"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1"/>
      <c r="Y33" s="161"/>
      <c r="Z33" s="161"/>
      <c r="AA33" s="161"/>
    </row>
    <row r="34" spans="12:27"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1"/>
      <c r="Y34" s="161"/>
      <c r="Z34" s="161"/>
      <c r="AA34" s="161"/>
    </row>
    <row r="35" spans="12:27"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1"/>
      <c r="Y35" s="161"/>
      <c r="Z35" s="161"/>
      <c r="AA35" s="161"/>
    </row>
    <row r="36" spans="12:27"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1"/>
      <c r="Y36" s="161"/>
      <c r="Z36" s="161"/>
      <c r="AA36" s="161"/>
    </row>
    <row r="37" spans="12:27"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1"/>
      <c r="Y37" s="161"/>
      <c r="Z37" s="161"/>
      <c r="AA37" s="161"/>
    </row>
    <row r="38" spans="12:27"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1"/>
      <c r="Y38" s="161"/>
      <c r="Z38" s="161"/>
      <c r="AA38" s="161"/>
    </row>
    <row r="39" spans="12:27"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1"/>
      <c r="Y39" s="161"/>
      <c r="Z39" s="161"/>
      <c r="AA39" s="161"/>
    </row>
    <row r="40" spans="12:27"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1"/>
      <c r="Y40" s="161"/>
      <c r="Z40" s="161"/>
      <c r="AA40" s="161"/>
    </row>
    <row r="41" spans="12:27"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1"/>
      <c r="Y41" s="161"/>
      <c r="Z41" s="161"/>
      <c r="AA41" s="161"/>
    </row>
    <row r="42" spans="12:27"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1"/>
      <c r="Y42" s="161"/>
      <c r="Z42" s="161"/>
      <c r="AA42" s="161"/>
    </row>
    <row r="43" spans="12:27"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1"/>
      <c r="Y43" s="161"/>
      <c r="Z43" s="161"/>
      <c r="AA43" s="161"/>
    </row>
    <row r="44" spans="12:27"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1"/>
      <c r="Y44" s="161"/>
      <c r="Z44" s="161"/>
      <c r="AA44" s="161"/>
    </row>
    <row r="45" spans="12:27"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1"/>
      <c r="Y45" s="161"/>
      <c r="Z45" s="161"/>
      <c r="AA45" s="161"/>
    </row>
    <row r="46" spans="12:27"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1"/>
      <c r="Y46" s="161"/>
      <c r="Z46" s="161"/>
      <c r="AA46" s="161"/>
    </row>
    <row r="47" spans="12:27"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1"/>
      <c r="Y47" s="161"/>
      <c r="Z47" s="161"/>
      <c r="AA47" s="161"/>
    </row>
    <row r="48" spans="12:27"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1"/>
      <c r="Y48" s="161"/>
      <c r="Z48" s="161"/>
      <c r="AA48" s="161"/>
    </row>
    <row r="49" spans="12:27"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1"/>
      <c r="Y49" s="161"/>
      <c r="Z49" s="161"/>
      <c r="AA49" s="161"/>
    </row>
    <row r="50" spans="12:27"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1"/>
      <c r="Y50" s="161"/>
      <c r="Z50" s="161"/>
      <c r="AA50" s="161"/>
    </row>
    <row r="51" spans="12:27"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1"/>
      <c r="Y51" s="161"/>
      <c r="Z51" s="161"/>
      <c r="AA51" s="161"/>
    </row>
    <row r="52" spans="12:27"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1"/>
      <c r="Y52" s="161"/>
      <c r="Z52" s="161"/>
      <c r="AA52" s="161"/>
    </row>
    <row r="53" spans="12:27"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1"/>
      <c r="Y53" s="161"/>
      <c r="Z53" s="161"/>
      <c r="AA53" s="161"/>
    </row>
    <row r="54" spans="12:27"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1"/>
      <c r="Y54" s="161"/>
      <c r="Z54" s="161"/>
      <c r="AA54" s="161"/>
    </row>
    <row r="55" spans="12:27"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1"/>
      <c r="Y55" s="161"/>
      <c r="Z55" s="161"/>
      <c r="AA55" s="161"/>
    </row>
    <row r="56" spans="12:27"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1"/>
      <c r="Y56" s="161"/>
      <c r="Z56" s="161"/>
      <c r="AA56" s="161"/>
    </row>
    <row r="57" spans="12:27"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1"/>
      <c r="Y57" s="161"/>
      <c r="Z57" s="161"/>
      <c r="AA57" s="161"/>
    </row>
    <row r="58" spans="12:27"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1"/>
      <c r="Y58" s="161"/>
      <c r="Z58" s="161"/>
      <c r="AA58" s="161"/>
    </row>
    <row r="59" spans="12:27"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1"/>
      <c r="Y59" s="161"/>
      <c r="Z59" s="161"/>
      <c r="AA59" s="161"/>
    </row>
    <row r="60" spans="12:27" ht="21.75" customHeight="1"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1"/>
      <c r="Y60" s="161"/>
      <c r="Z60" s="161"/>
      <c r="AA60" s="161"/>
    </row>
    <row r="61" spans="12:27"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1"/>
      <c r="Y61" s="161"/>
      <c r="Z61" s="161"/>
      <c r="AA61" s="161"/>
    </row>
    <row r="62" spans="12:27"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1"/>
      <c r="Y62" s="161"/>
      <c r="Z62" s="161"/>
      <c r="AA62" s="161"/>
    </row>
    <row r="63" spans="12:27"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1"/>
      <c r="Y63" s="161"/>
      <c r="Z63" s="161"/>
      <c r="AA63" s="161"/>
    </row>
    <row r="64" spans="12:27"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1"/>
      <c r="Y64" s="161"/>
      <c r="Z64" s="161"/>
      <c r="AA64" s="161"/>
    </row>
    <row r="65" spans="12:27"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1"/>
      <c r="Y65" s="161"/>
      <c r="Z65" s="161"/>
      <c r="AA65" s="161"/>
    </row>
    <row r="66" spans="12:27"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1"/>
      <c r="Y66" s="161"/>
      <c r="Z66" s="161"/>
      <c r="AA66" s="161"/>
    </row>
    <row r="67" spans="12:27"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1"/>
      <c r="Y67" s="161"/>
      <c r="Z67" s="161"/>
      <c r="AA67" s="161"/>
    </row>
    <row r="68" spans="12:27"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1"/>
      <c r="Y68" s="161"/>
      <c r="Z68" s="161"/>
      <c r="AA68" s="161"/>
    </row>
    <row r="69" spans="12:27"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1"/>
      <c r="Y69" s="161"/>
      <c r="Z69" s="161"/>
      <c r="AA69" s="161"/>
    </row>
    <row r="70" spans="12:27"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1"/>
      <c r="Y70" s="161"/>
      <c r="Z70" s="161"/>
      <c r="AA70" s="161"/>
    </row>
    <row r="71" spans="12:27"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1"/>
      <c r="Y71" s="161"/>
      <c r="Z71" s="161"/>
      <c r="AA71" s="161"/>
    </row>
    <row r="72" spans="12:27"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1"/>
      <c r="Y72" s="161"/>
      <c r="Z72" s="161"/>
      <c r="AA72" s="161"/>
    </row>
    <row r="73" spans="12:27"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1"/>
      <c r="Y73" s="161"/>
      <c r="Z73" s="161"/>
      <c r="AA73" s="161"/>
    </row>
    <row r="74" spans="12:27"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1"/>
      <c r="Y74" s="161"/>
      <c r="Z74" s="161"/>
      <c r="AA74" s="161"/>
    </row>
    <row r="75" spans="12:27"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1"/>
      <c r="Y75" s="161"/>
      <c r="Z75" s="161"/>
      <c r="AA75" s="161"/>
    </row>
    <row r="76" spans="12:27"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1"/>
      <c r="Y76" s="161"/>
      <c r="Z76" s="161"/>
      <c r="AA76" s="161"/>
    </row>
    <row r="77" spans="12:27"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1"/>
      <c r="Y77" s="161"/>
      <c r="Z77" s="161"/>
      <c r="AA77" s="161"/>
    </row>
    <row r="78" spans="12:27"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1"/>
      <c r="Y78" s="161"/>
      <c r="Z78" s="161"/>
      <c r="AA78" s="161"/>
    </row>
    <row r="79" spans="12:27"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1"/>
      <c r="Y79" s="161"/>
      <c r="Z79" s="161"/>
      <c r="AA79" s="161"/>
    </row>
    <row r="80" spans="12:27"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1"/>
      <c r="Y80" s="161"/>
      <c r="Z80" s="161"/>
      <c r="AA80" s="161"/>
    </row>
    <row r="81" spans="12:27"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1"/>
      <c r="Y81" s="161"/>
      <c r="Z81" s="161"/>
      <c r="AA81" s="161"/>
    </row>
    <row r="82" spans="12:27"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1"/>
      <c r="Y82" s="161"/>
      <c r="Z82" s="161"/>
      <c r="AA82" s="161"/>
    </row>
    <row r="83" spans="12:27"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1"/>
      <c r="Y83" s="161"/>
      <c r="Z83" s="161"/>
      <c r="AA83" s="161"/>
    </row>
    <row r="84" spans="12:27"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1"/>
      <c r="Y84" s="161"/>
      <c r="Z84" s="161"/>
      <c r="AA84" s="161"/>
    </row>
    <row r="85" spans="12:27"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1"/>
      <c r="Y85" s="161"/>
      <c r="Z85" s="161"/>
      <c r="AA85" s="161"/>
    </row>
    <row r="86" spans="12:27"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1"/>
      <c r="Y86" s="161"/>
      <c r="Z86" s="161"/>
      <c r="AA86" s="161"/>
    </row>
    <row r="87" spans="12:27"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1"/>
      <c r="Y87" s="161"/>
      <c r="Z87" s="161"/>
      <c r="AA87" s="161"/>
    </row>
    <row r="88" spans="12:27"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1"/>
      <c r="Y88" s="161"/>
      <c r="Z88" s="161"/>
      <c r="AA88" s="161"/>
    </row>
    <row r="89" spans="12:27"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1"/>
      <c r="Y89" s="161"/>
      <c r="Z89" s="161"/>
      <c r="AA89" s="161"/>
    </row>
    <row r="90" spans="12:27"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1"/>
      <c r="Y90" s="161"/>
      <c r="Z90" s="161"/>
      <c r="AA90" s="161"/>
    </row>
    <row r="91" spans="12:27"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1"/>
      <c r="Y91" s="161"/>
      <c r="Z91" s="161"/>
      <c r="AA91" s="161"/>
    </row>
    <row r="92" spans="12:27"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1"/>
      <c r="Y92" s="161"/>
      <c r="Z92" s="161"/>
      <c r="AA92" s="161"/>
    </row>
    <row r="93" spans="12:27"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1"/>
      <c r="Y93" s="161"/>
      <c r="Z93" s="161"/>
      <c r="AA93" s="161"/>
    </row>
    <row r="94" spans="12:27"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1"/>
      <c r="Y94" s="161"/>
      <c r="Z94" s="161"/>
      <c r="AA94" s="161"/>
    </row>
    <row r="95" spans="12:27"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1"/>
      <c r="Y95" s="161"/>
      <c r="Z95" s="161"/>
      <c r="AA95" s="161"/>
    </row>
    <row r="96" spans="12:27"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1"/>
      <c r="Y96" s="161"/>
      <c r="Z96" s="161"/>
      <c r="AA96" s="161"/>
    </row>
    <row r="97" spans="12:27"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1"/>
      <c r="Y97" s="161"/>
      <c r="Z97" s="161"/>
      <c r="AA97" s="161"/>
    </row>
    <row r="98" spans="12:27"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1"/>
      <c r="Y98" s="161"/>
      <c r="Z98" s="161"/>
      <c r="AA98" s="161"/>
    </row>
    <row r="99" spans="12:27" ht="12" customHeight="1"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1"/>
      <c r="Y99" s="161"/>
      <c r="Z99" s="161"/>
      <c r="AA99" s="161"/>
    </row>
    <row r="100" spans="12:27"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1"/>
      <c r="Y100" s="161"/>
      <c r="Z100" s="161"/>
      <c r="AA100" s="161"/>
    </row>
    <row r="101" spans="12:27"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1"/>
      <c r="Y101" s="161"/>
      <c r="Z101" s="161"/>
      <c r="AA101" s="161"/>
    </row>
    <row r="102" spans="12:27"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1"/>
      <c r="Y102" s="161"/>
      <c r="Z102" s="161"/>
      <c r="AA102" s="161"/>
    </row>
    <row r="103" spans="12:27"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1"/>
      <c r="Y103" s="161"/>
      <c r="Z103" s="161"/>
      <c r="AA103" s="161"/>
    </row>
    <row r="104" spans="12:27"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1"/>
      <c r="Y104" s="161"/>
      <c r="Z104" s="161"/>
      <c r="AA104" s="161"/>
    </row>
    <row r="105" spans="12:27"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1"/>
      <c r="Y105" s="161"/>
      <c r="Z105" s="161"/>
      <c r="AA105" s="161"/>
    </row>
    <row r="106" spans="12:27"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1"/>
      <c r="Y106" s="161"/>
      <c r="Z106" s="161"/>
      <c r="AA106" s="161"/>
    </row>
    <row r="107" spans="12:27"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1"/>
      <c r="Y107" s="161"/>
      <c r="Z107" s="161"/>
      <c r="AA107" s="161"/>
    </row>
    <row r="108" spans="12:27"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1"/>
      <c r="Y108" s="161"/>
      <c r="Z108" s="161"/>
      <c r="AA108" s="161"/>
    </row>
    <row r="109" spans="12:27"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1"/>
      <c r="Y109" s="161"/>
      <c r="Z109" s="161"/>
      <c r="AA109" s="161"/>
    </row>
    <row r="110" spans="12:27"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1"/>
      <c r="Y110" s="161"/>
      <c r="Z110" s="161"/>
      <c r="AA110" s="161"/>
    </row>
    <row r="111" spans="12:27"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1"/>
      <c r="Y111" s="161"/>
      <c r="Z111" s="161"/>
      <c r="AA111" s="161"/>
    </row>
    <row r="112" spans="12:27"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1"/>
      <c r="Y112" s="161"/>
      <c r="Z112" s="161"/>
      <c r="AA112" s="161"/>
    </row>
    <row r="113" spans="12:27"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1"/>
      <c r="Y113" s="161"/>
      <c r="Z113" s="161"/>
      <c r="AA113" s="161"/>
    </row>
    <row r="114" spans="12:27"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1"/>
      <c r="Y114" s="161"/>
      <c r="Z114" s="161"/>
      <c r="AA114" s="161"/>
    </row>
    <row r="115" spans="12:27"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1"/>
      <c r="Y115" s="161"/>
      <c r="Z115" s="161"/>
      <c r="AA115" s="161"/>
    </row>
    <row r="116" spans="12:27"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1"/>
      <c r="Y116" s="161"/>
      <c r="Z116" s="161"/>
      <c r="AA116" s="161"/>
    </row>
    <row r="117" spans="12:27"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1"/>
      <c r="Y117" s="161"/>
      <c r="Z117" s="161"/>
      <c r="AA117" s="161"/>
    </row>
    <row r="118" spans="12:27"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1"/>
      <c r="Y118" s="161"/>
      <c r="Z118" s="161"/>
      <c r="AA118" s="161"/>
    </row>
    <row r="119" spans="12:27"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1"/>
      <c r="Y119" s="161"/>
      <c r="Z119" s="161"/>
      <c r="AA119" s="161"/>
    </row>
    <row r="120" spans="12:27"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1"/>
      <c r="Y120" s="161"/>
      <c r="Z120" s="161"/>
      <c r="AA120" s="161"/>
    </row>
    <row r="121" spans="12:27"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1"/>
      <c r="Y121" s="161"/>
      <c r="Z121" s="161"/>
      <c r="AA121" s="161"/>
    </row>
    <row r="122" spans="12:27"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1"/>
      <c r="Y122" s="161"/>
      <c r="Z122" s="161"/>
      <c r="AA122" s="161"/>
    </row>
    <row r="123" spans="12:27"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1"/>
      <c r="Y123" s="161"/>
      <c r="Z123" s="161"/>
      <c r="AA123" s="161"/>
    </row>
    <row r="124" spans="12:27"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1"/>
      <c r="Y124" s="161"/>
      <c r="Z124" s="161"/>
      <c r="AA124" s="161"/>
    </row>
    <row r="125" spans="12:27"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1"/>
      <c r="Y125" s="161"/>
      <c r="Z125" s="161"/>
      <c r="AA125" s="161"/>
    </row>
    <row r="126" spans="12:27"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1"/>
      <c r="Y126" s="161"/>
      <c r="Z126" s="161"/>
      <c r="AA126" s="161"/>
    </row>
    <row r="127" spans="12:27"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1"/>
      <c r="Y127" s="161"/>
      <c r="Z127" s="161"/>
      <c r="AA127" s="161"/>
    </row>
    <row r="128" spans="12:27"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1"/>
      <c r="Y128" s="161"/>
      <c r="Z128" s="161"/>
      <c r="AA128" s="161"/>
    </row>
    <row r="129" spans="12:27"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1"/>
      <c r="Y129" s="161"/>
      <c r="Z129" s="161"/>
      <c r="AA129" s="161"/>
    </row>
    <row r="130" spans="12:27"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1"/>
      <c r="Y130" s="161"/>
      <c r="Z130" s="161"/>
      <c r="AA130" s="161"/>
    </row>
    <row r="131" spans="12:27"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1"/>
      <c r="Y131" s="161"/>
      <c r="Z131" s="161"/>
      <c r="AA131" s="161"/>
    </row>
    <row r="132" spans="12:27"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1"/>
      <c r="Y132" s="161"/>
      <c r="Z132" s="161"/>
      <c r="AA132" s="161"/>
    </row>
    <row r="133" spans="12:27"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1"/>
      <c r="Y133" s="161"/>
      <c r="Z133" s="161"/>
      <c r="AA133" s="161"/>
    </row>
    <row r="134" spans="12:27"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1"/>
      <c r="Y134" s="161"/>
      <c r="Z134" s="161"/>
      <c r="AA134" s="161"/>
    </row>
    <row r="135" spans="12:27"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1"/>
      <c r="Y135" s="161"/>
      <c r="Z135" s="161"/>
      <c r="AA135" s="161"/>
    </row>
    <row r="136" spans="12:27"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1"/>
      <c r="Y136" s="161"/>
      <c r="Z136" s="161"/>
      <c r="AA136" s="161"/>
    </row>
    <row r="137" spans="12:27"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1"/>
      <c r="Y137" s="161"/>
      <c r="Z137" s="161"/>
      <c r="AA137" s="161"/>
    </row>
    <row r="138" spans="12:27"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1"/>
      <c r="Y138" s="161"/>
      <c r="Z138" s="161"/>
      <c r="AA138" s="161"/>
    </row>
    <row r="139" spans="12:27"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1"/>
      <c r="Y139" s="161"/>
      <c r="Z139" s="161"/>
      <c r="AA139" s="161"/>
    </row>
    <row r="140" spans="12:27"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1"/>
      <c r="Y140" s="161"/>
      <c r="Z140" s="161"/>
      <c r="AA140" s="161"/>
    </row>
    <row r="141" spans="12:27"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1"/>
      <c r="Y141" s="161"/>
      <c r="Z141" s="161"/>
      <c r="AA141" s="161"/>
    </row>
    <row r="142" spans="12:27"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1"/>
      <c r="Y142" s="161"/>
      <c r="Z142" s="161"/>
      <c r="AA142" s="161"/>
    </row>
    <row r="143" spans="12:27"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1"/>
      <c r="Y143" s="161"/>
      <c r="Z143" s="161"/>
      <c r="AA143" s="161"/>
    </row>
    <row r="144" spans="12:27"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1"/>
      <c r="Y144" s="161"/>
      <c r="Z144" s="161"/>
      <c r="AA144" s="161"/>
    </row>
    <row r="145" spans="12:27"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1"/>
      <c r="Y145" s="161"/>
      <c r="Z145" s="161"/>
      <c r="AA145" s="161"/>
    </row>
    <row r="146" spans="12:27"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1"/>
      <c r="Y146" s="161"/>
      <c r="Z146" s="161"/>
      <c r="AA146" s="161"/>
    </row>
    <row r="147" spans="12:27"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1"/>
      <c r="Y147" s="161"/>
      <c r="Z147" s="161"/>
      <c r="AA147" s="161"/>
    </row>
    <row r="148" spans="12:27"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1"/>
      <c r="Y148" s="161"/>
      <c r="Z148" s="161"/>
      <c r="AA148" s="161"/>
    </row>
    <row r="149" spans="12:27"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1"/>
      <c r="Y149" s="161"/>
      <c r="Z149" s="161"/>
      <c r="AA149" s="161"/>
    </row>
    <row r="150" spans="12:27"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1"/>
      <c r="Y150" s="161"/>
      <c r="Z150" s="161"/>
      <c r="AA150" s="161"/>
    </row>
    <row r="151" spans="12:27"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1"/>
      <c r="Y151" s="161"/>
      <c r="Z151" s="161"/>
      <c r="AA151" s="161"/>
    </row>
    <row r="152" spans="12:27"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1"/>
      <c r="Y152" s="161"/>
      <c r="Z152" s="161"/>
      <c r="AA152" s="161"/>
    </row>
    <row r="153" spans="12:27"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1"/>
      <c r="Y153" s="161"/>
      <c r="Z153" s="161"/>
      <c r="AA153" s="161"/>
    </row>
    <row r="154" spans="12:27"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1"/>
      <c r="Y154" s="161"/>
      <c r="Z154" s="161"/>
      <c r="AA154" s="161"/>
    </row>
    <row r="155" spans="12:27"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1"/>
      <c r="Y155" s="161"/>
      <c r="Z155" s="161"/>
      <c r="AA155" s="161"/>
    </row>
    <row r="156" spans="12:27"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1"/>
      <c r="Y156" s="161"/>
      <c r="Z156" s="161"/>
      <c r="AA156" s="161"/>
    </row>
    <row r="157" spans="12:27"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1"/>
      <c r="Y157" s="161"/>
      <c r="Z157" s="161"/>
      <c r="AA157" s="161"/>
    </row>
    <row r="158" spans="12:27"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1"/>
      <c r="Y158" s="161"/>
      <c r="Z158" s="161"/>
      <c r="AA158" s="161"/>
    </row>
    <row r="159" spans="12:27"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1"/>
      <c r="Y159" s="161"/>
      <c r="Z159" s="161"/>
      <c r="AA159" s="161"/>
    </row>
    <row r="160" spans="12:27"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1"/>
      <c r="Y160" s="161"/>
      <c r="Z160" s="161"/>
      <c r="AA160" s="161"/>
    </row>
    <row r="161" spans="12:27"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1"/>
      <c r="Y161" s="161"/>
      <c r="Z161" s="161"/>
      <c r="AA161" s="161"/>
    </row>
    <row r="162" spans="12:27"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1"/>
      <c r="Y162" s="161"/>
      <c r="Z162" s="161"/>
      <c r="AA162" s="161"/>
    </row>
    <row r="163" spans="12:27"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1"/>
      <c r="Y163" s="161"/>
      <c r="Z163" s="161"/>
      <c r="AA163" s="161"/>
    </row>
    <row r="164" spans="12:27"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1"/>
      <c r="Y164" s="161"/>
      <c r="Z164" s="161"/>
      <c r="AA164" s="161"/>
    </row>
    <row r="165" spans="12:27"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1"/>
      <c r="Y165" s="161"/>
      <c r="Z165" s="161"/>
      <c r="AA165" s="161"/>
    </row>
    <row r="166" spans="12:27"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1"/>
      <c r="Y166" s="161"/>
      <c r="Z166" s="161"/>
      <c r="AA166" s="161"/>
    </row>
    <row r="167" spans="12:27"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1"/>
      <c r="Y167" s="161"/>
      <c r="Z167" s="161"/>
      <c r="AA167" s="161"/>
    </row>
    <row r="168" spans="12:27"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1"/>
      <c r="Y168" s="161"/>
      <c r="Z168" s="161"/>
      <c r="AA168" s="161"/>
    </row>
    <row r="169" spans="12:27"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1"/>
      <c r="Y169" s="161"/>
      <c r="Z169" s="161"/>
      <c r="AA169" s="161"/>
    </row>
    <row r="170" spans="12:27"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1"/>
      <c r="Y170" s="161"/>
      <c r="Z170" s="161"/>
      <c r="AA170" s="161"/>
    </row>
    <row r="171" spans="12:27"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1"/>
      <c r="Y171" s="161"/>
      <c r="Z171" s="161"/>
      <c r="AA171" s="161"/>
    </row>
    <row r="172" spans="12:27"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1"/>
      <c r="Y172" s="161"/>
      <c r="Z172" s="161"/>
      <c r="AA172" s="161"/>
    </row>
    <row r="173" spans="12:27"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1"/>
      <c r="Y173" s="161"/>
      <c r="Z173" s="161"/>
      <c r="AA173" s="161"/>
    </row>
    <row r="174" spans="12:27"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1"/>
      <c r="Y174" s="161"/>
      <c r="Z174" s="161"/>
      <c r="AA174" s="161"/>
    </row>
    <row r="175" spans="12:27"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1"/>
      <c r="Y175" s="161"/>
      <c r="Z175" s="161"/>
      <c r="AA175" s="161"/>
    </row>
    <row r="176" spans="12:27"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1"/>
      <c r="Y176" s="161"/>
      <c r="Z176" s="161"/>
      <c r="AA176" s="161"/>
    </row>
    <row r="177" spans="12:27"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1"/>
      <c r="Y177" s="161"/>
      <c r="Z177" s="161"/>
      <c r="AA177" s="161"/>
    </row>
    <row r="178" spans="12:27"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1"/>
      <c r="Y178" s="161"/>
      <c r="Z178" s="161"/>
      <c r="AA178" s="161"/>
    </row>
    <row r="179" spans="12:27"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1"/>
      <c r="Y179" s="161"/>
      <c r="Z179" s="161"/>
      <c r="AA179" s="161"/>
    </row>
    <row r="180" spans="12:27"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1"/>
      <c r="Y180" s="161"/>
      <c r="Z180" s="161"/>
      <c r="AA180" s="161"/>
    </row>
    <row r="181" spans="12:27"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1"/>
      <c r="Y181" s="161"/>
      <c r="Z181" s="161"/>
      <c r="AA181" s="161"/>
    </row>
    <row r="182" spans="12:27"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1"/>
      <c r="Y182" s="161"/>
      <c r="Z182" s="161"/>
      <c r="AA182" s="161"/>
    </row>
    <row r="183" spans="12:27"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1"/>
      <c r="Y183" s="161"/>
      <c r="Z183" s="161"/>
      <c r="AA183" s="161"/>
    </row>
    <row r="184" spans="12:27"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1"/>
      <c r="Y184" s="161"/>
      <c r="Z184" s="161"/>
      <c r="AA184" s="161"/>
    </row>
    <row r="185" spans="12:27"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1"/>
      <c r="Y185" s="161"/>
      <c r="Z185" s="161"/>
      <c r="AA185" s="161"/>
    </row>
    <row r="186" spans="12:27"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1"/>
      <c r="Y186" s="161"/>
      <c r="Z186" s="161"/>
      <c r="AA186" s="161"/>
    </row>
    <row r="187" spans="12:27"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1"/>
      <c r="Y187" s="161"/>
      <c r="Z187" s="161"/>
      <c r="AA187" s="161"/>
    </row>
    <row r="188" spans="12:27"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1"/>
      <c r="Y188" s="161"/>
      <c r="Z188" s="161"/>
      <c r="AA188" s="161"/>
    </row>
    <row r="189" spans="12:27"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1"/>
      <c r="Y189" s="161"/>
      <c r="Z189" s="161"/>
      <c r="AA189" s="161"/>
    </row>
    <row r="190" spans="12:27"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1"/>
      <c r="Y190" s="161"/>
      <c r="Z190" s="161"/>
      <c r="AA190" s="161"/>
    </row>
    <row r="191" spans="12:27"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1"/>
      <c r="Y191" s="161"/>
      <c r="Z191" s="161"/>
      <c r="AA191" s="161"/>
    </row>
    <row r="192" spans="12:27"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1"/>
      <c r="Y192" s="161"/>
      <c r="Z192" s="161"/>
      <c r="AA192" s="161"/>
    </row>
    <row r="193" spans="12:27"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1"/>
      <c r="Y193" s="161"/>
      <c r="Z193" s="161"/>
      <c r="AA193" s="161"/>
    </row>
    <row r="194" spans="12:27"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1"/>
      <c r="Y194" s="161"/>
      <c r="Z194" s="161"/>
      <c r="AA194" s="161"/>
    </row>
    <row r="195" spans="12:27"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1"/>
      <c r="Y195" s="161"/>
      <c r="Z195" s="161"/>
      <c r="AA195" s="161"/>
    </row>
    <row r="196" spans="12:27"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1"/>
      <c r="Y196" s="161"/>
      <c r="Z196" s="161"/>
      <c r="AA196" s="161"/>
    </row>
    <row r="197" spans="12:27"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1"/>
      <c r="Y197" s="161"/>
      <c r="Z197" s="161"/>
      <c r="AA197" s="161"/>
    </row>
    <row r="198" spans="12:27"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1"/>
      <c r="Y198" s="161"/>
      <c r="Z198" s="161"/>
      <c r="AA198" s="161"/>
    </row>
    <row r="199" spans="12:27"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1"/>
      <c r="Y199" s="161"/>
      <c r="Z199" s="161"/>
      <c r="AA199" s="161"/>
    </row>
    <row r="200" spans="12:27"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1"/>
      <c r="Y200" s="161"/>
      <c r="Z200" s="161"/>
      <c r="AA200" s="161"/>
    </row>
    <row r="201" spans="12:27"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1"/>
      <c r="Y201" s="161"/>
      <c r="Z201" s="161"/>
      <c r="AA201" s="161"/>
    </row>
    <row r="202" spans="12:27"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1"/>
      <c r="Y202" s="161"/>
      <c r="Z202" s="161"/>
      <c r="AA202" s="161"/>
    </row>
    <row r="203" spans="12:27"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1"/>
      <c r="Y203" s="161"/>
      <c r="Z203" s="161"/>
      <c r="AA203" s="161"/>
    </row>
    <row r="204" spans="12:27"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1"/>
      <c r="Y204" s="161"/>
      <c r="Z204" s="161"/>
      <c r="AA204" s="161"/>
    </row>
    <row r="205" spans="12:27"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1"/>
      <c r="Y205" s="161"/>
      <c r="Z205" s="161"/>
      <c r="AA205" s="161"/>
    </row>
    <row r="206" spans="12:27"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1"/>
      <c r="Y206" s="161"/>
      <c r="Z206" s="161"/>
      <c r="AA206" s="161"/>
    </row>
    <row r="207" spans="12:27"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1"/>
      <c r="Y207" s="161"/>
      <c r="Z207" s="161"/>
      <c r="AA207" s="161"/>
    </row>
    <row r="208" spans="12:27"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1"/>
      <c r="Y208" s="161"/>
      <c r="Z208" s="161"/>
      <c r="AA208" s="161"/>
    </row>
    <row r="209" spans="12:27"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1"/>
      <c r="Y209" s="161"/>
      <c r="Z209" s="161"/>
      <c r="AA209" s="161"/>
    </row>
    <row r="210" spans="12:27"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1"/>
      <c r="Y210" s="161"/>
      <c r="Z210" s="161"/>
      <c r="AA210" s="161"/>
    </row>
    <row r="211" spans="12:27"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1"/>
      <c r="Y211" s="161"/>
      <c r="Z211" s="161"/>
      <c r="AA211" s="161"/>
    </row>
    <row r="212" spans="12:27"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1"/>
      <c r="Y212" s="161"/>
      <c r="Z212" s="161"/>
      <c r="AA212" s="161"/>
    </row>
    <row r="213" spans="12:27"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1"/>
      <c r="Y213" s="161"/>
      <c r="Z213" s="161"/>
      <c r="AA213" s="161"/>
    </row>
    <row r="214" spans="12:27"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1"/>
      <c r="Y214" s="161"/>
      <c r="Z214" s="161"/>
      <c r="AA214" s="161"/>
    </row>
    <row r="215" spans="12:27"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1"/>
      <c r="Y215" s="161"/>
      <c r="Z215" s="161"/>
      <c r="AA215" s="161"/>
    </row>
    <row r="216" spans="12:27"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1"/>
      <c r="Y216" s="161"/>
      <c r="Z216" s="161"/>
      <c r="AA216" s="161"/>
    </row>
    <row r="217" spans="12:27"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1"/>
      <c r="Y217" s="161"/>
      <c r="Z217" s="161"/>
      <c r="AA217" s="161"/>
    </row>
    <row r="218" spans="12:27"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1"/>
      <c r="Y218" s="161"/>
      <c r="Z218" s="161"/>
      <c r="AA218" s="161"/>
    </row>
    <row r="219" spans="12:27"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1"/>
      <c r="Y219" s="161"/>
      <c r="Z219" s="161"/>
      <c r="AA219" s="161"/>
    </row>
    <row r="220" spans="12:27"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1"/>
      <c r="Y220" s="161"/>
      <c r="Z220" s="161"/>
      <c r="AA220" s="161"/>
    </row>
    <row r="221" spans="12:27"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1"/>
      <c r="Y221" s="161"/>
      <c r="Z221" s="161"/>
      <c r="AA221" s="161"/>
    </row>
    <row r="222" spans="12:27"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1"/>
      <c r="Y222" s="161"/>
      <c r="Z222" s="161"/>
      <c r="AA222" s="161"/>
    </row>
    <row r="223" spans="12:27"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1"/>
      <c r="Y223" s="161"/>
      <c r="Z223" s="161"/>
      <c r="AA223" s="161"/>
    </row>
    <row r="224" spans="12:27"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</row>
    <row r="225" spans="12:27"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</row>
    <row r="226" spans="12:27"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</row>
    <row r="227" spans="12:27"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</row>
    <row r="228" spans="12:27"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</row>
    <row r="229" spans="12:27"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</row>
    <row r="230" spans="12:27"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</row>
    <row r="231" spans="12:27"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</row>
    <row r="232" spans="12:27"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</row>
    <row r="233" spans="12:27"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</row>
    <row r="234" spans="12:27"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</row>
    <row r="235" spans="12:27"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</row>
    <row r="236" spans="12:27"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</row>
    <row r="237" spans="12:27"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</row>
    <row r="238" spans="12:27"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</row>
    <row r="239" spans="12:27"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</row>
    <row r="240" spans="12:27"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</row>
    <row r="241" spans="12:27"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</row>
    <row r="242" spans="12:27"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</row>
    <row r="243" spans="12:27"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</row>
    <row r="244" spans="12:27"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</row>
    <row r="245" spans="12:27"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</row>
    <row r="246" spans="12:27"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</row>
    <row r="247" spans="12:27"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</row>
    <row r="248" spans="12:27"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</row>
    <row r="249" spans="12:27"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</row>
    <row r="250" spans="12:27"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</row>
    <row r="251" spans="12:27"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</row>
    <row r="252" spans="12:27"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</row>
    <row r="253" spans="12:27"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</row>
    <row r="254" spans="12:27"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</row>
    <row r="255" spans="12:27"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</row>
    <row r="256" spans="12:27"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</row>
    <row r="257" spans="12:27"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</row>
    <row r="258" spans="12:27"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</row>
    <row r="259" spans="12:27"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</row>
    <row r="260" spans="12:27"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</row>
    <row r="261" spans="12:27"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</row>
    <row r="262" spans="12:27"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</row>
    <row r="263" spans="12:27"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</row>
    <row r="264" spans="12:27"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</row>
    <row r="265" spans="12:27"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</row>
    <row r="266" spans="12:27"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</row>
    <row r="267" spans="12:27"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</row>
    <row r="268" spans="12:27"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</row>
    <row r="269" spans="12:27"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</row>
    <row r="270" spans="12:27"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</row>
    <row r="271" spans="12:27"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</row>
    <row r="272" spans="12:27"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</row>
    <row r="273" spans="12:27"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</row>
    <row r="274" spans="12:27"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</row>
    <row r="275" spans="12:27"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</row>
    <row r="276" spans="12:27"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</row>
    <row r="277" spans="12:27"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</row>
    <row r="278" spans="12:27"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</row>
    <row r="279" spans="12:27"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</row>
    <row r="280" spans="12:27"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</row>
    <row r="281" spans="12:27"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</row>
    <row r="282" spans="12:27"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</row>
    <row r="283" spans="12:27"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</row>
    <row r="284" spans="12:27"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</row>
    <row r="285" spans="12:27"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</row>
    <row r="286" spans="12:27"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</row>
    <row r="287" spans="12:27"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</row>
    <row r="288" spans="12:27"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</row>
    <row r="289" spans="12:27"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</row>
    <row r="290" spans="12:27"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</row>
    <row r="291" spans="12:27"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</row>
    <row r="292" spans="12:27"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</row>
    <row r="293" spans="12:27"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</row>
    <row r="294" spans="12:27"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</row>
    <row r="295" spans="12:27"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</row>
    <row r="296" spans="12:27"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</row>
    <row r="297" spans="12:27"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</row>
    <row r="298" spans="12:27"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</row>
    <row r="299" spans="12:27"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</row>
    <row r="300" spans="12:27"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</row>
    <row r="301" spans="12:27"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</row>
    <row r="302" spans="12:27"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</row>
    <row r="303" spans="12:27"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</row>
    <row r="304" spans="12:27"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</row>
    <row r="305" spans="12:27"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</row>
    <row r="306" spans="12:27"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</row>
    <row r="307" spans="12:27"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</row>
    <row r="308" spans="12:27"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</row>
    <row r="309" spans="12:27"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</row>
    <row r="310" spans="12:27"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  <c r="AA310" s="162"/>
    </row>
    <row r="311" spans="12:27"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</row>
    <row r="312" spans="12:27"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  <c r="AA312" s="162"/>
    </row>
    <row r="313" spans="12:27"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  <c r="AA313" s="162"/>
    </row>
    <row r="314" spans="12:27"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</row>
    <row r="315" spans="12:27"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</row>
    <row r="316" spans="12:27"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  <c r="AA316" s="162"/>
    </row>
    <row r="317" spans="12:27"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</row>
    <row r="318" spans="12:27"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  <c r="AA318" s="162"/>
    </row>
    <row r="319" spans="12:27"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</row>
    <row r="320" spans="12:27"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</row>
    <row r="321" spans="12:27"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</row>
    <row r="322" spans="12:27"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</row>
    <row r="323" spans="12:27"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</row>
    <row r="324" spans="12:27"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</row>
    <row r="325" spans="12:27"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</row>
    <row r="326" spans="12:27"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</row>
    <row r="327" spans="12:27"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</row>
    <row r="328" spans="12:27"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</row>
    <row r="329" spans="12:27"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</row>
    <row r="330" spans="12:27"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</row>
    <row r="331" spans="12:27"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</row>
    <row r="332" spans="12:27"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</row>
    <row r="333" spans="12:27"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</row>
    <row r="334" spans="12:27"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</row>
    <row r="335" spans="12:27"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</row>
    <row r="336" spans="12:27"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</row>
    <row r="337" spans="12:27"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</row>
    <row r="338" spans="12:27"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</row>
    <row r="339" spans="12:27"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</row>
    <row r="340" spans="12:27"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</row>
    <row r="341" spans="12:27"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</row>
    <row r="342" spans="12:27"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</row>
    <row r="343" spans="12:27"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</row>
    <row r="344" spans="12:27"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</row>
    <row r="345" spans="12:27"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</row>
    <row r="346" spans="12:27"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</row>
    <row r="347" spans="12:27"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</row>
    <row r="348" spans="12:27"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  <c r="AA348" s="162"/>
    </row>
    <row r="349" spans="12:27"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</row>
    <row r="350" spans="12:27"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  <c r="AA350" s="162"/>
    </row>
    <row r="351" spans="12:27"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  <c r="AA351" s="162"/>
    </row>
    <row r="352" spans="12:27"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</row>
    <row r="353" spans="12:27"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</row>
    <row r="354" spans="12:27"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</row>
    <row r="355" spans="12:27"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</row>
    <row r="356" spans="12:27"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</row>
    <row r="357" spans="12:27"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</row>
    <row r="358" spans="12:27"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</row>
    <row r="359" spans="12:27"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</row>
    <row r="360" spans="12:27"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</row>
    <row r="361" spans="12:27"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  <c r="AA361" s="162"/>
    </row>
    <row r="362" spans="12:27"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  <c r="AA362" s="162"/>
    </row>
    <row r="363" spans="12:27"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  <c r="AA363" s="162"/>
    </row>
    <row r="364" spans="12:27"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  <c r="AA364" s="162"/>
    </row>
    <row r="365" spans="12:27"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  <c r="AA365" s="162"/>
    </row>
    <row r="366" spans="12:27"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</row>
    <row r="367" spans="12:27"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</row>
    <row r="368" spans="12:27"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</row>
    <row r="369" spans="12:27"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  <c r="AA369" s="162"/>
    </row>
    <row r="370" spans="12:27"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  <c r="AA370" s="162"/>
    </row>
    <row r="371" spans="12:27"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</row>
    <row r="372" spans="12:27"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</row>
    <row r="373" spans="12:27"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</row>
    <row r="374" spans="12:27"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</row>
    <row r="375" spans="12:27"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</row>
    <row r="376" spans="12:27"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</row>
    <row r="377" spans="12:27"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</row>
    <row r="378" spans="12:27"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</row>
    <row r="379" spans="12:27"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</row>
    <row r="380" spans="12:27"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</row>
    <row r="381" spans="12:27"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</row>
    <row r="382" spans="12:27"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</row>
    <row r="383" spans="12:27"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</row>
    <row r="384" spans="12:27"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</row>
    <row r="385" spans="12:27"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</row>
    <row r="386" spans="12:27"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</row>
    <row r="387" spans="12:27"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</row>
    <row r="388" spans="12:27"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</row>
    <row r="389" spans="12:27"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</row>
    <row r="390" spans="12:27"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</row>
    <row r="391" spans="12:27"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</row>
    <row r="392" spans="12:27"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</row>
    <row r="393" spans="12:27"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</row>
    <row r="394" spans="12:27"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  <c r="AA394" s="162"/>
    </row>
    <row r="395" spans="12:27"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</row>
    <row r="396" spans="12:27"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</row>
    <row r="397" spans="12:27"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  <c r="AA397" s="162"/>
    </row>
    <row r="398" spans="12:27"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  <c r="AA398" s="162"/>
    </row>
    <row r="399" spans="12:27"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</row>
    <row r="400" spans="12:27"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</row>
    <row r="401" spans="12:27"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</row>
    <row r="402" spans="12:27"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</row>
    <row r="403" spans="12:27"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</row>
    <row r="404" spans="12:27"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</row>
    <row r="405" spans="12:27"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  <c r="AA405" s="162"/>
    </row>
    <row r="406" spans="12:27"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  <c r="AA406" s="162"/>
    </row>
    <row r="407" spans="12:27"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  <c r="AA407" s="162"/>
    </row>
    <row r="408" spans="12:27"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  <c r="AA408" s="162"/>
    </row>
    <row r="409" spans="12:27"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</row>
    <row r="410" spans="12:27"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</row>
    <row r="411" spans="12:27"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</row>
    <row r="412" spans="12:27"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</row>
    <row r="413" spans="12:27"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</row>
    <row r="414" spans="12:27"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</row>
    <row r="415" spans="12:27"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</row>
    <row r="416" spans="12:27"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</row>
    <row r="417" spans="12:27"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  <c r="AA417" s="162"/>
    </row>
    <row r="418" spans="12:27"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</row>
    <row r="419" spans="12:27"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</row>
    <row r="420" spans="12:27"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</row>
    <row r="421" spans="12:27"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</row>
    <row r="422" spans="12:27"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</row>
    <row r="423" spans="12:27"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</row>
    <row r="424" spans="12:27"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</row>
    <row r="425" spans="12:27"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</row>
    <row r="426" spans="12:27"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</row>
    <row r="427" spans="12:27"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</row>
    <row r="428" spans="12:27"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</row>
    <row r="429" spans="12:27"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  <c r="AA429" s="162"/>
    </row>
    <row r="430" spans="12:27"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</row>
    <row r="431" spans="12:27"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</row>
    <row r="432" spans="12:27"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</row>
    <row r="433" spans="12:27"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</row>
    <row r="434" spans="12:27"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</row>
    <row r="435" spans="12:27"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</row>
    <row r="436" spans="12:27"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</row>
    <row r="437" spans="12:27"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</row>
    <row r="438" spans="12:27"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</row>
    <row r="439" spans="12:27"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</row>
    <row r="440" spans="12:27"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</row>
    <row r="441" spans="12:27"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</row>
    <row r="442" spans="12:27"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  <c r="AA442" s="162"/>
    </row>
    <row r="443" spans="12:27"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  <c r="AA443" s="162"/>
    </row>
    <row r="444" spans="12:27"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</row>
    <row r="445" spans="12:27"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</row>
    <row r="446" spans="12:27"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</row>
    <row r="447" spans="12:27"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</row>
    <row r="448" spans="12:27"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</row>
    <row r="449" spans="12:27"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</row>
    <row r="450" spans="12:27"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</row>
    <row r="451" spans="12:27"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</row>
    <row r="452" spans="12:27"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</row>
    <row r="453" spans="12:27"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</row>
    <row r="454" spans="12:27"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</row>
    <row r="455" spans="12:27"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</row>
    <row r="456" spans="12:27"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</row>
    <row r="457" spans="12:27"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</row>
    <row r="458" spans="12:27"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</row>
    <row r="459" spans="12:27"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</row>
    <row r="460" spans="12:27"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</row>
    <row r="461" spans="12:27"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</row>
    <row r="462" spans="12:27"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</row>
    <row r="463" spans="12:27"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</row>
    <row r="464" spans="12:27"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</row>
    <row r="465" spans="12:27"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</row>
    <row r="466" spans="12:27"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</row>
    <row r="467" spans="12:27"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</row>
    <row r="468" spans="12:27"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</row>
    <row r="469" spans="12:27"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</row>
    <row r="470" spans="12:27"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</row>
    <row r="471" spans="12:27"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</row>
    <row r="472" spans="12:27"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</row>
    <row r="473" spans="12:27"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</row>
    <row r="474" spans="12:27"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</row>
    <row r="475" spans="12:27"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</row>
    <row r="476" spans="12:27"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</row>
    <row r="477" spans="12:27"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</row>
    <row r="478" spans="12:27"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</row>
    <row r="479" spans="12:27"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</row>
    <row r="480" spans="12:27"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</row>
    <row r="481" spans="12:27"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</row>
    <row r="482" spans="12:27"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</row>
    <row r="483" spans="12:27"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</row>
    <row r="484" spans="12:27"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</row>
    <row r="485" spans="12:27"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</row>
    <row r="486" spans="12:27"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</row>
    <row r="487" spans="12:27"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</row>
    <row r="488" spans="12:27"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  <c r="AA488" s="162"/>
    </row>
    <row r="489" spans="12:27"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</row>
    <row r="490" spans="12:27"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  <c r="AA490" s="162"/>
    </row>
    <row r="491" spans="12:27"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</row>
    <row r="492" spans="12:27"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</row>
    <row r="493" spans="12:27"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</row>
    <row r="494" spans="12:27"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</row>
    <row r="495" spans="12:27"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</row>
    <row r="496" spans="12:27"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</row>
    <row r="497" spans="12:27"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</row>
    <row r="498" spans="12:27"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</row>
    <row r="499" spans="12:27"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</row>
    <row r="500" spans="12:27"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</row>
    <row r="501" spans="12:27"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</row>
    <row r="502" spans="12:27"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</row>
    <row r="503" spans="12:27"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  <c r="AA503" s="162"/>
    </row>
    <row r="504" spans="12:27"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</row>
    <row r="505" spans="12:27"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</row>
    <row r="506" spans="12:27"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</row>
    <row r="507" spans="12:27"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</row>
    <row r="508" spans="12:27"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</row>
    <row r="509" spans="12:27"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</row>
    <row r="510" spans="12:27"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</row>
    <row r="511" spans="12:27"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</row>
    <row r="512" spans="12:27"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</row>
    <row r="513" spans="12:27"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</row>
    <row r="514" spans="12:27"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</row>
    <row r="515" spans="12:27"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</row>
    <row r="516" spans="12:27"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</row>
    <row r="517" spans="12:27"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</row>
    <row r="518" spans="12:27"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  <c r="AA518" s="162"/>
    </row>
    <row r="519" spans="12:27"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</row>
    <row r="520" spans="12:27"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</row>
    <row r="521" spans="12:27"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</row>
    <row r="522" spans="12:27"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</row>
    <row r="523" spans="12:27"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</row>
    <row r="524" spans="12:27"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</row>
    <row r="525" spans="12:27"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</row>
    <row r="526" spans="12:27"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</row>
    <row r="527" spans="12:27"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</row>
    <row r="528" spans="12:27"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</row>
    <row r="529" spans="12:27"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</row>
    <row r="530" spans="12:27"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</row>
    <row r="531" spans="12:27"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</row>
    <row r="532" spans="12:27"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</row>
    <row r="533" spans="12:27"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</row>
    <row r="534" spans="12:27"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</row>
    <row r="535" spans="12:27"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</row>
    <row r="536" spans="12:27"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</row>
    <row r="537" spans="12:27"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</row>
    <row r="538" spans="12:27"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</row>
    <row r="539" spans="12:27"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  <c r="AA539" s="162"/>
    </row>
    <row r="540" spans="12:27"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  <c r="AA540" s="162"/>
    </row>
    <row r="541" spans="12:27"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  <c r="AA541" s="162"/>
    </row>
    <row r="542" spans="12:27"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</row>
    <row r="543" spans="12:27"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</row>
    <row r="544" spans="12:27"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</row>
    <row r="545" spans="12:27"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</row>
    <row r="546" spans="12:27"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</row>
    <row r="547" spans="12:27"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</row>
    <row r="548" spans="12:27"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</row>
    <row r="549" spans="12:27"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</row>
    <row r="550" spans="12:27"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</row>
    <row r="551" spans="12:27"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</row>
    <row r="552" spans="12:27"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</row>
    <row r="553" spans="12:27"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</row>
    <row r="554" spans="12:27"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</row>
    <row r="555" spans="12:27"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</row>
    <row r="556" spans="12:27"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</row>
    <row r="557" spans="12:27"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</row>
    <row r="558" spans="12:27"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</row>
    <row r="559" spans="12:27"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</row>
    <row r="560" spans="12:27"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</row>
    <row r="561" spans="12:27"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</row>
    <row r="562" spans="12:27"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</row>
    <row r="563" spans="12:27"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</row>
    <row r="564" spans="12:27"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</row>
    <row r="565" spans="12:27"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</row>
    <row r="566" spans="12:27"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</row>
    <row r="567" spans="12:27"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</row>
    <row r="568" spans="12:27"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</row>
    <row r="569" spans="12:27"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</row>
    <row r="570" spans="12:27"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</row>
    <row r="571" spans="12:27"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</row>
    <row r="572" spans="12:27"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  <c r="AA572" s="162"/>
    </row>
    <row r="573" spans="12:27"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</row>
    <row r="574" spans="12:27"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</row>
    <row r="575" spans="12:27"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</row>
    <row r="576" spans="12:27"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</row>
    <row r="577" spans="12:27"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  <c r="AA577" s="162"/>
    </row>
    <row r="578" spans="12:27"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</row>
    <row r="579" spans="12:27"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  <c r="AA579" s="162"/>
    </row>
    <row r="580" spans="12:27"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</row>
    <row r="581" spans="12:27"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</row>
    <row r="582" spans="12:27"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</row>
    <row r="583" spans="12:27"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</row>
    <row r="584" spans="12:27"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</row>
    <row r="585" spans="12:27"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</row>
    <row r="586" spans="12:27"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</row>
    <row r="587" spans="12:27"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</row>
    <row r="588" spans="12:27"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</row>
    <row r="589" spans="12:27"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</row>
    <row r="590" spans="12:27"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</row>
    <row r="591" spans="12:27"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</row>
    <row r="592" spans="12:27"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</row>
    <row r="593" spans="12:27"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</row>
    <row r="594" spans="12:27"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</row>
    <row r="595" spans="12:27"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</row>
    <row r="596" spans="12:27"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</row>
    <row r="597" spans="12:27"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</row>
    <row r="598" spans="12:27"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</row>
    <row r="599" spans="12:27"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</row>
    <row r="600" spans="12:27"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</row>
    <row r="601" spans="12:27"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  <c r="AA601" s="162"/>
    </row>
    <row r="602" spans="12:27"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  <c r="AA602" s="162"/>
    </row>
    <row r="603" spans="12:27"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</row>
    <row r="604" spans="12:27"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</row>
    <row r="605" spans="12:27"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</row>
    <row r="606" spans="12:27"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</row>
    <row r="607" spans="12:27"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/>
    </row>
    <row r="608" spans="12:27"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</row>
    <row r="609" spans="12:27"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  <c r="AA609" s="162"/>
    </row>
    <row r="610" spans="12:27"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  <c r="AA610" s="162"/>
    </row>
    <row r="611" spans="12:27"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</row>
    <row r="612" spans="12:27"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</row>
    <row r="613" spans="12:27"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  <c r="AA613" s="162"/>
    </row>
    <row r="614" spans="12:27"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  <c r="AA614" s="162"/>
    </row>
    <row r="615" spans="12:27"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</row>
    <row r="616" spans="12:27"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</row>
    <row r="617" spans="12:27"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</row>
    <row r="618" spans="12:27"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</row>
    <row r="619" spans="12:27"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</row>
    <row r="620" spans="12:27"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</row>
    <row r="621" spans="12:27"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  <c r="AA621" s="162"/>
    </row>
    <row r="622" spans="12:27"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  <c r="AA622" s="162"/>
    </row>
    <row r="623" spans="12:27"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  <c r="AA623" s="162"/>
    </row>
    <row r="624" spans="12:27"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  <c r="AA624" s="162"/>
    </row>
    <row r="625" spans="12:27"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  <c r="AA625" s="162"/>
    </row>
    <row r="626" spans="12:27"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</row>
    <row r="627" spans="12:27"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</row>
    <row r="628" spans="12:27"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</row>
    <row r="629" spans="12:27"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  <c r="AA629" s="162"/>
    </row>
    <row r="630" spans="12:27"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  <c r="AA630" s="162"/>
    </row>
    <row r="631" spans="12:27"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</row>
    <row r="632" spans="12:27"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</row>
    <row r="633" spans="12:27"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</row>
    <row r="634" spans="12:27"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</row>
    <row r="635" spans="12:27"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</row>
    <row r="636" spans="12:27"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</row>
    <row r="637" spans="12:27"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</row>
    <row r="638" spans="12:27"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</row>
    <row r="639" spans="12:27"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</row>
    <row r="640" spans="12:27"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</row>
    <row r="641" spans="12:27"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</row>
    <row r="642" spans="12:27"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</row>
    <row r="643" spans="12:27"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  <c r="AA643" s="162"/>
    </row>
    <row r="644" spans="12:27"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  <c r="AA644" s="162"/>
    </row>
    <row r="645" spans="12:27"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</row>
    <row r="646" spans="12:27"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</row>
    <row r="647" spans="12:27"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</row>
    <row r="648" spans="12:27"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</row>
    <row r="649" spans="12:27"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</row>
    <row r="650" spans="12:27"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</row>
    <row r="651" spans="12:27"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</row>
    <row r="652" spans="12:27"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</row>
    <row r="653" spans="12:27"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</row>
    <row r="654" spans="12:27"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</row>
    <row r="655" spans="12:27"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162"/>
    </row>
    <row r="656" spans="12:27"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162"/>
    </row>
    <row r="657" spans="12:27"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</row>
    <row r="658" spans="12:27"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162"/>
    </row>
    <row r="659" spans="12:27"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</row>
    <row r="660" spans="12:27"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</row>
    <row r="661" spans="12:27"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162"/>
    </row>
    <row r="662" spans="12:27"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162"/>
    </row>
    <row r="663" spans="12:27"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162"/>
    </row>
    <row r="664" spans="12:27"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162"/>
    </row>
    <row r="665" spans="12:27"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</row>
    <row r="666" spans="12:27"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</row>
    <row r="667" spans="12:27"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</row>
    <row r="668" spans="12:27"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</row>
    <row r="669" spans="12:27"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</row>
    <row r="670" spans="12:27"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162"/>
    </row>
    <row r="671" spans="12:27"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</row>
    <row r="672" spans="12:27"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</row>
    <row r="673" spans="12:27"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</row>
    <row r="674" spans="12:27"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</row>
    <row r="675" spans="12:27"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</row>
    <row r="676" spans="12:27"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</row>
    <row r="677" spans="12:27"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</row>
    <row r="678" spans="12:27"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162"/>
    </row>
    <row r="679" spans="12:27"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</row>
    <row r="680" spans="12:27"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  <c r="AA680" s="162"/>
    </row>
    <row r="681" spans="12:27"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162"/>
    </row>
    <row r="682" spans="12:27"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162"/>
    </row>
    <row r="683" spans="12:27"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  <c r="AA683" s="162"/>
    </row>
    <row r="684" spans="12:27"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</row>
    <row r="685" spans="12:27"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162"/>
    </row>
    <row r="686" spans="12:27"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162"/>
    </row>
    <row r="687" spans="12:27"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</row>
    <row r="688" spans="12:27"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</row>
    <row r="689" spans="12:27"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</row>
    <row r="690" spans="12:27"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162"/>
    </row>
    <row r="691" spans="12:27"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</row>
    <row r="692" spans="12:27"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</row>
    <row r="693" spans="12:27"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162"/>
    </row>
    <row r="694" spans="12:27"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</row>
    <row r="695" spans="12:27"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  <c r="AA695" s="162"/>
    </row>
    <row r="696" spans="12:27"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  <c r="AA696" s="162"/>
    </row>
    <row r="697" spans="12:27"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</row>
    <row r="698" spans="12:27"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</row>
    <row r="699" spans="12:27"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</row>
    <row r="700" spans="12:27"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</row>
    <row r="701" spans="12:27"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</row>
    <row r="702" spans="12:27"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</row>
    <row r="703" spans="12:27"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</row>
    <row r="704" spans="12:27"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</row>
    <row r="705" spans="12:27"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162"/>
    </row>
    <row r="706" spans="12:27"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</row>
    <row r="707" spans="12:27"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</row>
    <row r="708" spans="12:27"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162"/>
    </row>
    <row r="709" spans="12:27"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</row>
    <row r="710" spans="12:27"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</row>
    <row r="711" spans="12:27"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</row>
    <row r="712" spans="12:27"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162"/>
    </row>
    <row r="713" spans="12:27"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</row>
    <row r="714" spans="12:27"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</row>
    <row r="715" spans="12:27"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</row>
    <row r="716" spans="12:27"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162"/>
    </row>
    <row r="717" spans="12:27"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162"/>
    </row>
    <row r="718" spans="12:27"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162"/>
    </row>
    <row r="719" spans="12:27"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162"/>
    </row>
    <row r="720" spans="12:27"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162"/>
    </row>
    <row r="721" spans="12:27"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162"/>
    </row>
    <row r="722" spans="12:27"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162"/>
    </row>
    <row r="723" spans="12:27"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162"/>
    </row>
    <row r="724" spans="12:27"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</row>
    <row r="725" spans="12:27"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</row>
    <row r="726" spans="12:27"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</row>
    <row r="727" spans="12:27"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</row>
    <row r="728" spans="12:27"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</row>
    <row r="729" spans="12:27"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</row>
    <row r="730" spans="12:27"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</row>
    <row r="731" spans="12:27"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</row>
    <row r="732" spans="12:27"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</row>
    <row r="733" spans="12:27"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</row>
    <row r="734" spans="12:27"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</row>
    <row r="735" spans="12:27"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</row>
    <row r="736" spans="12:27"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</row>
    <row r="737" spans="12:27"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</row>
    <row r="738" spans="12:27"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</row>
    <row r="739" spans="12:27"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</row>
    <row r="740" spans="12:27"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</row>
    <row r="741" spans="12:27"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</row>
    <row r="742" spans="12:27"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</row>
    <row r="743" spans="12:27"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</row>
    <row r="744" spans="12:27"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</row>
    <row r="745" spans="12:27"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</row>
    <row r="746" spans="12:27"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</row>
    <row r="747" spans="12:27"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</row>
    <row r="748" spans="12:27"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</row>
    <row r="749" spans="12:27"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</row>
    <row r="750" spans="12:27"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</row>
    <row r="751" spans="12:27"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</row>
    <row r="752" spans="12:27"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</row>
    <row r="753" spans="12:27"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</row>
    <row r="754" spans="12:27"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</row>
    <row r="755" spans="12:27"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</row>
    <row r="756" spans="12:27"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</row>
    <row r="757" spans="12:27"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</row>
    <row r="758" spans="12:27"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</row>
    <row r="759" spans="12:27"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</row>
    <row r="760" spans="12:27"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</row>
    <row r="761" spans="12:27"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</row>
    <row r="762" spans="12:27"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</row>
    <row r="763" spans="12:27"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</row>
    <row r="764" spans="12:27"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</row>
    <row r="765" spans="12:27"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</row>
    <row r="766" spans="12:27"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</row>
    <row r="767" spans="12:27"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</row>
    <row r="768" spans="12:27"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</row>
    <row r="769" spans="12:27"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</row>
    <row r="770" spans="12:27"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</row>
    <row r="771" spans="12:27"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</row>
    <row r="772" spans="12:27"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</row>
    <row r="773" spans="12:27"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</row>
    <row r="774" spans="12:27"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</row>
    <row r="775" spans="12:27"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</row>
    <row r="776" spans="12:27"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</row>
    <row r="777" spans="12:27"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</row>
    <row r="778" spans="12:27"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</row>
    <row r="779" spans="12:27"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</row>
    <row r="780" spans="12:27"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</row>
    <row r="781" spans="12:27"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</row>
    <row r="782" spans="12:27"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</row>
    <row r="783" spans="12:27"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</row>
    <row r="784" spans="12:27"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</row>
    <row r="785" spans="12:27"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</row>
    <row r="786" spans="12:27"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</row>
    <row r="787" spans="12:27"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</row>
    <row r="788" spans="12:27"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</row>
    <row r="789" spans="12:27"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</row>
    <row r="790" spans="12:27"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</row>
    <row r="791" spans="12:27"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</row>
    <row r="792" spans="12:27"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</row>
    <row r="793" spans="12:27"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</row>
    <row r="794" spans="12:27"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</row>
    <row r="795" spans="12:27"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</row>
    <row r="796" spans="12:27"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</row>
    <row r="797" spans="12:27"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</row>
    <row r="798" spans="12:27"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</row>
    <row r="799" spans="12:27"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</row>
    <row r="800" spans="12:27"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</row>
    <row r="801" spans="12:27"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</row>
    <row r="802" spans="12:27"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</row>
    <row r="803" spans="12:27"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</row>
    <row r="804" spans="12:27"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</row>
    <row r="805" spans="12:27"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</row>
    <row r="806" spans="12:27"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</row>
    <row r="807" spans="12:27"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</row>
    <row r="808" spans="12:27"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</row>
    <row r="809" spans="12:27"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</row>
    <row r="810" spans="12:27"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</row>
    <row r="811" spans="12:27"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</row>
    <row r="812" spans="12:27"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</row>
    <row r="813" spans="12:27"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</row>
    <row r="814" spans="12:27"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</row>
    <row r="815" spans="12:27"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</row>
    <row r="816" spans="12:27"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</row>
    <row r="817" spans="12:27"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</row>
    <row r="818" spans="12:27"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</row>
    <row r="819" spans="12:27"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</row>
    <row r="820" spans="12:27"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</row>
    <row r="821" spans="12:27"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</row>
    <row r="822" spans="12:27"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</row>
    <row r="823" spans="12:27"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</row>
    <row r="824" spans="12:27"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</row>
    <row r="825" spans="12:27"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</row>
    <row r="826" spans="12:27"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</row>
    <row r="827" spans="12:27"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</row>
    <row r="828" spans="12:27"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</row>
    <row r="829" spans="12:27"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</row>
    <row r="830" spans="12:27"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</row>
    <row r="831" spans="12:27"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</row>
    <row r="832" spans="12:27"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</row>
    <row r="833" spans="12:27"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</row>
    <row r="834" spans="12:27"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</row>
    <row r="835" spans="12:27"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</row>
    <row r="836" spans="12:27"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</row>
    <row r="837" spans="12:27"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</row>
    <row r="838" spans="12:27"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</row>
    <row r="839" spans="12:27"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</row>
    <row r="840" spans="12:27"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</row>
    <row r="841" spans="12:27"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</row>
    <row r="842" spans="12:27"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</row>
    <row r="843" spans="12:27"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</row>
    <row r="844" spans="12:27"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</row>
    <row r="845" spans="12:27"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</row>
    <row r="846" spans="12:27"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</row>
    <row r="847" spans="12:27"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</row>
    <row r="848" spans="12:27"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</row>
    <row r="849" spans="12:27"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</row>
    <row r="850" spans="12:27"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</row>
    <row r="851" spans="12:27"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</row>
    <row r="852" spans="12:27"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</row>
    <row r="853" spans="12:27"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</row>
    <row r="854" spans="12:27"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</row>
    <row r="855" spans="12:27"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</row>
    <row r="856" spans="12:27"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</row>
    <row r="857" spans="12:27"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</row>
    <row r="858" spans="12:27"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</row>
    <row r="859" spans="12:27"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</row>
    <row r="860" spans="12:27"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</row>
    <row r="861" spans="12:27"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</row>
    <row r="862" spans="12:27"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</row>
    <row r="863" spans="12:27"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</row>
    <row r="864" spans="12:27"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</row>
    <row r="865" spans="12:27"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</row>
    <row r="866" spans="12:27"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</row>
    <row r="867" spans="12:27"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</row>
    <row r="868" spans="12:27"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</row>
    <row r="869" spans="12:27"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</row>
    <row r="870" spans="12:27"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</row>
    <row r="871" spans="12:27"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</row>
    <row r="872" spans="12:27"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</row>
    <row r="873" spans="12:27"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</row>
    <row r="874" spans="12:27"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</row>
    <row r="875" spans="12:27"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</row>
    <row r="876" spans="12:27"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  <c r="AA876" s="162"/>
    </row>
    <row r="877" spans="12:27"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</row>
    <row r="878" spans="12:27"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</row>
    <row r="879" spans="12:27"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</row>
    <row r="880" spans="12:27"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</row>
    <row r="881" spans="12:27"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</row>
    <row r="882" spans="12:27"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</row>
    <row r="883" spans="12:27"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  <c r="AA883" s="162"/>
    </row>
    <row r="884" spans="12:27"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</row>
    <row r="885" spans="12:27"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</row>
    <row r="886" spans="12:27"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</row>
    <row r="887" spans="12:27"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</row>
    <row r="888" spans="12:27"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  <c r="AA888" s="162"/>
    </row>
    <row r="889" spans="12:27"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</row>
    <row r="890" spans="12:27"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</row>
    <row r="891" spans="12:27"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</row>
    <row r="892" spans="12:27"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</row>
    <row r="893" spans="12:27"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</row>
    <row r="894" spans="12:27"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</row>
    <row r="895" spans="12:27"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</row>
    <row r="896" spans="12:27"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</row>
    <row r="897" spans="12:27"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</row>
    <row r="898" spans="12:27"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</row>
    <row r="899" spans="12:27"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  <c r="AA899" s="162"/>
    </row>
    <row r="900" spans="12:27"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  <c r="AA900" s="162"/>
    </row>
    <row r="901" spans="12:27"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  <c r="AA901" s="162"/>
    </row>
    <row r="902" spans="12:27"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  <c r="AA902" s="162"/>
    </row>
    <row r="903" spans="12:27"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  <c r="AA903" s="162"/>
    </row>
    <row r="904" spans="12:27"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  <c r="AA904" s="162"/>
    </row>
    <row r="905" spans="12:27"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  <c r="AA905" s="162"/>
    </row>
    <row r="906" spans="12:27"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  <c r="AA906" s="162"/>
    </row>
    <row r="907" spans="12:27"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  <c r="AA907" s="162"/>
    </row>
    <row r="908" spans="12:27"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  <c r="AA908" s="162"/>
    </row>
    <row r="909" spans="12:27"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</row>
    <row r="910" spans="12:27"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  <c r="AA910" s="162"/>
    </row>
    <row r="911" spans="12:27"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  <c r="AA911" s="162"/>
    </row>
    <row r="912" spans="12:27"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  <c r="AA912" s="162"/>
    </row>
    <row r="913" spans="12:27"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</row>
    <row r="914" spans="12:27"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</row>
    <row r="915" spans="12:27"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  <c r="AA915" s="162"/>
    </row>
    <row r="916" spans="12:27"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</row>
    <row r="917" spans="12:27"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</row>
    <row r="918" spans="12:27"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</row>
    <row r="919" spans="12:27"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</row>
    <row r="920" spans="12:27"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  <c r="AA920" s="162"/>
    </row>
    <row r="921" spans="12:27"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  <c r="AA921" s="162"/>
    </row>
    <row r="922" spans="12:27"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  <c r="AA922" s="162"/>
    </row>
    <row r="923" spans="12:27"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  <c r="AA923" s="162"/>
    </row>
    <row r="924" spans="12:27"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</row>
    <row r="925" spans="12:27"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</row>
    <row r="926" spans="12:27"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</row>
    <row r="927" spans="12:27"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</row>
    <row r="928" spans="12:27"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  <c r="AA928" s="162"/>
    </row>
    <row r="929" spans="12:27"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</row>
    <row r="930" spans="12:27"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</row>
    <row r="931" spans="12:27"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</row>
    <row r="932" spans="12:27"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  <c r="AA932" s="162"/>
    </row>
    <row r="933" spans="12:27"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  <c r="AA933" s="162"/>
    </row>
    <row r="934" spans="12:27"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  <c r="AA934" s="162"/>
    </row>
    <row r="935" spans="12:27"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  <c r="AA935" s="162"/>
    </row>
    <row r="936" spans="12:27"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  <c r="AA936" s="162"/>
    </row>
    <row r="937" spans="12:27"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  <c r="AA937" s="162"/>
    </row>
    <row r="938" spans="12:27"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  <c r="AA938" s="162"/>
    </row>
    <row r="939" spans="12:27"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  <c r="AA939" s="162"/>
    </row>
    <row r="940" spans="12:27"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  <c r="AA940" s="162"/>
    </row>
    <row r="941" spans="12:27"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  <c r="AA941" s="162"/>
    </row>
    <row r="942" spans="12:27"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  <c r="AA942" s="162"/>
    </row>
    <row r="943" spans="12:27"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  <c r="AA943" s="162"/>
    </row>
    <row r="944" spans="12:27"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  <c r="AA944" s="162"/>
    </row>
    <row r="945" spans="12:27"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  <c r="AA945" s="162"/>
    </row>
    <row r="946" spans="12:27"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  <c r="AA946" s="162"/>
    </row>
    <row r="947" spans="12:27"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  <c r="AA947" s="162"/>
    </row>
    <row r="948" spans="12:27"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  <c r="AA948" s="162"/>
    </row>
    <row r="949" spans="12:27"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  <c r="AA949" s="162"/>
    </row>
    <row r="950" spans="12:27"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</row>
    <row r="951" spans="12:27"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</row>
    <row r="952" spans="12:27"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</row>
    <row r="953" spans="12:27"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</row>
    <row r="954" spans="12:27"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</row>
    <row r="955" spans="12:27"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</row>
    <row r="956" spans="12:27"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</row>
    <row r="957" spans="12:27"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</row>
    <row r="958" spans="12:27"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</row>
    <row r="959" spans="12:27"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  <c r="AA959" s="162"/>
    </row>
    <row r="960" spans="12:27"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  <c r="AA960" s="162"/>
    </row>
    <row r="961" spans="12:27"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  <c r="AA961" s="162"/>
    </row>
    <row r="962" spans="12:27"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  <c r="AA962" s="162"/>
    </row>
    <row r="963" spans="12:27"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  <c r="AA963" s="162"/>
    </row>
    <row r="964" spans="12:27"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</row>
    <row r="965" spans="12:27"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</row>
    <row r="966" spans="12:27"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  <c r="AA966" s="162"/>
    </row>
    <row r="967" spans="12:27"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</row>
    <row r="968" spans="12:27"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</row>
    <row r="969" spans="12:27"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</row>
    <row r="970" spans="12:27"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</row>
    <row r="971" spans="12:27"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</row>
    <row r="972" spans="12:27"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</row>
    <row r="973" spans="12:27"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  <c r="AA973" s="162"/>
    </row>
    <row r="974" spans="12:27"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  <c r="AA974" s="162"/>
    </row>
    <row r="975" spans="12:27"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</row>
    <row r="976" spans="12:27"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</row>
    <row r="977" spans="12:27"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  <c r="AA977" s="162"/>
    </row>
    <row r="978" spans="12:27"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2"/>
    </row>
    <row r="979" spans="12:27"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  <c r="AA979" s="162"/>
    </row>
    <row r="980" spans="12:27"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</row>
    <row r="981" spans="12:27"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</row>
    <row r="982" spans="12:27"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  <c r="AA982" s="162"/>
    </row>
    <row r="983" spans="12:27"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</row>
    <row r="984" spans="12:27"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  <c r="AA984" s="162"/>
    </row>
    <row r="985" spans="12:27"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  <c r="AA985" s="162"/>
    </row>
    <row r="986" spans="12:27"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  <c r="AA986" s="162"/>
    </row>
    <row r="987" spans="12:27"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  <c r="AA987" s="162"/>
    </row>
    <row r="988" spans="12:27"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  <c r="AA988" s="162"/>
    </row>
    <row r="989" spans="12:27"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  <c r="AA989" s="162"/>
    </row>
    <row r="990" spans="12:27"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  <c r="AA990" s="162"/>
    </row>
    <row r="991" spans="12:27"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  <c r="AA991" s="162"/>
    </row>
    <row r="992" spans="12:27"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  <c r="AA992" s="162"/>
    </row>
    <row r="993" spans="12:27"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  <c r="AA993" s="162"/>
    </row>
    <row r="994" spans="12:27"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  <c r="AA994" s="162"/>
    </row>
    <row r="995" spans="12:27"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  <c r="AA995" s="162"/>
    </row>
    <row r="996" spans="12:27"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</row>
    <row r="997" spans="12:27"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</row>
    <row r="998" spans="12:27"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</row>
    <row r="999" spans="12:27"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</row>
    <row r="1000" spans="12:27"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  <c r="AA1000" s="162"/>
    </row>
    <row r="1001" spans="12:27">
      <c r="L1001" s="162"/>
      <c r="M1001" s="162"/>
      <c r="N1001" s="162"/>
      <c r="O1001" s="162"/>
      <c r="P1001" s="162"/>
      <c r="Q1001" s="162"/>
      <c r="R1001" s="162"/>
      <c r="S1001" s="162"/>
      <c r="T1001" s="162"/>
      <c r="U1001" s="162"/>
      <c r="V1001" s="162"/>
      <c r="W1001" s="162"/>
      <c r="X1001" s="162"/>
      <c r="Y1001" s="162"/>
      <c r="Z1001" s="162"/>
      <c r="AA1001" s="162"/>
    </row>
    <row r="1002" spans="12:27">
      <c r="L1002" s="162"/>
      <c r="M1002" s="162"/>
      <c r="N1002" s="162"/>
      <c r="O1002" s="162"/>
      <c r="P1002" s="162"/>
      <c r="Q1002" s="162"/>
      <c r="R1002" s="162"/>
      <c r="S1002" s="162"/>
      <c r="T1002" s="162"/>
      <c r="U1002" s="162"/>
      <c r="V1002" s="162"/>
      <c r="W1002" s="162"/>
      <c r="X1002" s="162"/>
      <c r="Y1002" s="162"/>
      <c r="Z1002" s="162"/>
      <c r="AA1002" s="162"/>
    </row>
    <row r="1003" spans="12:27">
      <c r="L1003" s="162"/>
      <c r="M1003" s="162"/>
      <c r="N1003" s="162"/>
      <c r="O1003" s="162"/>
      <c r="P1003" s="162"/>
      <c r="Q1003" s="162"/>
      <c r="R1003" s="162"/>
      <c r="S1003" s="162"/>
      <c r="T1003" s="162"/>
      <c r="U1003" s="162"/>
      <c r="V1003" s="162"/>
      <c r="W1003" s="162"/>
      <c r="X1003" s="162"/>
      <c r="Y1003" s="162"/>
      <c r="Z1003" s="162"/>
      <c r="AA1003" s="162"/>
    </row>
    <row r="1004" spans="12:27">
      <c r="L1004" s="162"/>
      <c r="M1004" s="162"/>
      <c r="N1004" s="162"/>
      <c r="O1004" s="162"/>
      <c r="P1004" s="162"/>
      <c r="Q1004" s="162"/>
      <c r="R1004" s="162"/>
      <c r="S1004" s="162"/>
      <c r="T1004" s="162"/>
      <c r="U1004" s="162"/>
      <c r="V1004" s="162"/>
      <c r="W1004" s="162"/>
      <c r="X1004" s="162"/>
      <c r="Y1004" s="162"/>
      <c r="Z1004" s="162"/>
      <c r="AA1004" s="162"/>
    </row>
    <row r="1005" spans="12:27">
      <c r="L1005" s="162"/>
      <c r="M1005" s="162"/>
      <c r="N1005" s="162"/>
      <c r="O1005" s="162"/>
      <c r="P1005" s="162"/>
      <c r="Q1005" s="162"/>
      <c r="R1005" s="162"/>
      <c r="S1005" s="162"/>
      <c r="T1005" s="162"/>
      <c r="U1005" s="162"/>
      <c r="V1005" s="162"/>
      <c r="W1005" s="162"/>
      <c r="X1005" s="162"/>
      <c r="Y1005" s="162"/>
      <c r="Z1005" s="162"/>
      <c r="AA1005" s="162"/>
    </row>
    <row r="1006" spans="12:27">
      <c r="L1006" s="162"/>
      <c r="M1006" s="162"/>
      <c r="N1006" s="162"/>
      <c r="O1006" s="162"/>
      <c r="P1006" s="162"/>
      <c r="Q1006" s="162"/>
      <c r="R1006" s="162"/>
      <c r="S1006" s="162"/>
      <c r="T1006" s="162"/>
      <c r="U1006" s="162"/>
      <c r="V1006" s="162"/>
      <c r="W1006" s="162"/>
      <c r="X1006" s="162"/>
      <c r="Y1006" s="162"/>
      <c r="Z1006" s="162"/>
      <c r="AA1006" s="162"/>
    </row>
    <row r="1007" spans="12:27">
      <c r="L1007" s="162"/>
      <c r="M1007" s="162"/>
      <c r="N1007" s="162"/>
      <c r="O1007" s="162"/>
      <c r="P1007" s="162"/>
      <c r="Q1007" s="162"/>
      <c r="R1007" s="162"/>
      <c r="S1007" s="162"/>
      <c r="T1007" s="162"/>
      <c r="U1007" s="162"/>
      <c r="V1007" s="162"/>
      <c r="W1007" s="162"/>
      <c r="X1007" s="162"/>
      <c r="Y1007" s="162"/>
      <c r="Z1007" s="162"/>
      <c r="AA1007" s="162"/>
    </row>
    <row r="1008" spans="12:27">
      <c r="L1008" s="162"/>
      <c r="M1008" s="162"/>
      <c r="N1008" s="162"/>
      <c r="O1008" s="162"/>
      <c r="P1008" s="162"/>
      <c r="Q1008" s="162"/>
      <c r="R1008" s="162"/>
      <c r="S1008" s="162"/>
      <c r="T1008" s="162"/>
      <c r="U1008" s="162"/>
      <c r="V1008" s="162"/>
      <c r="W1008" s="162"/>
      <c r="X1008" s="162"/>
      <c r="Y1008" s="162"/>
      <c r="Z1008" s="162"/>
      <c r="AA1008" s="162"/>
    </row>
    <row r="1009" spans="12:27">
      <c r="L1009" s="162"/>
      <c r="M1009" s="162"/>
      <c r="N1009" s="162"/>
      <c r="O1009" s="162"/>
      <c r="P1009" s="162"/>
      <c r="Q1009" s="162"/>
      <c r="R1009" s="162"/>
      <c r="S1009" s="162"/>
      <c r="T1009" s="162"/>
      <c r="U1009" s="162"/>
      <c r="V1009" s="162"/>
      <c r="W1009" s="162"/>
      <c r="X1009" s="162"/>
      <c r="Y1009" s="162"/>
      <c r="Z1009" s="162"/>
      <c r="AA1009" s="162"/>
    </row>
    <row r="1010" spans="12:27"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162"/>
      <c r="V1010" s="162"/>
      <c r="W1010" s="162"/>
      <c r="X1010" s="162"/>
      <c r="Y1010" s="162"/>
      <c r="Z1010" s="162"/>
      <c r="AA1010" s="162"/>
    </row>
    <row r="1011" spans="12:27">
      <c r="L1011" s="162"/>
      <c r="M1011" s="162"/>
      <c r="N1011" s="162"/>
      <c r="O1011" s="162"/>
      <c r="P1011" s="162"/>
      <c r="Q1011" s="162"/>
      <c r="R1011" s="162"/>
      <c r="S1011" s="162"/>
      <c r="T1011" s="162"/>
      <c r="U1011" s="162"/>
      <c r="V1011" s="162"/>
      <c r="W1011" s="162"/>
      <c r="X1011" s="162"/>
      <c r="Y1011" s="162"/>
      <c r="Z1011" s="162"/>
      <c r="AA1011" s="162"/>
    </row>
    <row r="1012" spans="12:27">
      <c r="L1012" s="162"/>
      <c r="M1012" s="162"/>
      <c r="N1012" s="162"/>
      <c r="O1012" s="162"/>
      <c r="P1012" s="162"/>
      <c r="Q1012" s="162"/>
      <c r="R1012" s="162"/>
      <c r="S1012" s="162"/>
      <c r="T1012" s="162"/>
      <c r="U1012" s="162"/>
      <c r="V1012" s="162"/>
      <c r="W1012" s="162"/>
      <c r="X1012" s="162"/>
      <c r="Y1012" s="162"/>
      <c r="Z1012" s="162"/>
      <c r="AA1012" s="162"/>
    </row>
    <row r="1013" spans="12:27">
      <c r="L1013" s="162"/>
      <c r="M1013" s="162"/>
      <c r="N1013" s="162"/>
      <c r="O1013" s="162"/>
      <c r="P1013" s="162"/>
      <c r="Q1013" s="162"/>
      <c r="R1013" s="162"/>
      <c r="S1013" s="162"/>
      <c r="T1013" s="162"/>
      <c r="U1013" s="162"/>
      <c r="V1013" s="162"/>
      <c r="W1013" s="162"/>
      <c r="X1013" s="162"/>
      <c r="Y1013" s="162"/>
      <c r="Z1013" s="162"/>
      <c r="AA1013" s="162"/>
    </row>
    <row r="1014" spans="12:27">
      <c r="L1014" s="162"/>
      <c r="M1014" s="162"/>
      <c r="N1014" s="162"/>
      <c r="O1014" s="162"/>
      <c r="P1014" s="162"/>
      <c r="Q1014" s="162"/>
      <c r="R1014" s="162"/>
      <c r="S1014" s="162"/>
      <c r="T1014" s="162"/>
      <c r="U1014" s="162"/>
      <c r="V1014" s="162"/>
      <c r="W1014" s="162"/>
      <c r="X1014" s="162"/>
      <c r="Y1014" s="162"/>
      <c r="Z1014" s="162"/>
      <c r="AA1014" s="162"/>
    </row>
    <row r="1015" spans="12:27">
      <c r="L1015" s="162"/>
      <c r="M1015" s="162"/>
      <c r="N1015" s="162"/>
      <c r="O1015" s="162"/>
      <c r="P1015" s="162"/>
      <c r="Q1015" s="162"/>
      <c r="R1015" s="162"/>
      <c r="S1015" s="162"/>
      <c r="T1015" s="162"/>
      <c r="U1015" s="162"/>
      <c r="V1015" s="162"/>
      <c r="W1015" s="162"/>
      <c r="X1015" s="162"/>
      <c r="Y1015" s="162"/>
      <c r="Z1015" s="162"/>
      <c r="AA1015" s="162"/>
    </row>
    <row r="1016" spans="12:27">
      <c r="L1016" s="162"/>
      <c r="M1016" s="162"/>
      <c r="N1016" s="162"/>
      <c r="O1016" s="162"/>
      <c r="P1016" s="162"/>
      <c r="Q1016" s="162"/>
      <c r="R1016" s="162"/>
      <c r="S1016" s="162"/>
      <c r="T1016" s="162"/>
      <c r="U1016" s="162"/>
      <c r="V1016" s="162"/>
      <c r="W1016" s="162"/>
      <c r="X1016" s="162"/>
      <c r="Y1016" s="162"/>
      <c r="Z1016" s="162"/>
      <c r="AA1016" s="162"/>
    </row>
    <row r="1017" spans="12:27">
      <c r="L1017" s="162"/>
      <c r="M1017" s="162"/>
      <c r="N1017" s="162"/>
      <c r="O1017" s="162"/>
      <c r="P1017" s="162"/>
      <c r="Q1017" s="162"/>
      <c r="R1017" s="162"/>
      <c r="S1017" s="162"/>
      <c r="T1017" s="162"/>
      <c r="U1017" s="162"/>
      <c r="V1017" s="162"/>
      <c r="W1017" s="162"/>
      <c r="X1017" s="162"/>
      <c r="Y1017" s="162"/>
      <c r="Z1017" s="162"/>
      <c r="AA1017" s="162"/>
    </row>
    <row r="1018" spans="12:27">
      <c r="L1018" s="162"/>
      <c r="M1018" s="162"/>
      <c r="N1018" s="162"/>
      <c r="O1018" s="162"/>
      <c r="P1018" s="162"/>
      <c r="Q1018" s="162"/>
      <c r="R1018" s="162"/>
      <c r="S1018" s="162"/>
      <c r="T1018" s="162"/>
      <c r="U1018" s="162"/>
      <c r="V1018" s="162"/>
      <c r="W1018" s="162"/>
      <c r="X1018" s="162"/>
      <c r="Y1018" s="162"/>
      <c r="Z1018" s="162"/>
      <c r="AA1018" s="162"/>
    </row>
    <row r="1019" spans="12:27">
      <c r="L1019" s="162"/>
      <c r="M1019" s="162"/>
      <c r="N1019" s="162"/>
      <c r="O1019" s="162"/>
      <c r="P1019" s="162"/>
      <c r="Q1019" s="162"/>
      <c r="R1019" s="162"/>
      <c r="S1019" s="162"/>
      <c r="T1019" s="162"/>
      <c r="U1019" s="162"/>
      <c r="V1019" s="162"/>
      <c r="W1019" s="162"/>
      <c r="X1019" s="162"/>
      <c r="Y1019" s="162"/>
      <c r="Z1019" s="162"/>
      <c r="AA1019" s="162"/>
    </row>
    <row r="1020" spans="12:27">
      <c r="L1020" s="162"/>
      <c r="M1020" s="162"/>
      <c r="N1020" s="162"/>
      <c r="O1020" s="162"/>
      <c r="P1020" s="162"/>
      <c r="Q1020" s="162"/>
      <c r="R1020" s="162"/>
      <c r="S1020" s="162"/>
      <c r="T1020" s="162"/>
      <c r="U1020" s="162"/>
      <c r="V1020" s="162"/>
      <c r="W1020" s="162"/>
      <c r="X1020" s="162"/>
      <c r="Y1020" s="162"/>
      <c r="Z1020" s="162"/>
      <c r="AA1020" s="162"/>
    </row>
    <row r="1021" spans="12:27">
      <c r="L1021" s="162"/>
      <c r="M1021" s="162"/>
      <c r="N1021" s="162"/>
      <c r="O1021" s="162"/>
      <c r="P1021" s="162"/>
      <c r="Q1021" s="162"/>
      <c r="R1021" s="162"/>
      <c r="S1021" s="162"/>
      <c r="T1021" s="162"/>
      <c r="U1021" s="162"/>
      <c r="V1021" s="162"/>
      <c r="W1021" s="162"/>
      <c r="X1021" s="162"/>
      <c r="Y1021" s="162"/>
      <c r="Z1021" s="162"/>
      <c r="AA1021" s="162"/>
    </row>
    <row r="1022" spans="12:27">
      <c r="L1022" s="162"/>
      <c r="M1022" s="162"/>
      <c r="N1022" s="162"/>
      <c r="O1022" s="162"/>
      <c r="P1022" s="162"/>
      <c r="Q1022" s="162"/>
      <c r="R1022" s="162"/>
      <c r="S1022" s="162"/>
      <c r="T1022" s="162"/>
      <c r="U1022" s="162"/>
      <c r="V1022" s="162"/>
      <c r="W1022" s="162"/>
      <c r="X1022" s="162"/>
      <c r="Y1022" s="162"/>
      <c r="Z1022" s="162"/>
      <c r="AA1022" s="162"/>
    </row>
    <row r="1023" spans="12:27">
      <c r="L1023" s="162"/>
      <c r="M1023" s="162"/>
      <c r="N1023" s="162"/>
      <c r="O1023" s="162"/>
      <c r="P1023" s="162"/>
      <c r="Q1023" s="162"/>
      <c r="R1023" s="162"/>
      <c r="S1023" s="162"/>
      <c r="T1023" s="162"/>
      <c r="U1023" s="162"/>
      <c r="V1023" s="162"/>
      <c r="W1023" s="162"/>
      <c r="X1023" s="162"/>
      <c r="Y1023" s="162"/>
      <c r="Z1023" s="162"/>
      <c r="AA1023" s="162"/>
    </row>
    <row r="1024" spans="12:27">
      <c r="L1024" s="162"/>
      <c r="M1024" s="162"/>
      <c r="N1024" s="162"/>
      <c r="O1024" s="162"/>
      <c r="P1024" s="162"/>
      <c r="Q1024" s="162"/>
      <c r="R1024" s="162"/>
      <c r="S1024" s="162"/>
      <c r="T1024" s="162"/>
      <c r="U1024" s="162"/>
      <c r="V1024" s="162"/>
      <c r="W1024" s="162"/>
      <c r="X1024" s="162"/>
      <c r="Y1024" s="162"/>
      <c r="Z1024" s="162"/>
      <c r="AA1024" s="162"/>
    </row>
    <row r="1025" spans="12:27">
      <c r="L1025" s="162"/>
      <c r="M1025" s="162"/>
      <c r="N1025" s="162"/>
      <c r="O1025" s="162"/>
      <c r="P1025" s="162"/>
      <c r="Q1025" s="162"/>
      <c r="R1025" s="162"/>
      <c r="S1025" s="162"/>
      <c r="T1025" s="162"/>
      <c r="U1025" s="162"/>
      <c r="V1025" s="162"/>
      <c r="W1025" s="162"/>
      <c r="X1025" s="162"/>
      <c r="Y1025" s="162"/>
      <c r="Z1025" s="162"/>
      <c r="AA1025" s="162"/>
    </row>
    <row r="1026" spans="12:27">
      <c r="L1026" s="162"/>
      <c r="M1026" s="162"/>
      <c r="N1026" s="162"/>
      <c r="O1026" s="162"/>
      <c r="P1026" s="162"/>
      <c r="Q1026" s="162"/>
      <c r="R1026" s="162"/>
      <c r="S1026" s="162"/>
      <c r="T1026" s="162"/>
      <c r="U1026" s="162"/>
      <c r="V1026" s="162"/>
      <c r="W1026" s="162"/>
      <c r="X1026" s="162"/>
      <c r="Y1026" s="162"/>
      <c r="Z1026" s="162"/>
      <c r="AA1026" s="162"/>
    </row>
    <row r="1027" spans="12:27">
      <c r="L1027" s="162"/>
      <c r="M1027" s="162"/>
      <c r="N1027" s="162"/>
      <c r="O1027" s="162"/>
      <c r="P1027" s="162"/>
      <c r="Q1027" s="162"/>
      <c r="R1027" s="162"/>
      <c r="S1027" s="162"/>
      <c r="T1027" s="162"/>
      <c r="U1027" s="162"/>
      <c r="V1027" s="162"/>
      <c r="W1027" s="162"/>
      <c r="X1027" s="162"/>
      <c r="Y1027" s="162"/>
      <c r="Z1027" s="162"/>
      <c r="AA1027" s="162"/>
    </row>
    <row r="1028" spans="12:27">
      <c r="L1028" s="162"/>
      <c r="M1028" s="162"/>
      <c r="N1028" s="162"/>
      <c r="O1028" s="162"/>
      <c r="P1028" s="162"/>
      <c r="Q1028" s="162"/>
      <c r="R1028" s="162"/>
      <c r="S1028" s="162"/>
      <c r="T1028" s="162"/>
      <c r="U1028" s="162"/>
      <c r="V1028" s="162"/>
      <c r="W1028" s="162"/>
      <c r="X1028" s="162"/>
      <c r="Y1028" s="162"/>
      <c r="Z1028" s="162"/>
      <c r="AA1028" s="162"/>
    </row>
    <row r="1029" spans="12:27">
      <c r="L1029" s="162"/>
      <c r="M1029" s="162"/>
      <c r="N1029" s="162"/>
      <c r="O1029" s="162"/>
      <c r="P1029" s="162"/>
      <c r="Q1029" s="162"/>
      <c r="R1029" s="162"/>
      <c r="S1029" s="162"/>
      <c r="T1029" s="162"/>
      <c r="U1029" s="162"/>
      <c r="V1029" s="162"/>
      <c r="W1029" s="162"/>
      <c r="X1029" s="162"/>
      <c r="Y1029" s="162"/>
      <c r="Z1029" s="162"/>
      <c r="AA1029" s="162"/>
    </row>
    <row r="1030" spans="12:27">
      <c r="L1030" s="162"/>
      <c r="M1030" s="162"/>
      <c r="N1030" s="162"/>
      <c r="O1030" s="162"/>
      <c r="P1030" s="162"/>
      <c r="Q1030" s="162"/>
      <c r="R1030" s="162"/>
      <c r="S1030" s="162"/>
      <c r="T1030" s="162"/>
      <c r="U1030" s="162"/>
      <c r="V1030" s="162"/>
      <c r="W1030" s="162"/>
      <c r="X1030" s="162"/>
      <c r="Y1030" s="162"/>
      <c r="Z1030" s="162"/>
      <c r="AA1030" s="162"/>
    </row>
    <row r="1031" spans="12:27">
      <c r="L1031" s="162"/>
      <c r="M1031" s="162"/>
      <c r="N1031" s="162"/>
      <c r="O1031" s="162"/>
      <c r="P1031" s="162"/>
      <c r="Q1031" s="162"/>
      <c r="R1031" s="162"/>
      <c r="S1031" s="162"/>
      <c r="T1031" s="162"/>
      <c r="U1031" s="162"/>
      <c r="V1031" s="162"/>
      <c r="W1031" s="162"/>
      <c r="X1031" s="162"/>
      <c r="Y1031" s="162"/>
      <c r="Z1031" s="162"/>
      <c r="AA1031" s="162"/>
    </row>
    <row r="1032" spans="12:27">
      <c r="L1032" s="162"/>
      <c r="M1032" s="162"/>
      <c r="N1032" s="162"/>
      <c r="O1032" s="162"/>
      <c r="P1032" s="162"/>
      <c r="Q1032" s="162"/>
      <c r="R1032" s="162"/>
      <c r="S1032" s="162"/>
      <c r="T1032" s="162"/>
      <c r="U1032" s="162"/>
      <c r="V1032" s="162"/>
      <c r="W1032" s="162"/>
      <c r="X1032" s="162"/>
      <c r="Y1032" s="162"/>
      <c r="Z1032" s="162"/>
      <c r="AA1032" s="162"/>
    </row>
    <row r="1033" spans="12:27">
      <c r="L1033" s="162"/>
      <c r="M1033" s="162"/>
      <c r="N1033" s="162"/>
      <c r="O1033" s="162"/>
      <c r="P1033" s="162"/>
      <c r="Q1033" s="162"/>
      <c r="R1033" s="162"/>
      <c r="S1033" s="162"/>
      <c r="T1033" s="162"/>
      <c r="U1033" s="162"/>
      <c r="V1033" s="162"/>
      <c r="W1033" s="162"/>
      <c r="X1033" s="162"/>
      <c r="Y1033" s="162"/>
      <c r="Z1033" s="162"/>
      <c r="AA1033" s="162"/>
    </row>
    <row r="1034" spans="12:27">
      <c r="L1034" s="162"/>
      <c r="M1034" s="162"/>
      <c r="N1034" s="162"/>
      <c r="O1034" s="162"/>
      <c r="P1034" s="162"/>
      <c r="Q1034" s="162"/>
      <c r="R1034" s="162"/>
      <c r="S1034" s="162"/>
      <c r="T1034" s="162"/>
      <c r="U1034" s="162"/>
      <c r="V1034" s="162"/>
      <c r="W1034" s="162"/>
      <c r="X1034" s="162"/>
      <c r="Y1034" s="162"/>
      <c r="Z1034" s="162"/>
      <c r="AA1034" s="162"/>
    </row>
    <row r="1035" spans="12:27">
      <c r="L1035" s="162"/>
      <c r="M1035" s="162"/>
      <c r="N1035" s="162"/>
      <c r="O1035" s="162"/>
      <c r="P1035" s="162"/>
      <c r="Q1035" s="162"/>
      <c r="R1035" s="162"/>
      <c r="S1035" s="162"/>
      <c r="T1035" s="162"/>
      <c r="U1035" s="162"/>
      <c r="V1035" s="162"/>
      <c r="W1035" s="162"/>
      <c r="X1035" s="162"/>
      <c r="Y1035" s="162"/>
      <c r="Z1035" s="162"/>
      <c r="AA1035" s="162"/>
    </row>
    <row r="1036" spans="12:27">
      <c r="L1036" s="162"/>
      <c r="M1036" s="162"/>
      <c r="N1036" s="162"/>
      <c r="O1036" s="162"/>
      <c r="P1036" s="162"/>
      <c r="Q1036" s="162"/>
      <c r="R1036" s="162"/>
      <c r="S1036" s="162"/>
      <c r="T1036" s="162"/>
      <c r="U1036" s="162"/>
      <c r="V1036" s="162"/>
      <c r="W1036" s="162"/>
      <c r="X1036" s="162"/>
      <c r="Y1036" s="162"/>
      <c r="Z1036" s="162"/>
      <c r="AA1036" s="162"/>
    </row>
    <row r="1037" spans="12:27">
      <c r="L1037" s="162"/>
      <c r="M1037" s="162"/>
      <c r="N1037" s="162"/>
      <c r="O1037" s="162"/>
      <c r="P1037" s="162"/>
      <c r="Q1037" s="162"/>
      <c r="R1037" s="162"/>
      <c r="S1037" s="162"/>
      <c r="T1037" s="162"/>
      <c r="U1037" s="162"/>
      <c r="V1037" s="162"/>
      <c r="W1037" s="162"/>
      <c r="X1037" s="162"/>
      <c r="Y1037" s="162"/>
      <c r="Z1037" s="162"/>
      <c r="AA1037" s="162"/>
    </row>
    <row r="1038" spans="12:27">
      <c r="L1038" s="162"/>
      <c r="M1038" s="162"/>
      <c r="N1038" s="162"/>
      <c r="O1038" s="162"/>
      <c r="P1038" s="162"/>
      <c r="Q1038" s="162"/>
      <c r="R1038" s="162"/>
      <c r="S1038" s="162"/>
      <c r="T1038" s="162"/>
      <c r="U1038" s="162"/>
      <c r="V1038" s="162"/>
      <c r="W1038" s="162"/>
      <c r="X1038" s="162"/>
      <c r="Y1038" s="162"/>
      <c r="Z1038" s="162"/>
      <c r="AA1038" s="162"/>
    </row>
    <row r="1039" spans="12:27">
      <c r="L1039" s="162"/>
      <c r="M1039" s="162"/>
      <c r="N1039" s="162"/>
      <c r="O1039" s="162"/>
      <c r="P1039" s="162"/>
      <c r="Q1039" s="162"/>
      <c r="R1039" s="162"/>
      <c r="S1039" s="162"/>
      <c r="T1039" s="162"/>
      <c r="U1039" s="162"/>
      <c r="V1039" s="162"/>
      <c r="W1039" s="162"/>
      <c r="X1039" s="162"/>
      <c r="Y1039" s="162"/>
      <c r="Z1039" s="162"/>
      <c r="AA1039" s="162"/>
    </row>
    <row r="1040" spans="12:27">
      <c r="L1040" s="162"/>
      <c r="M1040" s="162"/>
      <c r="N1040" s="162"/>
      <c r="O1040" s="162"/>
      <c r="P1040" s="162"/>
      <c r="Q1040" s="162"/>
      <c r="R1040" s="162"/>
      <c r="S1040" s="162"/>
      <c r="T1040" s="162"/>
      <c r="U1040" s="162"/>
      <c r="V1040" s="162"/>
      <c r="W1040" s="162"/>
      <c r="X1040" s="162"/>
      <c r="Y1040" s="162"/>
      <c r="Z1040" s="162"/>
      <c r="AA1040" s="162"/>
    </row>
    <row r="1041" spans="12:27">
      <c r="L1041" s="162"/>
      <c r="M1041" s="162"/>
      <c r="N1041" s="162"/>
      <c r="O1041" s="162"/>
      <c r="P1041" s="162"/>
      <c r="Q1041" s="162"/>
      <c r="R1041" s="162"/>
      <c r="S1041" s="162"/>
      <c r="T1041" s="162"/>
      <c r="U1041" s="162"/>
      <c r="V1041" s="162"/>
      <c r="W1041" s="162"/>
      <c r="X1041" s="162"/>
      <c r="Y1041" s="162"/>
      <c r="Z1041" s="162"/>
      <c r="AA1041" s="162"/>
    </row>
    <row r="1042" spans="12:27">
      <c r="L1042" s="162"/>
      <c r="M1042" s="162"/>
      <c r="N1042" s="162"/>
      <c r="O1042" s="162"/>
      <c r="P1042" s="162"/>
      <c r="Q1042" s="162"/>
      <c r="R1042" s="162"/>
      <c r="S1042" s="162"/>
      <c r="T1042" s="162"/>
      <c r="U1042" s="162"/>
      <c r="V1042" s="162"/>
      <c r="W1042" s="162"/>
      <c r="X1042" s="162"/>
      <c r="Y1042" s="162"/>
      <c r="Z1042" s="162"/>
      <c r="AA1042" s="162"/>
    </row>
    <row r="1043" spans="12:27">
      <c r="L1043" s="162"/>
      <c r="M1043" s="162"/>
      <c r="N1043" s="162"/>
      <c r="O1043" s="162"/>
      <c r="P1043" s="162"/>
      <c r="Q1043" s="162"/>
      <c r="R1043" s="162"/>
      <c r="S1043" s="162"/>
      <c r="T1043" s="162"/>
      <c r="U1043" s="162"/>
      <c r="V1043" s="162"/>
      <c r="W1043" s="162"/>
      <c r="X1043" s="162"/>
      <c r="Y1043" s="162"/>
      <c r="Z1043" s="162"/>
      <c r="AA1043" s="162"/>
    </row>
    <row r="1044" spans="12:27">
      <c r="L1044" s="162"/>
      <c r="M1044" s="162"/>
      <c r="N1044" s="162"/>
      <c r="O1044" s="162"/>
      <c r="P1044" s="162"/>
      <c r="Q1044" s="162"/>
      <c r="R1044" s="162"/>
      <c r="S1044" s="162"/>
      <c r="T1044" s="162"/>
      <c r="U1044" s="162"/>
      <c r="V1044" s="162"/>
      <c r="W1044" s="162"/>
      <c r="X1044" s="162"/>
      <c r="Y1044" s="162"/>
      <c r="Z1044" s="162"/>
      <c r="AA1044" s="162"/>
    </row>
    <row r="1045" spans="12:27">
      <c r="L1045" s="162"/>
      <c r="M1045" s="162"/>
      <c r="N1045" s="162"/>
      <c r="O1045" s="162"/>
      <c r="P1045" s="162"/>
      <c r="Q1045" s="162"/>
      <c r="R1045" s="162"/>
      <c r="S1045" s="162"/>
      <c r="T1045" s="162"/>
      <c r="U1045" s="162"/>
      <c r="V1045" s="162"/>
      <c r="W1045" s="162"/>
      <c r="X1045" s="162"/>
      <c r="Y1045" s="162"/>
      <c r="Z1045" s="162"/>
      <c r="AA1045" s="162"/>
    </row>
    <row r="1046" spans="12:27">
      <c r="L1046" s="162"/>
      <c r="M1046" s="162"/>
      <c r="N1046" s="162"/>
      <c r="O1046" s="162"/>
      <c r="P1046" s="162"/>
      <c r="Q1046" s="162"/>
      <c r="R1046" s="162"/>
      <c r="S1046" s="162"/>
      <c r="T1046" s="162"/>
      <c r="U1046" s="162"/>
      <c r="V1046" s="162"/>
      <c r="W1046" s="162"/>
      <c r="X1046" s="162"/>
      <c r="Y1046" s="162"/>
      <c r="Z1046" s="162"/>
      <c r="AA1046" s="162"/>
    </row>
    <row r="1047" spans="12:27">
      <c r="L1047" s="162"/>
      <c r="M1047" s="162"/>
      <c r="N1047" s="162"/>
      <c r="O1047" s="162"/>
      <c r="P1047" s="162"/>
      <c r="Q1047" s="162"/>
      <c r="R1047" s="162"/>
      <c r="S1047" s="162"/>
      <c r="T1047" s="162"/>
      <c r="U1047" s="162"/>
      <c r="V1047" s="162"/>
      <c r="W1047" s="162"/>
      <c r="X1047" s="162"/>
      <c r="Y1047" s="162"/>
      <c r="Z1047" s="162"/>
      <c r="AA1047" s="162"/>
    </row>
    <row r="1048" spans="12:27">
      <c r="L1048" s="162"/>
      <c r="M1048" s="162"/>
      <c r="N1048" s="162"/>
      <c r="O1048" s="162"/>
      <c r="P1048" s="162"/>
      <c r="Q1048" s="162"/>
      <c r="R1048" s="162"/>
      <c r="S1048" s="162"/>
      <c r="T1048" s="162"/>
      <c r="U1048" s="162"/>
      <c r="V1048" s="162"/>
      <c r="W1048" s="162"/>
      <c r="X1048" s="162"/>
      <c r="Y1048" s="162"/>
      <c r="Z1048" s="162"/>
      <c r="AA1048" s="162"/>
    </row>
    <row r="1049" spans="12:27">
      <c r="L1049" s="162"/>
      <c r="M1049" s="162"/>
      <c r="N1049" s="162"/>
      <c r="O1049" s="162"/>
      <c r="P1049" s="162"/>
      <c r="Q1049" s="162"/>
      <c r="R1049" s="162"/>
      <c r="S1049" s="162"/>
      <c r="T1049" s="162"/>
      <c r="U1049" s="162"/>
      <c r="V1049" s="162"/>
      <c r="W1049" s="162"/>
      <c r="X1049" s="162"/>
      <c r="Y1049" s="162"/>
      <c r="Z1049" s="162"/>
      <c r="AA1049" s="162"/>
    </row>
    <row r="1050" spans="12:27">
      <c r="L1050" s="162"/>
      <c r="M1050" s="162"/>
      <c r="N1050" s="162"/>
      <c r="O1050" s="162"/>
      <c r="P1050" s="162"/>
      <c r="Q1050" s="162"/>
      <c r="R1050" s="162"/>
      <c r="S1050" s="162"/>
      <c r="T1050" s="162"/>
      <c r="U1050" s="162"/>
      <c r="V1050" s="162"/>
      <c r="W1050" s="162"/>
      <c r="X1050" s="162"/>
      <c r="Y1050" s="162"/>
      <c r="Z1050" s="162"/>
      <c r="AA1050" s="162"/>
    </row>
    <row r="1051" spans="12:27">
      <c r="L1051" s="162"/>
      <c r="M1051" s="162"/>
      <c r="N1051" s="162"/>
      <c r="O1051" s="162"/>
      <c r="P1051" s="162"/>
      <c r="Q1051" s="162"/>
      <c r="R1051" s="162"/>
      <c r="S1051" s="162"/>
      <c r="T1051" s="162"/>
      <c r="U1051" s="162"/>
      <c r="V1051" s="162"/>
      <c r="W1051" s="162"/>
      <c r="X1051" s="162"/>
      <c r="Y1051" s="162"/>
      <c r="Z1051" s="162"/>
      <c r="AA1051" s="162"/>
    </row>
    <row r="1052" spans="12:27">
      <c r="L1052" s="162"/>
      <c r="M1052" s="162"/>
      <c r="N1052" s="162"/>
      <c r="O1052" s="162"/>
      <c r="P1052" s="162"/>
      <c r="Q1052" s="162"/>
      <c r="R1052" s="162"/>
      <c r="S1052" s="162"/>
      <c r="T1052" s="162"/>
      <c r="U1052" s="162"/>
      <c r="V1052" s="162"/>
      <c r="W1052" s="162"/>
      <c r="X1052" s="162"/>
      <c r="Y1052" s="162"/>
      <c r="Z1052" s="162"/>
      <c r="AA1052" s="162"/>
    </row>
    <row r="1053" spans="12:27">
      <c r="L1053" s="162"/>
      <c r="M1053" s="162"/>
      <c r="N1053" s="162"/>
      <c r="O1053" s="162"/>
      <c r="P1053" s="162"/>
      <c r="Q1053" s="162"/>
      <c r="R1053" s="162"/>
      <c r="S1053" s="162"/>
      <c r="T1053" s="162"/>
      <c r="U1053" s="162"/>
      <c r="V1053" s="162"/>
      <c r="W1053" s="162"/>
      <c r="X1053" s="162"/>
      <c r="Y1053" s="162"/>
      <c r="Z1053" s="162"/>
      <c r="AA1053" s="162"/>
    </row>
    <row r="1054" spans="12:27">
      <c r="L1054" s="162"/>
      <c r="M1054" s="162"/>
      <c r="N1054" s="162"/>
      <c r="O1054" s="162"/>
      <c r="P1054" s="162"/>
      <c r="Q1054" s="162"/>
      <c r="R1054" s="162"/>
      <c r="S1054" s="162"/>
      <c r="T1054" s="162"/>
      <c r="U1054" s="162"/>
      <c r="V1054" s="162"/>
      <c r="W1054" s="162"/>
      <c r="X1054" s="162"/>
      <c r="Y1054" s="162"/>
      <c r="Z1054" s="162"/>
      <c r="AA1054" s="162"/>
    </row>
    <row r="1055" spans="12:27">
      <c r="L1055" s="162"/>
      <c r="M1055" s="162"/>
      <c r="N1055" s="162"/>
      <c r="O1055" s="162"/>
      <c r="P1055" s="162"/>
      <c r="Q1055" s="162"/>
      <c r="R1055" s="162"/>
      <c r="S1055" s="162"/>
      <c r="T1055" s="162"/>
      <c r="U1055" s="162"/>
      <c r="V1055" s="162"/>
      <c r="W1055" s="162"/>
      <c r="X1055" s="162"/>
      <c r="Y1055" s="162"/>
      <c r="Z1055" s="162"/>
      <c r="AA1055" s="162"/>
    </row>
    <row r="1056" spans="12:27">
      <c r="L1056" s="162"/>
      <c r="M1056" s="162"/>
      <c r="N1056" s="162"/>
      <c r="O1056" s="162"/>
      <c r="P1056" s="162"/>
      <c r="Q1056" s="162"/>
      <c r="R1056" s="162"/>
      <c r="S1056" s="162"/>
      <c r="T1056" s="162"/>
      <c r="U1056" s="162"/>
      <c r="V1056" s="162"/>
      <c r="W1056" s="162"/>
      <c r="X1056" s="162"/>
      <c r="Y1056" s="162"/>
      <c r="Z1056" s="162"/>
      <c r="AA1056" s="162"/>
    </row>
    <row r="1057" spans="12:27">
      <c r="L1057" s="162"/>
      <c r="M1057" s="162"/>
      <c r="N1057" s="162"/>
      <c r="O1057" s="162"/>
      <c r="P1057" s="162"/>
      <c r="Q1057" s="162"/>
      <c r="R1057" s="162"/>
      <c r="S1057" s="162"/>
      <c r="T1057" s="162"/>
      <c r="U1057" s="162"/>
      <c r="V1057" s="162"/>
      <c r="W1057" s="162"/>
      <c r="X1057" s="162"/>
      <c r="Y1057" s="162"/>
      <c r="Z1057" s="162"/>
      <c r="AA1057" s="162"/>
    </row>
    <row r="1058" spans="12:27">
      <c r="L1058" s="162"/>
      <c r="M1058" s="162"/>
      <c r="N1058" s="162"/>
      <c r="O1058" s="162"/>
      <c r="P1058" s="162"/>
      <c r="Q1058" s="162"/>
      <c r="R1058" s="162"/>
      <c r="S1058" s="162"/>
      <c r="T1058" s="162"/>
      <c r="U1058" s="162"/>
      <c r="V1058" s="162"/>
      <c r="W1058" s="162"/>
      <c r="X1058" s="162"/>
      <c r="Y1058" s="162"/>
      <c r="Z1058" s="162"/>
      <c r="AA1058" s="162"/>
    </row>
    <row r="1059" spans="12:27">
      <c r="L1059" s="162"/>
      <c r="M1059" s="162"/>
      <c r="N1059" s="162"/>
      <c r="O1059" s="162"/>
      <c r="P1059" s="162"/>
      <c r="Q1059" s="162"/>
      <c r="R1059" s="162"/>
      <c r="S1059" s="162"/>
      <c r="T1059" s="162"/>
      <c r="U1059" s="162"/>
      <c r="V1059" s="162"/>
      <c r="W1059" s="162"/>
      <c r="X1059" s="162"/>
      <c r="Y1059" s="162"/>
      <c r="Z1059" s="162"/>
      <c r="AA1059" s="162"/>
    </row>
    <row r="1060" spans="12:27">
      <c r="L1060" s="162"/>
      <c r="M1060" s="162"/>
      <c r="N1060" s="162"/>
      <c r="O1060" s="162"/>
      <c r="P1060" s="162"/>
      <c r="Q1060" s="162"/>
      <c r="R1060" s="162"/>
      <c r="S1060" s="162"/>
      <c r="T1060" s="162"/>
      <c r="U1060" s="162"/>
      <c r="V1060" s="162"/>
      <c r="W1060" s="162"/>
      <c r="X1060" s="162"/>
      <c r="Y1060" s="162"/>
      <c r="Z1060" s="162"/>
      <c r="AA1060" s="162"/>
    </row>
    <row r="1061" spans="12:27">
      <c r="L1061" s="162"/>
      <c r="M1061" s="162"/>
      <c r="N1061" s="162"/>
      <c r="O1061" s="162"/>
      <c r="P1061" s="162"/>
      <c r="Q1061" s="162"/>
      <c r="R1061" s="162"/>
      <c r="S1061" s="162"/>
      <c r="T1061" s="162"/>
      <c r="U1061" s="162"/>
      <c r="V1061" s="162"/>
      <c r="W1061" s="162"/>
      <c r="X1061" s="162"/>
      <c r="Y1061" s="162"/>
      <c r="Z1061" s="162"/>
      <c r="AA1061" s="162"/>
    </row>
    <row r="1062" spans="12:27">
      <c r="L1062" s="162"/>
      <c r="M1062" s="162"/>
      <c r="N1062" s="162"/>
      <c r="O1062" s="162"/>
      <c r="P1062" s="162"/>
      <c r="Q1062" s="162"/>
      <c r="R1062" s="162"/>
      <c r="S1062" s="162"/>
      <c r="T1062" s="162"/>
      <c r="U1062" s="162"/>
      <c r="V1062" s="162"/>
      <c r="W1062" s="162"/>
      <c r="X1062" s="162"/>
      <c r="Y1062" s="162"/>
      <c r="Z1062" s="162"/>
      <c r="AA1062" s="162"/>
    </row>
    <row r="1063" spans="12:27">
      <c r="L1063" s="162"/>
      <c r="M1063" s="162"/>
      <c r="N1063" s="162"/>
      <c r="O1063" s="162"/>
      <c r="P1063" s="162"/>
      <c r="Q1063" s="162"/>
      <c r="R1063" s="162"/>
      <c r="S1063" s="162"/>
      <c r="T1063" s="162"/>
      <c r="U1063" s="162"/>
      <c r="V1063" s="162"/>
      <c r="W1063" s="162"/>
      <c r="X1063" s="162"/>
      <c r="Y1063" s="162"/>
      <c r="Z1063" s="162"/>
      <c r="AA1063" s="162"/>
    </row>
    <row r="1064" spans="12:27">
      <c r="L1064" s="162"/>
      <c r="M1064" s="162"/>
      <c r="N1064" s="162"/>
      <c r="O1064" s="162"/>
      <c r="P1064" s="162"/>
      <c r="Q1064" s="162"/>
      <c r="R1064" s="162"/>
      <c r="S1064" s="162"/>
      <c r="T1064" s="162"/>
      <c r="U1064" s="162"/>
      <c r="V1064" s="162"/>
      <c r="W1064" s="162"/>
      <c r="X1064" s="162"/>
      <c r="Y1064" s="162"/>
      <c r="Z1064" s="162"/>
      <c r="AA1064" s="162"/>
    </row>
    <row r="1065" spans="12:27">
      <c r="L1065" s="162"/>
      <c r="M1065" s="162"/>
      <c r="N1065" s="162"/>
      <c r="O1065" s="162"/>
      <c r="P1065" s="162"/>
      <c r="Q1065" s="162"/>
      <c r="R1065" s="162"/>
      <c r="S1065" s="162"/>
      <c r="T1065" s="162"/>
      <c r="U1065" s="162"/>
      <c r="V1065" s="162"/>
      <c r="W1065" s="162"/>
      <c r="X1065" s="162"/>
      <c r="Y1065" s="162"/>
      <c r="Z1065" s="162"/>
      <c r="AA1065" s="162"/>
    </row>
    <row r="1066" spans="12:27">
      <c r="L1066" s="162"/>
      <c r="M1066" s="162"/>
      <c r="N1066" s="162"/>
      <c r="O1066" s="162"/>
      <c r="P1066" s="162"/>
      <c r="Q1066" s="162"/>
      <c r="R1066" s="162"/>
      <c r="S1066" s="162"/>
      <c r="T1066" s="162"/>
      <c r="U1066" s="162"/>
      <c r="V1066" s="162"/>
      <c r="W1066" s="162"/>
      <c r="X1066" s="162"/>
      <c r="Y1066" s="162"/>
      <c r="Z1066" s="162"/>
      <c r="AA1066" s="162"/>
    </row>
    <row r="1067" spans="12:27">
      <c r="L1067" s="162"/>
      <c r="M1067" s="162"/>
      <c r="N1067" s="162"/>
      <c r="O1067" s="162"/>
      <c r="P1067" s="162"/>
      <c r="Q1067" s="162"/>
      <c r="R1067" s="162"/>
      <c r="S1067" s="162"/>
      <c r="T1067" s="162"/>
      <c r="U1067" s="162"/>
      <c r="V1067" s="162"/>
      <c r="W1067" s="162"/>
      <c r="X1067" s="162"/>
      <c r="Y1067" s="162"/>
      <c r="Z1067" s="162"/>
      <c r="AA1067" s="162"/>
    </row>
    <row r="1068" spans="12:27">
      <c r="L1068" s="162"/>
      <c r="M1068" s="162"/>
      <c r="N1068" s="162"/>
      <c r="O1068" s="162"/>
      <c r="P1068" s="162"/>
      <c r="Q1068" s="162"/>
      <c r="R1068" s="162"/>
      <c r="S1068" s="162"/>
      <c r="T1068" s="162"/>
      <c r="U1068" s="162"/>
      <c r="V1068" s="162"/>
      <c r="W1068" s="162"/>
      <c r="X1068" s="162"/>
      <c r="Y1068" s="162"/>
      <c r="Z1068" s="162"/>
      <c r="AA1068" s="162"/>
    </row>
    <row r="1069" spans="12:27">
      <c r="L1069" s="162"/>
      <c r="M1069" s="162"/>
      <c r="N1069" s="162"/>
      <c r="O1069" s="162"/>
      <c r="P1069" s="162"/>
      <c r="Q1069" s="162"/>
      <c r="R1069" s="162"/>
      <c r="S1069" s="162"/>
      <c r="T1069" s="162"/>
      <c r="U1069" s="162"/>
      <c r="V1069" s="162"/>
      <c r="W1069" s="162"/>
      <c r="X1069" s="162"/>
      <c r="Y1069" s="162"/>
      <c r="Z1069" s="162"/>
      <c r="AA1069" s="162"/>
    </row>
    <row r="1070" spans="12:27">
      <c r="L1070" s="162"/>
      <c r="M1070" s="162"/>
      <c r="N1070" s="162"/>
      <c r="O1070" s="162"/>
      <c r="P1070" s="162"/>
      <c r="Q1070" s="162"/>
      <c r="R1070" s="162"/>
      <c r="S1070" s="162"/>
      <c r="T1070" s="162"/>
      <c r="U1070" s="162"/>
      <c r="V1070" s="162"/>
      <c r="W1070" s="162"/>
      <c r="X1070" s="162"/>
      <c r="Y1070" s="162"/>
      <c r="Z1070" s="162"/>
      <c r="AA1070" s="162"/>
    </row>
    <row r="1071" spans="12:27">
      <c r="L1071" s="162"/>
      <c r="M1071" s="162"/>
      <c r="N1071" s="162"/>
      <c r="O1071" s="162"/>
      <c r="P1071" s="162"/>
      <c r="Q1071" s="162"/>
      <c r="R1071" s="162"/>
      <c r="S1071" s="162"/>
      <c r="T1071" s="162"/>
      <c r="U1071" s="162"/>
      <c r="V1071" s="162"/>
      <c r="W1071" s="162"/>
      <c r="X1071" s="162"/>
      <c r="Y1071" s="162"/>
      <c r="Z1071" s="162"/>
      <c r="AA1071" s="162"/>
    </row>
    <row r="1072" spans="12:27">
      <c r="L1072" s="162"/>
      <c r="M1072" s="162"/>
      <c r="N1072" s="162"/>
      <c r="O1072" s="162"/>
      <c r="P1072" s="162"/>
      <c r="Q1072" s="162"/>
      <c r="R1072" s="162"/>
      <c r="S1072" s="162"/>
      <c r="T1072" s="162"/>
      <c r="U1072" s="162"/>
      <c r="V1072" s="162"/>
      <c r="W1072" s="162"/>
      <c r="X1072" s="162"/>
      <c r="Y1072" s="162"/>
      <c r="Z1072" s="162"/>
      <c r="AA1072" s="162"/>
    </row>
    <row r="1073" spans="12:27">
      <c r="L1073" s="162"/>
      <c r="M1073" s="162"/>
      <c r="N1073" s="162"/>
      <c r="O1073" s="162"/>
      <c r="P1073" s="162"/>
      <c r="Q1073" s="162"/>
      <c r="R1073" s="162"/>
      <c r="S1073" s="162"/>
      <c r="T1073" s="162"/>
      <c r="U1073" s="162"/>
      <c r="V1073" s="162"/>
      <c r="W1073" s="162"/>
      <c r="X1073" s="162"/>
      <c r="Y1073" s="162"/>
      <c r="Z1073" s="162"/>
      <c r="AA1073" s="162"/>
    </row>
    <row r="1074" spans="12:27">
      <c r="L1074" s="162"/>
      <c r="M1074" s="162"/>
      <c r="N1074" s="162"/>
      <c r="O1074" s="162"/>
      <c r="P1074" s="162"/>
      <c r="Q1074" s="162"/>
      <c r="R1074" s="162"/>
      <c r="S1074" s="162"/>
      <c r="T1074" s="162"/>
      <c r="U1074" s="162"/>
      <c r="V1074" s="162"/>
      <c r="W1074" s="162"/>
      <c r="X1074" s="162"/>
      <c r="Y1074" s="162"/>
      <c r="Z1074" s="162"/>
      <c r="AA1074" s="162"/>
    </row>
    <row r="1075" spans="12:27">
      <c r="L1075" s="162"/>
      <c r="M1075" s="162"/>
      <c r="N1075" s="162"/>
      <c r="O1075" s="162"/>
      <c r="P1075" s="162"/>
      <c r="Q1075" s="162"/>
      <c r="R1075" s="162"/>
      <c r="S1075" s="162"/>
      <c r="T1075" s="162"/>
      <c r="U1075" s="162"/>
      <c r="V1075" s="162"/>
      <c r="W1075" s="162"/>
      <c r="X1075" s="162"/>
      <c r="Y1075" s="162"/>
      <c r="Z1075" s="162"/>
      <c r="AA1075" s="162"/>
    </row>
    <row r="1076" spans="12:27">
      <c r="L1076" s="162"/>
      <c r="M1076" s="162"/>
      <c r="N1076" s="162"/>
      <c r="O1076" s="162"/>
      <c r="P1076" s="162"/>
      <c r="Q1076" s="162"/>
      <c r="R1076" s="162"/>
      <c r="S1076" s="162"/>
      <c r="T1076" s="162"/>
      <c r="U1076" s="162"/>
      <c r="V1076" s="162"/>
      <c r="W1076" s="162"/>
      <c r="X1076" s="162"/>
      <c r="Y1076" s="162"/>
      <c r="Z1076" s="162"/>
      <c r="AA1076" s="162"/>
    </row>
    <row r="1077" spans="12:27">
      <c r="L1077" s="162"/>
      <c r="M1077" s="162"/>
      <c r="N1077" s="162"/>
      <c r="O1077" s="162"/>
      <c r="P1077" s="162"/>
      <c r="Q1077" s="162"/>
      <c r="R1077" s="162"/>
      <c r="S1077" s="162"/>
      <c r="T1077" s="162"/>
      <c r="U1077" s="162"/>
      <c r="V1077" s="162"/>
      <c r="W1077" s="162"/>
      <c r="X1077" s="162"/>
      <c r="Y1077" s="162"/>
      <c r="Z1077" s="162"/>
      <c r="AA1077" s="162"/>
    </row>
    <row r="1078" spans="12:27">
      <c r="L1078" s="162"/>
      <c r="M1078" s="162"/>
      <c r="N1078" s="162"/>
      <c r="O1078" s="162"/>
      <c r="P1078" s="162"/>
      <c r="Q1078" s="162"/>
      <c r="R1078" s="162"/>
      <c r="S1078" s="162"/>
      <c r="T1078" s="162"/>
      <c r="U1078" s="162"/>
      <c r="V1078" s="162"/>
      <c r="W1078" s="162"/>
      <c r="X1078" s="162"/>
      <c r="Y1078" s="162"/>
      <c r="Z1078" s="162"/>
      <c r="AA1078" s="162"/>
    </row>
    <row r="1079" spans="12:27">
      <c r="L1079" s="162"/>
      <c r="M1079" s="162"/>
      <c r="N1079" s="162"/>
      <c r="O1079" s="162"/>
      <c r="P1079" s="162"/>
      <c r="Q1079" s="162"/>
      <c r="R1079" s="162"/>
      <c r="S1079" s="162"/>
      <c r="T1079" s="162"/>
      <c r="U1079" s="162"/>
      <c r="V1079" s="162"/>
      <c r="W1079" s="162"/>
      <c r="X1079" s="162"/>
      <c r="Y1079" s="162"/>
      <c r="Z1079" s="162"/>
      <c r="AA1079" s="162"/>
    </row>
    <row r="1080" spans="12:27">
      <c r="L1080" s="162"/>
      <c r="M1080" s="162"/>
      <c r="N1080" s="162"/>
      <c r="O1080" s="162"/>
      <c r="P1080" s="162"/>
      <c r="Q1080" s="162"/>
      <c r="R1080" s="162"/>
      <c r="S1080" s="162"/>
      <c r="T1080" s="162"/>
      <c r="U1080" s="162"/>
      <c r="V1080" s="162"/>
      <c r="W1080" s="162"/>
      <c r="X1080" s="162"/>
      <c r="Y1080" s="162"/>
      <c r="Z1080" s="162"/>
      <c r="AA1080" s="162"/>
    </row>
    <row r="1081" spans="12:27">
      <c r="L1081" s="162"/>
      <c r="M1081" s="162"/>
      <c r="N1081" s="162"/>
      <c r="O1081" s="162"/>
      <c r="P1081" s="162"/>
      <c r="Q1081" s="162"/>
      <c r="R1081" s="162"/>
      <c r="S1081" s="162"/>
      <c r="T1081" s="162"/>
      <c r="U1081" s="162"/>
      <c r="V1081" s="162"/>
      <c r="W1081" s="162"/>
      <c r="X1081" s="162"/>
      <c r="Y1081" s="162"/>
      <c r="Z1081" s="162"/>
      <c r="AA1081" s="162"/>
    </row>
    <row r="1082" spans="12:27">
      <c r="L1082" s="162"/>
      <c r="M1082" s="162"/>
      <c r="N1082" s="162"/>
      <c r="O1082" s="162"/>
      <c r="P1082" s="162"/>
      <c r="Q1082" s="162"/>
      <c r="R1082" s="162"/>
      <c r="S1082" s="162"/>
      <c r="T1082" s="162"/>
      <c r="U1082" s="162"/>
      <c r="V1082" s="162"/>
      <c r="W1082" s="162"/>
      <c r="X1082" s="162"/>
      <c r="Y1082" s="162"/>
      <c r="Z1082" s="162"/>
      <c r="AA1082" s="162"/>
    </row>
    <row r="1083" spans="12:27">
      <c r="L1083" s="162"/>
      <c r="M1083" s="162"/>
      <c r="N1083" s="162"/>
      <c r="O1083" s="162"/>
      <c r="P1083" s="162"/>
      <c r="Q1083" s="162"/>
      <c r="R1083" s="162"/>
      <c r="S1083" s="162"/>
      <c r="T1083" s="162"/>
      <c r="U1083" s="162"/>
      <c r="V1083" s="162"/>
      <c r="W1083" s="162"/>
      <c r="X1083" s="162"/>
      <c r="Y1083" s="162"/>
      <c r="Z1083" s="162"/>
      <c r="AA1083" s="162"/>
    </row>
    <row r="1084" spans="12:27">
      <c r="L1084" s="162"/>
      <c r="M1084" s="162"/>
      <c r="N1084" s="162"/>
      <c r="O1084" s="162"/>
      <c r="P1084" s="162"/>
      <c r="Q1084" s="162"/>
      <c r="R1084" s="162"/>
      <c r="S1084" s="162"/>
      <c r="T1084" s="162"/>
      <c r="U1084" s="162"/>
      <c r="V1084" s="162"/>
      <c r="W1084" s="162"/>
      <c r="X1084" s="162"/>
      <c r="Y1084" s="162"/>
      <c r="Z1084" s="162"/>
      <c r="AA1084" s="162"/>
    </row>
    <row r="1085" spans="12:27">
      <c r="L1085" s="162"/>
      <c r="M1085" s="162"/>
      <c r="N1085" s="162"/>
      <c r="O1085" s="162"/>
      <c r="P1085" s="162"/>
      <c r="Q1085" s="162"/>
      <c r="R1085" s="162"/>
      <c r="S1085" s="162"/>
      <c r="T1085" s="162"/>
      <c r="U1085" s="162"/>
      <c r="V1085" s="162"/>
      <c r="W1085" s="162"/>
      <c r="X1085" s="162"/>
      <c r="Y1085" s="162"/>
      <c r="Z1085" s="162"/>
      <c r="AA1085" s="162"/>
    </row>
    <row r="1086" spans="12:27">
      <c r="L1086" s="162"/>
      <c r="M1086" s="162"/>
      <c r="N1086" s="162"/>
      <c r="O1086" s="162"/>
      <c r="P1086" s="162"/>
      <c r="Q1086" s="162"/>
      <c r="R1086" s="162"/>
      <c r="S1086" s="162"/>
      <c r="T1086" s="162"/>
      <c r="U1086" s="162"/>
      <c r="V1086" s="162"/>
      <c r="W1086" s="162"/>
      <c r="X1086" s="162"/>
      <c r="Y1086" s="162"/>
      <c r="Z1086" s="162"/>
      <c r="AA1086" s="162"/>
    </row>
    <row r="1087" spans="12:27">
      <c r="L1087" s="162"/>
      <c r="M1087" s="162"/>
      <c r="N1087" s="162"/>
      <c r="O1087" s="162"/>
      <c r="P1087" s="162"/>
      <c r="Q1087" s="162"/>
      <c r="R1087" s="162"/>
      <c r="S1087" s="162"/>
      <c r="T1087" s="162"/>
      <c r="U1087" s="162"/>
      <c r="V1087" s="162"/>
      <c r="W1087" s="162"/>
      <c r="X1087" s="162"/>
      <c r="Y1087" s="162"/>
      <c r="Z1087" s="162"/>
      <c r="AA1087" s="162"/>
    </row>
    <row r="1088" spans="12:27">
      <c r="L1088" s="162"/>
      <c r="M1088" s="162"/>
      <c r="N1088" s="162"/>
      <c r="O1088" s="162"/>
      <c r="P1088" s="162"/>
      <c r="Q1088" s="162"/>
      <c r="R1088" s="162"/>
      <c r="S1088" s="162"/>
      <c r="T1088" s="162"/>
      <c r="U1088" s="162"/>
      <c r="V1088" s="162"/>
      <c r="W1088" s="162"/>
      <c r="X1088" s="162"/>
      <c r="Y1088" s="162"/>
      <c r="Z1088" s="162"/>
      <c r="AA1088" s="162"/>
    </row>
    <row r="1089" spans="12:27">
      <c r="L1089" s="162"/>
      <c r="M1089" s="162"/>
      <c r="N1089" s="162"/>
      <c r="O1089" s="162"/>
      <c r="P1089" s="162"/>
      <c r="Q1089" s="162"/>
      <c r="R1089" s="162"/>
      <c r="S1089" s="162"/>
      <c r="T1089" s="162"/>
      <c r="U1089" s="162"/>
      <c r="V1089" s="162"/>
      <c r="W1089" s="162"/>
      <c r="X1089" s="162"/>
      <c r="Y1089" s="162"/>
      <c r="Z1089" s="162"/>
      <c r="AA1089" s="162"/>
    </row>
    <row r="1090" spans="12:27">
      <c r="L1090" s="162"/>
      <c r="M1090" s="162"/>
      <c r="N1090" s="162"/>
      <c r="O1090" s="162"/>
      <c r="P1090" s="162"/>
      <c r="Q1090" s="162"/>
      <c r="R1090" s="162"/>
      <c r="S1090" s="162"/>
      <c r="T1090" s="162"/>
      <c r="U1090" s="162"/>
      <c r="V1090" s="162"/>
      <c r="W1090" s="162"/>
      <c r="X1090" s="162"/>
      <c r="Y1090" s="162"/>
      <c r="Z1090" s="162"/>
      <c r="AA1090" s="162"/>
    </row>
    <row r="1091" spans="12:27">
      <c r="L1091" s="162"/>
      <c r="M1091" s="162"/>
      <c r="N1091" s="162"/>
      <c r="O1091" s="162"/>
      <c r="P1091" s="162"/>
      <c r="Q1091" s="162"/>
      <c r="R1091" s="162"/>
      <c r="S1091" s="162"/>
      <c r="T1091" s="162"/>
      <c r="U1091" s="162"/>
      <c r="V1091" s="162"/>
      <c r="W1091" s="162"/>
      <c r="X1091" s="162"/>
      <c r="Y1091" s="162"/>
      <c r="Z1091" s="162"/>
      <c r="AA1091" s="162"/>
    </row>
    <row r="1092" spans="12:27">
      <c r="L1092" s="162"/>
      <c r="M1092" s="162"/>
      <c r="N1092" s="162"/>
      <c r="O1092" s="162"/>
      <c r="P1092" s="162"/>
      <c r="Q1092" s="162"/>
      <c r="R1092" s="162"/>
      <c r="S1092" s="162"/>
      <c r="T1092" s="162"/>
      <c r="U1092" s="162"/>
      <c r="V1092" s="162"/>
      <c r="W1092" s="162"/>
      <c r="X1092" s="162"/>
      <c r="Y1092" s="162"/>
      <c r="Z1092" s="162"/>
      <c r="AA1092" s="162"/>
    </row>
    <row r="1093" spans="12:27">
      <c r="L1093" s="162"/>
      <c r="M1093" s="162"/>
      <c r="N1093" s="162"/>
      <c r="O1093" s="162"/>
      <c r="P1093" s="162"/>
      <c r="Q1093" s="162"/>
      <c r="R1093" s="162"/>
      <c r="S1093" s="162"/>
      <c r="T1093" s="162"/>
      <c r="U1093" s="162"/>
      <c r="V1093" s="162"/>
      <c r="W1093" s="162"/>
      <c r="X1093" s="162"/>
      <c r="Y1093" s="162"/>
      <c r="Z1093" s="162"/>
      <c r="AA1093" s="162"/>
    </row>
    <row r="1094" spans="12:27">
      <c r="L1094" s="162"/>
      <c r="M1094" s="162"/>
      <c r="N1094" s="162"/>
      <c r="O1094" s="162"/>
      <c r="P1094" s="162"/>
      <c r="Q1094" s="162"/>
      <c r="R1094" s="162"/>
      <c r="S1094" s="162"/>
      <c r="T1094" s="162"/>
      <c r="U1094" s="162"/>
      <c r="V1094" s="162"/>
      <c r="W1094" s="162"/>
      <c r="X1094" s="162"/>
      <c r="Y1094" s="162"/>
      <c r="Z1094" s="162"/>
      <c r="AA1094" s="162"/>
    </row>
    <row r="1095" spans="12:27">
      <c r="L1095" s="162"/>
      <c r="M1095" s="162"/>
      <c r="N1095" s="162"/>
      <c r="O1095" s="162"/>
      <c r="P1095" s="162"/>
      <c r="Q1095" s="162"/>
      <c r="R1095" s="162"/>
      <c r="S1095" s="162"/>
      <c r="T1095" s="162"/>
      <c r="U1095" s="162"/>
      <c r="V1095" s="162"/>
      <c r="W1095" s="162"/>
      <c r="X1095" s="162"/>
      <c r="Y1095" s="162"/>
      <c r="Z1095" s="162"/>
      <c r="AA1095" s="162"/>
    </row>
    <row r="1096" spans="12:27">
      <c r="L1096" s="162"/>
      <c r="M1096" s="162"/>
      <c r="N1096" s="162"/>
      <c r="O1096" s="162"/>
      <c r="P1096" s="162"/>
      <c r="Q1096" s="162"/>
      <c r="R1096" s="162"/>
      <c r="S1096" s="162"/>
      <c r="T1096" s="162"/>
      <c r="U1096" s="162"/>
      <c r="V1096" s="162"/>
      <c r="W1096" s="162"/>
      <c r="X1096" s="162"/>
      <c r="Y1096" s="162"/>
      <c r="Z1096" s="162"/>
      <c r="AA1096" s="162"/>
    </row>
    <row r="1097" spans="12:27">
      <c r="L1097" s="162"/>
      <c r="M1097" s="162"/>
      <c r="N1097" s="162"/>
      <c r="O1097" s="162"/>
      <c r="P1097" s="162"/>
      <c r="Q1097" s="162"/>
      <c r="R1097" s="162"/>
      <c r="S1097" s="162"/>
      <c r="T1097" s="162"/>
      <c r="U1097" s="162"/>
      <c r="V1097" s="162"/>
      <c r="W1097" s="162"/>
      <c r="X1097" s="162"/>
      <c r="Y1097" s="162"/>
      <c r="Z1097" s="162"/>
      <c r="AA1097" s="162"/>
    </row>
    <row r="1098" spans="12:27">
      <c r="L1098" s="162"/>
      <c r="M1098" s="162"/>
      <c r="N1098" s="162"/>
      <c r="O1098" s="162"/>
      <c r="P1098" s="162"/>
      <c r="Q1098" s="162"/>
      <c r="R1098" s="162"/>
      <c r="S1098" s="162"/>
      <c r="T1098" s="162"/>
      <c r="U1098" s="162"/>
      <c r="V1098" s="162"/>
      <c r="W1098" s="162"/>
      <c r="X1098" s="162"/>
      <c r="Y1098" s="162"/>
      <c r="Z1098" s="162"/>
      <c r="AA1098" s="162"/>
    </row>
    <row r="1099" spans="12:27">
      <c r="L1099" s="162"/>
      <c r="M1099" s="162"/>
      <c r="N1099" s="162"/>
      <c r="O1099" s="162"/>
      <c r="P1099" s="162"/>
      <c r="Q1099" s="162"/>
      <c r="R1099" s="162"/>
      <c r="S1099" s="162"/>
      <c r="T1099" s="162"/>
      <c r="U1099" s="162"/>
      <c r="V1099" s="162"/>
      <c r="W1099" s="162"/>
      <c r="X1099" s="162"/>
      <c r="Y1099" s="162"/>
      <c r="Z1099" s="162"/>
      <c r="AA1099" s="162"/>
    </row>
    <row r="1100" spans="12:27">
      <c r="L1100" s="162"/>
      <c r="M1100" s="162"/>
      <c r="N1100" s="162"/>
      <c r="O1100" s="162"/>
      <c r="P1100" s="162"/>
      <c r="Q1100" s="162"/>
      <c r="R1100" s="162"/>
      <c r="S1100" s="162"/>
      <c r="T1100" s="162"/>
      <c r="U1100" s="162"/>
      <c r="V1100" s="162"/>
      <c r="W1100" s="162"/>
      <c r="X1100" s="162"/>
      <c r="Y1100" s="162"/>
      <c r="Z1100" s="162"/>
      <c r="AA1100" s="162"/>
    </row>
    <row r="1101" spans="12:27">
      <c r="L1101" s="162"/>
      <c r="M1101" s="162"/>
      <c r="N1101" s="162"/>
      <c r="O1101" s="162"/>
      <c r="P1101" s="162"/>
      <c r="Q1101" s="162"/>
      <c r="R1101" s="162"/>
      <c r="S1101" s="162"/>
      <c r="T1101" s="162"/>
      <c r="U1101" s="162"/>
      <c r="V1101" s="162"/>
      <c r="W1101" s="162"/>
      <c r="X1101" s="162"/>
      <c r="Y1101" s="162"/>
      <c r="Z1101" s="162"/>
      <c r="AA1101" s="162"/>
    </row>
    <row r="1102" spans="12:27">
      <c r="L1102" s="162"/>
      <c r="M1102" s="162"/>
      <c r="N1102" s="162"/>
      <c r="O1102" s="162"/>
      <c r="P1102" s="162"/>
      <c r="Q1102" s="162"/>
      <c r="R1102" s="162"/>
      <c r="S1102" s="162"/>
      <c r="T1102" s="162"/>
      <c r="U1102" s="162"/>
      <c r="V1102" s="162"/>
      <c r="W1102" s="162"/>
      <c r="X1102" s="162"/>
      <c r="Y1102" s="162"/>
      <c r="Z1102" s="162"/>
      <c r="AA1102" s="162"/>
    </row>
    <row r="1103" spans="12:27">
      <c r="L1103" s="162"/>
      <c r="M1103" s="162"/>
      <c r="N1103" s="162"/>
      <c r="O1103" s="162"/>
      <c r="P1103" s="162"/>
      <c r="Q1103" s="162"/>
      <c r="R1103" s="162"/>
      <c r="S1103" s="162"/>
      <c r="T1103" s="162"/>
      <c r="U1103" s="162"/>
      <c r="V1103" s="162"/>
      <c r="W1103" s="162"/>
      <c r="X1103" s="162"/>
      <c r="Y1103" s="162"/>
      <c r="Z1103" s="162"/>
      <c r="AA1103" s="162"/>
    </row>
    <row r="1104" spans="12:27">
      <c r="L1104" s="162"/>
      <c r="M1104" s="162"/>
      <c r="N1104" s="162"/>
      <c r="O1104" s="162"/>
      <c r="P1104" s="162"/>
      <c r="Q1104" s="162"/>
      <c r="R1104" s="162"/>
      <c r="S1104" s="162"/>
      <c r="T1104" s="162"/>
      <c r="U1104" s="162"/>
      <c r="V1104" s="162"/>
      <c r="W1104" s="162"/>
      <c r="X1104" s="162"/>
      <c r="Y1104" s="162"/>
      <c r="Z1104" s="162"/>
      <c r="AA1104" s="162"/>
    </row>
    <row r="1105" spans="12:27">
      <c r="L1105" s="162"/>
      <c r="M1105" s="162"/>
      <c r="N1105" s="162"/>
      <c r="O1105" s="162"/>
      <c r="P1105" s="162"/>
      <c r="Q1105" s="162"/>
      <c r="R1105" s="162"/>
      <c r="S1105" s="162"/>
      <c r="T1105" s="162"/>
      <c r="U1105" s="162"/>
      <c r="V1105" s="162"/>
      <c r="W1105" s="162"/>
      <c r="X1105" s="162"/>
      <c r="Y1105" s="162"/>
      <c r="Z1105" s="162"/>
      <c r="AA1105" s="162"/>
    </row>
    <row r="1106" spans="12:27">
      <c r="L1106" s="162"/>
      <c r="M1106" s="162"/>
      <c r="N1106" s="162"/>
      <c r="O1106" s="162"/>
      <c r="P1106" s="162"/>
      <c r="Q1106" s="162"/>
      <c r="R1106" s="162"/>
      <c r="S1106" s="162"/>
      <c r="T1106" s="162"/>
      <c r="U1106" s="162"/>
      <c r="V1106" s="162"/>
      <c r="W1106" s="162"/>
      <c r="X1106" s="162"/>
      <c r="Y1106" s="162"/>
      <c r="Z1106" s="162"/>
      <c r="AA1106" s="162"/>
    </row>
    <row r="1107" spans="12:27">
      <c r="L1107" s="162"/>
      <c r="M1107" s="162"/>
      <c r="N1107" s="162"/>
      <c r="O1107" s="162"/>
      <c r="P1107" s="162"/>
      <c r="Q1107" s="162"/>
      <c r="R1107" s="162"/>
      <c r="S1107" s="162"/>
      <c r="T1107" s="162"/>
      <c r="U1107" s="162"/>
      <c r="V1107" s="162"/>
      <c r="W1107" s="162"/>
      <c r="X1107" s="162"/>
      <c r="Y1107" s="162"/>
      <c r="Z1107" s="162"/>
      <c r="AA1107" s="162"/>
    </row>
    <row r="1108" spans="12:27">
      <c r="L1108" s="162"/>
      <c r="M1108" s="162"/>
      <c r="N1108" s="162"/>
      <c r="O1108" s="162"/>
      <c r="P1108" s="162"/>
      <c r="Q1108" s="162"/>
      <c r="R1108" s="162"/>
      <c r="S1108" s="162"/>
      <c r="T1108" s="162"/>
      <c r="U1108" s="162"/>
      <c r="V1108" s="162"/>
      <c r="W1108" s="162"/>
      <c r="X1108" s="162"/>
      <c r="Y1108" s="162"/>
      <c r="Z1108" s="162"/>
      <c r="AA1108" s="162"/>
    </row>
    <row r="1109" spans="12:27">
      <c r="L1109" s="162"/>
      <c r="M1109" s="162"/>
      <c r="N1109" s="162"/>
      <c r="O1109" s="162"/>
      <c r="P1109" s="162"/>
      <c r="Q1109" s="162"/>
      <c r="R1109" s="162"/>
      <c r="S1109" s="162"/>
      <c r="T1109" s="162"/>
      <c r="U1109" s="162"/>
      <c r="V1109" s="162"/>
      <c r="W1109" s="162"/>
      <c r="X1109" s="162"/>
      <c r="Y1109" s="162"/>
      <c r="Z1109" s="162"/>
      <c r="AA1109" s="162"/>
    </row>
    <row r="1110" spans="12:27">
      <c r="L1110" s="162"/>
      <c r="M1110" s="162"/>
      <c r="N1110" s="162"/>
      <c r="O1110" s="162"/>
      <c r="P1110" s="162"/>
      <c r="Q1110" s="162"/>
      <c r="R1110" s="162"/>
      <c r="S1110" s="162"/>
      <c r="T1110" s="162"/>
      <c r="U1110" s="162"/>
      <c r="V1110" s="162"/>
      <c r="W1110" s="162"/>
      <c r="X1110" s="162"/>
      <c r="Y1110" s="162"/>
      <c r="Z1110" s="162"/>
      <c r="AA1110" s="162"/>
    </row>
    <row r="1111" spans="12:27">
      <c r="L1111" s="162"/>
      <c r="M1111" s="162"/>
      <c r="N1111" s="162"/>
      <c r="O1111" s="162"/>
      <c r="P1111" s="162"/>
      <c r="Q1111" s="162"/>
      <c r="R1111" s="162"/>
      <c r="S1111" s="162"/>
      <c r="T1111" s="162"/>
      <c r="U1111" s="162"/>
      <c r="V1111" s="162"/>
      <c r="W1111" s="162"/>
      <c r="X1111" s="162"/>
      <c r="Y1111" s="162"/>
      <c r="Z1111" s="162"/>
      <c r="AA1111" s="162"/>
    </row>
    <row r="1112" spans="12:27">
      <c r="L1112" s="162"/>
      <c r="M1112" s="162"/>
      <c r="N1112" s="162"/>
      <c r="O1112" s="162"/>
      <c r="P1112" s="162"/>
      <c r="Q1112" s="162"/>
      <c r="R1112" s="162"/>
      <c r="S1112" s="162"/>
      <c r="T1112" s="162"/>
      <c r="U1112" s="162"/>
      <c r="V1112" s="162"/>
      <c r="W1112" s="162"/>
      <c r="X1112" s="162"/>
      <c r="Y1112" s="162"/>
      <c r="Z1112" s="162"/>
      <c r="AA1112" s="162"/>
    </row>
    <row r="1113" spans="12:27">
      <c r="L1113" s="162"/>
      <c r="M1113" s="162"/>
      <c r="N1113" s="162"/>
      <c r="O1113" s="162"/>
      <c r="P1113" s="162"/>
      <c r="Q1113" s="162"/>
      <c r="R1113" s="162"/>
      <c r="S1113" s="162"/>
      <c r="T1113" s="162"/>
      <c r="U1113" s="162"/>
      <c r="V1113" s="162"/>
      <c r="W1113" s="162"/>
      <c r="X1113" s="162"/>
      <c r="Y1113" s="162"/>
      <c r="Z1113" s="162"/>
      <c r="AA1113" s="162"/>
    </row>
    <row r="1114" spans="12:27">
      <c r="L1114" s="162"/>
      <c r="M1114" s="162"/>
      <c r="N1114" s="162"/>
      <c r="O1114" s="162"/>
      <c r="P1114" s="162"/>
      <c r="Q1114" s="162"/>
      <c r="R1114" s="162"/>
      <c r="S1114" s="162"/>
      <c r="T1114" s="162"/>
      <c r="U1114" s="162"/>
      <c r="V1114" s="162"/>
      <c r="W1114" s="162"/>
      <c r="X1114" s="162"/>
      <c r="Y1114" s="162"/>
      <c r="Z1114" s="162"/>
      <c r="AA1114" s="162"/>
    </row>
    <row r="1115" spans="12:27">
      <c r="L1115" s="162"/>
      <c r="M1115" s="162"/>
      <c r="N1115" s="162"/>
      <c r="O1115" s="162"/>
      <c r="P1115" s="162"/>
      <c r="Q1115" s="162"/>
      <c r="R1115" s="162"/>
      <c r="S1115" s="162"/>
      <c r="T1115" s="162"/>
      <c r="U1115" s="162"/>
      <c r="V1115" s="162"/>
      <c r="W1115" s="162"/>
      <c r="X1115" s="162"/>
      <c r="Y1115" s="162"/>
      <c r="Z1115" s="162"/>
      <c r="AA1115" s="162"/>
    </row>
    <row r="1116" spans="12:27">
      <c r="L1116" s="162"/>
      <c r="M1116" s="162"/>
      <c r="N1116" s="162"/>
      <c r="O1116" s="162"/>
      <c r="P1116" s="162"/>
      <c r="Q1116" s="162"/>
      <c r="R1116" s="162"/>
      <c r="S1116" s="162"/>
      <c r="T1116" s="162"/>
      <c r="U1116" s="162"/>
      <c r="V1116" s="162"/>
      <c r="W1116" s="162"/>
      <c r="X1116" s="162"/>
      <c r="Y1116" s="162"/>
      <c r="Z1116" s="162"/>
      <c r="AA1116" s="162"/>
    </row>
    <row r="1117" spans="12:27">
      <c r="L1117" s="162"/>
      <c r="M1117" s="162"/>
      <c r="N1117" s="162"/>
      <c r="O1117" s="162"/>
      <c r="P1117" s="162"/>
      <c r="Q1117" s="162"/>
      <c r="R1117" s="162"/>
      <c r="S1117" s="162"/>
      <c r="T1117" s="162"/>
      <c r="U1117" s="162"/>
      <c r="V1117" s="162"/>
      <c r="W1117" s="162"/>
      <c r="X1117" s="162"/>
      <c r="Y1117" s="162"/>
      <c r="Z1117" s="162"/>
      <c r="AA1117" s="162"/>
    </row>
    <row r="1118" spans="12:27">
      <c r="L1118" s="162"/>
      <c r="M1118" s="162"/>
      <c r="N1118" s="162"/>
      <c r="O1118" s="162"/>
      <c r="P1118" s="162"/>
      <c r="Q1118" s="162"/>
      <c r="R1118" s="162"/>
      <c r="S1118" s="162"/>
      <c r="T1118" s="162"/>
      <c r="U1118" s="162"/>
      <c r="V1118" s="162"/>
      <c r="W1118" s="162"/>
      <c r="X1118" s="162"/>
      <c r="Y1118" s="162"/>
      <c r="Z1118" s="162"/>
      <c r="AA1118" s="162"/>
    </row>
    <row r="1119" spans="12:27">
      <c r="L1119" s="162"/>
      <c r="M1119" s="162"/>
      <c r="N1119" s="162"/>
      <c r="O1119" s="162"/>
      <c r="P1119" s="162"/>
      <c r="Q1119" s="162"/>
      <c r="R1119" s="162"/>
      <c r="S1119" s="162"/>
      <c r="T1119" s="162"/>
      <c r="U1119" s="162"/>
      <c r="V1119" s="162"/>
      <c r="W1119" s="162"/>
      <c r="X1119" s="162"/>
      <c r="Y1119" s="162"/>
      <c r="Z1119" s="162"/>
      <c r="AA1119" s="162"/>
    </row>
    <row r="1120" spans="12:27">
      <c r="L1120" s="162"/>
      <c r="M1120" s="162"/>
      <c r="N1120" s="162"/>
      <c r="O1120" s="162"/>
      <c r="P1120" s="162"/>
      <c r="Q1120" s="162"/>
      <c r="R1120" s="162"/>
      <c r="S1120" s="162"/>
      <c r="T1120" s="162"/>
      <c r="U1120" s="162"/>
      <c r="V1120" s="162"/>
      <c r="W1120" s="162"/>
      <c r="X1120" s="162"/>
      <c r="Y1120" s="162"/>
      <c r="Z1120" s="162"/>
      <c r="AA1120" s="162"/>
    </row>
    <row r="1121" spans="12:27">
      <c r="L1121" s="162"/>
      <c r="M1121" s="162"/>
      <c r="N1121" s="162"/>
      <c r="O1121" s="162"/>
      <c r="P1121" s="162"/>
      <c r="Q1121" s="162"/>
      <c r="R1121" s="162"/>
      <c r="S1121" s="162"/>
      <c r="T1121" s="162"/>
      <c r="U1121" s="162"/>
      <c r="V1121" s="162"/>
      <c r="W1121" s="162"/>
      <c r="X1121" s="162"/>
      <c r="Y1121" s="162"/>
      <c r="Z1121" s="162"/>
      <c r="AA1121" s="162"/>
    </row>
    <row r="1122" spans="12:27">
      <c r="L1122" s="162"/>
      <c r="M1122" s="162"/>
      <c r="N1122" s="162"/>
      <c r="O1122" s="162"/>
      <c r="P1122" s="162"/>
      <c r="Q1122" s="162"/>
      <c r="R1122" s="162"/>
      <c r="S1122" s="162"/>
      <c r="T1122" s="162"/>
      <c r="U1122" s="162"/>
      <c r="V1122" s="162"/>
      <c r="W1122" s="162"/>
      <c r="X1122" s="162"/>
      <c r="Y1122" s="162"/>
      <c r="Z1122" s="162"/>
      <c r="AA1122" s="162"/>
    </row>
    <row r="1123" spans="12:27">
      <c r="L1123" s="162"/>
      <c r="M1123" s="162"/>
      <c r="N1123" s="162"/>
      <c r="O1123" s="162"/>
      <c r="P1123" s="162"/>
      <c r="Q1123" s="162"/>
      <c r="R1123" s="162"/>
      <c r="S1123" s="162"/>
      <c r="T1123" s="162"/>
      <c r="U1123" s="162"/>
      <c r="V1123" s="162"/>
      <c r="W1123" s="162"/>
      <c r="X1123" s="162"/>
      <c r="Y1123" s="162"/>
      <c r="Z1123" s="162"/>
      <c r="AA1123" s="162"/>
    </row>
    <row r="1124" spans="12:27">
      <c r="L1124" s="162"/>
      <c r="M1124" s="162"/>
      <c r="N1124" s="162"/>
      <c r="O1124" s="162"/>
      <c r="P1124" s="162"/>
      <c r="Q1124" s="162"/>
      <c r="R1124" s="162"/>
      <c r="S1124" s="162"/>
      <c r="T1124" s="162"/>
      <c r="U1124" s="162"/>
      <c r="V1124" s="162"/>
      <c r="W1124" s="162"/>
      <c r="X1124" s="162"/>
      <c r="Y1124" s="162"/>
      <c r="Z1124" s="162"/>
      <c r="AA1124" s="162"/>
    </row>
    <row r="1125" spans="12:27">
      <c r="L1125" s="162"/>
      <c r="M1125" s="162"/>
      <c r="N1125" s="162"/>
      <c r="O1125" s="162"/>
      <c r="P1125" s="162"/>
      <c r="Q1125" s="162"/>
      <c r="R1125" s="162"/>
      <c r="S1125" s="162"/>
      <c r="T1125" s="162"/>
      <c r="U1125" s="162"/>
      <c r="V1125" s="162"/>
      <c r="W1125" s="162"/>
      <c r="X1125" s="162"/>
      <c r="Y1125" s="162"/>
      <c r="Z1125" s="162"/>
      <c r="AA1125" s="162"/>
    </row>
    <row r="1126" spans="12:27">
      <c r="L1126" s="162"/>
      <c r="M1126" s="162"/>
      <c r="N1126" s="162"/>
      <c r="O1126" s="162"/>
      <c r="P1126" s="162"/>
      <c r="Q1126" s="162"/>
      <c r="R1126" s="162"/>
      <c r="S1126" s="162"/>
      <c r="T1126" s="162"/>
      <c r="U1126" s="162"/>
      <c r="V1126" s="162"/>
      <c r="W1126" s="162"/>
      <c r="X1126" s="162"/>
      <c r="Y1126" s="162"/>
      <c r="Z1126" s="162"/>
      <c r="AA1126" s="162"/>
    </row>
    <row r="1127" spans="12:27">
      <c r="L1127" s="162"/>
      <c r="M1127" s="162"/>
      <c r="N1127" s="162"/>
      <c r="O1127" s="162"/>
      <c r="P1127" s="162"/>
      <c r="Q1127" s="162"/>
      <c r="R1127" s="162"/>
      <c r="S1127" s="162"/>
      <c r="T1127" s="162"/>
      <c r="U1127" s="162"/>
      <c r="V1127" s="162"/>
      <c r="W1127" s="162"/>
      <c r="X1127" s="162"/>
      <c r="Y1127" s="162"/>
      <c r="Z1127" s="162"/>
      <c r="AA1127" s="162"/>
    </row>
    <row r="1128" spans="12:27">
      <c r="L1128" s="162"/>
      <c r="M1128" s="162"/>
      <c r="N1128" s="162"/>
      <c r="O1128" s="162"/>
      <c r="P1128" s="162"/>
      <c r="Q1128" s="162"/>
      <c r="R1128" s="162"/>
      <c r="S1128" s="162"/>
      <c r="T1128" s="162"/>
      <c r="U1128" s="162"/>
      <c r="V1128" s="162"/>
      <c r="W1128" s="162"/>
      <c r="X1128" s="162"/>
      <c r="Y1128" s="162"/>
      <c r="Z1128" s="162"/>
      <c r="AA1128" s="162"/>
    </row>
    <row r="1129" spans="12:27">
      <c r="L1129" s="162"/>
      <c r="M1129" s="162"/>
      <c r="N1129" s="162"/>
      <c r="O1129" s="162"/>
      <c r="P1129" s="162"/>
      <c r="Q1129" s="162"/>
      <c r="R1129" s="162"/>
      <c r="S1129" s="162"/>
      <c r="T1129" s="162"/>
      <c r="U1129" s="162"/>
      <c r="V1129" s="162"/>
      <c r="W1129" s="162"/>
      <c r="X1129" s="162"/>
      <c r="Y1129" s="162"/>
      <c r="Z1129" s="162"/>
      <c r="AA1129" s="162"/>
    </row>
    <row r="1130" spans="12:27">
      <c r="L1130" s="162"/>
      <c r="M1130" s="162"/>
      <c r="N1130" s="162"/>
      <c r="O1130" s="162"/>
      <c r="P1130" s="162"/>
      <c r="Q1130" s="162"/>
      <c r="R1130" s="162"/>
      <c r="S1130" s="162"/>
      <c r="T1130" s="162"/>
      <c r="U1130" s="162"/>
      <c r="V1130" s="162"/>
      <c r="W1130" s="162"/>
      <c r="X1130" s="162"/>
      <c r="Y1130" s="162"/>
      <c r="Z1130" s="162"/>
      <c r="AA1130" s="162"/>
    </row>
    <row r="1131" spans="12:27">
      <c r="L1131" s="162"/>
      <c r="M1131" s="162"/>
      <c r="N1131" s="162"/>
      <c r="O1131" s="162"/>
      <c r="P1131" s="162"/>
      <c r="Q1131" s="162"/>
      <c r="R1131" s="162"/>
      <c r="S1131" s="162"/>
      <c r="T1131" s="162"/>
      <c r="U1131" s="162"/>
      <c r="V1131" s="162"/>
      <c r="W1131" s="162"/>
      <c r="X1131" s="162"/>
      <c r="Y1131" s="162"/>
      <c r="Z1131" s="162"/>
      <c r="AA1131" s="162"/>
    </row>
    <row r="1132" spans="12:27">
      <c r="L1132" s="162"/>
      <c r="M1132" s="162"/>
      <c r="N1132" s="162"/>
      <c r="O1132" s="162"/>
      <c r="P1132" s="162"/>
      <c r="Q1132" s="162"/>
      <c r="R1132" s="162"/>
      <c r="S1132" s="162"/>
      <c r="T1132" s="162"/>
      <c r="U1132" s="162"/>
      <c r="V1132" s="162"/>
      <c r="W1132" s="162"/>
      <c r="X1132" s="162"/>
      <c r="Y1132" s="162"/>
      <c r="Z1132" s="162"/>
      <c r="AA1132" s="162"/>
    </row>
    <row r="1133" spans="12:27">
      <c r="L1133" s="162"/>
      <c r="M1133" s="162"/>
      <c r="N1133" s="162"/>
      <c r="O1133" s="162"/>
      <c r="P1133" s="162"/>
      <c r="Q1133" s="162"/>
      <c r="R1133" s="162"/>
      <c r="S1133" s="162"/>
      <c r="T1133" s="162"/>
      <c r="U1133" s="162"/>
      <c r="V1133" s="162"/>
      <c r="W1133" s="162"/>
      <c r="X1133" s="162"/>
      <c r="Y1133" s="162"/>
      <c r="Z1133" s="162"/>
      <c r="AA1133" s="162"/>
    </row>
    <row r="1134" spans="12:27">
      <c r="L1134" s="162"/>
      <c r="M1134" s="162"/>
      <c r="N1134" s="162"/>
      <c r="O1134" s="162"/>
      <c r="P1134" s="162"/>
      <c r="Q1134" s="162"/>
      <c r="R1134" s="162"/>
      <c r="S1134" s="162"/>
      <c r="T1134" s="162"/>
      <c r="U1134" s="162"/>
      <c r="V1134" s="162"/>
      <c r="W1134" s="162"/>
      <c r="X1134" s="162"/>
      <c r="Y1134" s="162"/>
      <c r="Z1134" s="162"/>
      <c r="AA1134" s="162"/>
    </row>
    <row r="1135" spans="12:27">
      <c r="L1135" s="162"/>
      <c r="M1135" s="162"/>
      <c r="N1135" s="162"/>
      <c r="O1135" s="162"/>
      <c r="P1135" s="162"/>
      <c r="Q1135" s="162"/>
      <c r="R1135" s="162"/>
      <c r="S1135" s="162"/>
      <c r="T1135" s="162"/>
      <c r="U1135" s="162"/>
      <c r="V1135" s="162"/>
      <c r="W1135" s="162"/>
      <c r="X1135" s="162"/>
      <c r="Y1135" s="162"/>
      <c r="Z1135" s="162"/>
      <c r="AA1135" s="162"/>
    </row>
    <row r="1136" spans="12:27">
      <c r="L1136" s="162"/>
      <c r="M1136" s="162"/>
      <c r="N1136" s="162"/>
      <c r="O1136" s="162"/>
      <c r="P1136" s="162"/>
      <c r="Q1136" s="162"/>
      <c r="R1136" s="162"/>
      <c r="S1136" s="162"/>
      <c r="T1136" s="162"/>
      <c r="U1136" s="162"/>
      <c r="V1136" s="162"/>
      <c r="W1136" s="162"/>
      <c r="X1136" s="162"/>
      <c r="Y1136" s="162"/>
      <c r="Z1136" s="162"/>
      <c r="AA1136" s="162"/>
    </row>
    <row r="1137" spans="12:27">
      <c r="L1137" s="162"/>
      <c r="M1137" s="162"/>
      <c r="N1137" s="162"/>
      <c r="O1137" s="162"/>
      <c r="P1137" s="162"/>
      <c r="Q1137" s="162"/>
      <c r="R1137" s="162"/>
      <c r="S1137" s="162"/>
      <c r="T1137" s="162"/>
      <c r="U1137" s="162"/>
      <c r="V1137" s="162"/>
      <c r="W1137" s="162"/>
      <c r="X1137" s="162"/>
      <c r="Y1137" s="162"/>
      <c r="Z1137" s="162"/>
      <c r="AA1137" s="162"/>
    </row>
    <row r="1138" spans="12:27">
      <c r="L1138" s="162"/>
      <c r="M1138" s="162"/>
      <c r="N1138" s="162"/>
      <c r="O1138" s="162"/>
      <c r="P1138" s="162"/>
      <c r="Q1138" s="162"/>
      <c r="R1138" s="162"/>
      <c r="S1138" s="162"/>
      <c r="T1138" s="162"/>
      <c r="U1138" s="162"/>
      <c r="V1138" s="162"/>
      <c r="W1138" s="162"/>
      <c r="X1138" s="162"/>
      <c r="Y1138" s="162"/>
      <c r="Z1138" s="162"/>
      <c r="AA1138" s="162"/>
    </row>
  </sheetData>
  <mergeCells count="1">
    <mergeCell ref="I2:K2"/>
  </mergeCells>
  <printOptions horizontalCentered="1" verticalCentered="1"/>
  <pageMargins left="0.25" right="0.25" top="0.75" bottom="0.75" header="0.3" footer="0.3"/>
  <pageSetup paperSize="9" scale="9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Expedições</vt:lpstr>
      <vt:lpstr>Entrada</vt:lpstr>
      <vt:lpstr>Saída</vt:lpstr>
      <vt:lpstr>Estoque</vt:lpstr>
      <vt:lpstr>Estoque Relatório</vt:lpstr>
      <vt:lpstr>Aux. Relatório</vt:lpstr>
      <vt:lpstr>Painel</vt:lpstr>
      <vt:lpstr>'Estoque Relatório'!Area_de_impressao</vt:lpstr>
      <vt:lpstr>Painel!Area_de_impressao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m1448802</dc:creator>
  <cp:lastModifiedBy>Silviana</cp:lastModifiedBy>
  <cp:lastPrinted>2020-05-12T18:35:32Z</cp:lastPrinted>
  <dcterms:created xsi:type="dcterms:W3CDTF">2020-04-07T22:53:54Z</dcterms:created>
  <dcterms:modified xsi:type="dcterms:W3CDTF">2020-07-21T18:28:46Z</dcterms:modified>
</cp:coreProperties>
</file>