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Pat Bean Stuff\Sports\Deadball\DBL\Marshals\"/>
    </mc:Choice>
  </mc:AlternateContent>
  <xr:revisionPtr revIDLastSave="0" documentId="13_ncr:1_{C30CD5D0-46B6-47A5-A7A0-CCAFFCE9576A}" xr6:coauthVersionLast="47" xr6:coauthVersionMax="47" xr10:uidLastSave="{00000000-0000-0000-0000-000000000000}"/>
  <bookViews>
    <workbookView xWindow="28680" yWindow="-120" windowWidth="29040" windowHeight="15720" activeTab="5" xr2:uid="{D1CFDA42-E5A4-4F6D-AB2E-A3FCA0DC7E03}"/>
  </bookViews>
  <sheets>
    <sheet name="Marshals Against" sheetId="2" r:id="rId1"/>
    <sheet name="Season 1" sheetId="3" state="hidden" r:id="rId2"/>
    <sheet name="Season 2" sheetId="8" state="hidden" r:id="rId3"/>
    <sheet name="S2 PS Stats" sheetId="17" state="hidden" r:id="rId4"/>
    <sheet name="Season 3" sheetId="16" state="hidden" r:id="rId5"/>
    <sheet name="Active Career Regular Season" sheetId="6" r:id="rId6"/>
    <sheet name="Active Career Postseason" sheetId="14" r:id="rId7"/>
    <sheet name="Retired Regular Season" sheetId="12" r:id="rId8"/>
    <sheet name="C.R. PS Stats" sheetId="15" state="hidden" r:id="rId9"/>
    <sheet name="All-Time Awards" sheetId="9" r:id="rId10"/>
  </sheets>
  <definedNames>
    <definedName name="_xlnm._FilterDatabase" localSheetId="9" hidden="1">'All-Time Awards'!$D$14:$E$14</definedName>
    <definedName name="_xlnm._FilterDatabase" localSheetId="0" hidden="1">'Marshals Against'!$A$2:$D$2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2" l="1"/>
  <c r="L16" i="2"/>
  <c r="T22" i="17"/>
  <c r="R22" i="17"/>
  <c r="Q22" i="17"/>
  <c r="P22" i="17"/>
  <c r="O22" i="17"/>
  <c r="N22" i="17"/>
  <c r="M22" i="17"/>
  <c r="L22" i="17"/>
  <c r="T28" i="17"/>
  <c r="R28" i="17"/>
  <c r="Q28" i="17"/>
  <c r="S28" i="17" s="1"/>
  <c r="P28" i="17"/>
  <c r="O28" i="17"/>
  <c r="N28" i="17"/>
  <c r="M28" i="17"/>
  <c r="L28" i="17"/>
  <c r="T20" i="17"/>
  <c r="R20" i="17"/>
  <c r="Q20" i="17"/>
  <c r="S20" i="17" s="1"/>
  <c r="P20" i="17"/>
  <c r="O20" i="17"/>
  <c r="N20" i="17"/>
  <c r="M20" i="17"/>
  <c r="L20" i="17"/>
  <c r="T25" i="17"/>
  <c r="R25" i="17"/>
  <c r="Q25" i="17"/>
  <c r="S25" i="17" s="1"/>
  <c r="P25" i="17"/>
  <c r="O25" i="17"/>
  <c r="N25" i="17"/>
  <c r="M25" i="17"/>
  <c r="L25" i="17"/>
  <c r="T17" i="17"/>
  <c r="R17" i="17"/>
  <c r="Q17" i="17"/>
  <c r="P17" i="17"/>
  <c r="O17" i="17"/>
  <c r="N17" i="17"/>
  <c r="M17" i="17"/>
  <c r="L17" i="17"/>
  <c r="T24" i="17"/>
  <c r="R24" i="17"/>
  <c r="Q24" i="17"/>
  <c r="P24" i="17"/>
  <c r="O24" i="17"/>
  <c r="N24" i="17"/>
  <c r="M24" i="17"/>
  <c r="L24" i="17"/>
  <c r="T21" i="17"/>
  <c r="R21" i="17"/>
  <c r="Q21" i="17"/>
  <c r="S21" i="17" s="1"/>
  <c r="P21" i="17"/>
  <c r="O21" i="17"/>
  <c r="N21" i="17"/>
  <c r="M21" i="17"/>
  <c r="L21" i="17"/>
  <c r="T27" i="17"/>
  <c r="R27" i="17"/>
  <c r="Q27" i="17"/>
  <c r="P27" i="17"/>
  <c r="O27" i="17"/>
  <c r="N27" i="17"/>
  <c r="M27" i="17"/>
  <c r="L27" i="17"/>
  <c r="T18" i="17"/>
  <c r="R18" i="17"/>
  <c r="Q18" i="17"/>
  <c r="P18" i="17"/>
  <c r="O18" i="17"/>
  <c r="N18" i="17"/>
  <c r="M18" i="17"/>
  <c r="L18" i="17"/>
  <c r="T19" i="17"/>
  <c r="R19" i="17"/>
  <c r="Q19" i="17"/>
  <c r="S19" i="17" s="1"/>
  <c r="P19" i="17"/>
  <c r="O19" i="17"/>
  <c r="N19" i="17"/>
  <c r="M19" i="17"/>
  <c r="L19" i="17"/>
  <c r="T26" i="17"/>
  <c r="R26" i="17"/>
  <c r="Q26" i="17"/>
  <c r="S26" i="17" s="1"/>
  <c r="P26" i="17"/>
  <c r="O26" i="17"/>
  <c r="N26" i="17"/>
  <c r="M26" i="17"/>
  <c r="L26" i="17"/>
  <c r="T23" i="17"/>
  <c r="R23" i="17"/>
  <c r="Q23" i="17"/>
  <c r="S23" i="17" s="1"/>
  <c r="P23" i="17"/>
  <c r="O23" i="17"/>
  <c r="N23" i="17"/>
  <c r="M23" i="17"/>
  <c r="L23" i="17"/>
  <c r="X13" i="17"/>
  <c r="R13" i="17"/>
  <c r="Q13" i="17"/>
  <c r="K13" i="17"/>
  <c r="D13" i="17"/>
  <c r="U13" i="17" s="1"/>
  <c r="C13" i="17"/>
  <c r="W13" i="17" s="1"/>
  <c r="X3" i="17"/>
  <c r="U3" i="17"/>
  <c r="T3" i="17"/>
  <c r="V3" i="17" s="1"/>
  <c r="S3" i="17"/>
  <c r="R3" i="17"/>
  <c r="Q3" i="17"/>
  <c r="K3" i="17"/>
  <c r="D3" i="17"/>
  <c r="N3" i="17" s="1"/>
  <c r="C3" i="17"/>
  <c r="W3" i="17" s="1"/>
  <c r="X2" i="17"/>
  <c r="R2" i="17"/>
  <c r="Q2" i="17"/>
  <c r="K2" i="17"/>
  <c r="D2" i="17"/>
  <c r="P2" i="17" s="1"/>
  <c r="C2" i="17"/>
  <c r="W2" i="17" s="1"/>
  <c r="X14" i="17"/>
  <c r="R14" i="17"/>
  <c r="Q14" i="17"/>
  <c r="K14" i="17"/>
  <c r="D14" i="17"/>
  <c r="M14" i="17" s="1"/>
  <c r="C14" i="17"/>
  <c r="W14" i="17" s="1"/>
  <c r="X7" i="17"/>
  <c r="R7" i="17"/>
  <c r="Q7" i="17"/>
  <c r="K7" i="17"/>
  <c r="D7" i="17"/>
  <c r="N7" i="17" s="1"/>
  <c r="C7" i="17"/>
  <c r="W7" i="17" s="1"/>
  <c r="X4" i="17"/>
  <c r="R4" i="17"/>
  <c r="Q4" i="17"/>
  <c r="K4" i="17"/>
  <c r="D4" i="17"/>
  <c r="P4" i="17" s="1"/>
  <c r="C4" i="17"/>
  <c r="W4" i="17" s="1"/>
  <c r="X10" i="17"/>
  <c r="R10" i="17"/>
  <c r="Q10" i="17"/>
  <c r="K10" i="17"/>
  <c r="D10" i="17"/>
  <c r="N10" i="17" s="1"/>
  <c r="C10" i="17"/>
  <c r="S10" i="17" s="1"/>
  <c r="X5" i="17"/>
  <c r="R5" i="17"/>
  <c r="Q5" i="17"/>
  <c r="K5" i="17"/>
  <c r="D5" i="17"/>
  <c r="N5" i="17" s="1"/>
  <c r="C5" i="17"/>
  <c r="W5" i="17" s="1"/>
  <c r="X9" i="17"/>
  <c r="R9" i="17"/>
  <c r="Q9" i="17"/>
  <c r="K9" i="17"/>
  <c r="D9" i="17"/>
  <c r="O9" i="17" s="1"/>
  <c r="C9" i="17"/>
  <c r="W9" i="17" s="1"/>
  <c r="X12" i="17"/>
  <c r="R12" i="17"/>
  <c r="Q12" i="17"/>
  <c r="K12" i="17"/>
  <c r="D12" i="17"/>
  <c r="O12" i="17" s="1"/>
  <c r="C12" i="17"/>
  <c r="W12" i="17" s="1"/>
  <c r="X6" i="17"/>
  <c r="R6" i="17"/>
  <c r="Q6" i="17"/>
  <c r="K6" i="17"/>
  <c r="D6" i="17"/>
  <c r="N6" i="17" s="1"/>
  <c r="C6" i="17"/>
  <c r="W6" i="17" s="1"/>
  <c r="X11" i="17"/>
  <c r="R11" i="17"/>
  <c r="Q11" i="17"/>
  <c r="K11" i="17"/>
  <c r="D11" i="17"/>
  <c r="O11" i="17" s="1"/>
  <c r="C11" i="17"/>
  <c r="W11" i="17" s="1"/>
  <c r="X8" i="17"/>
  <c r="R8" i="17"/>
  <c r="Q8" i="17"/>
  <c r="K8" i="17"/>
  <c r="D8" i="17"/>
  <c r="U8" i="17" s="1"/>
  <c r="C8" i="17"/>
  <c r="W8" i="17" s="1"/>
  <c r="T28" i="16"/>
  <c r="R28" i="16"/>
  <c r="Q28" i="16"/>
  <c r="S28" i="16" s="1"/>
  <c r="P28" i="16"/>
  <c r="O28" i="16"/>
  <c r="N28" i="16"/>
  <c r="M28" i="16"/>
  <c r="L28" i="16"/>
  <c r="T27" i="16"/>
  <c r="R27" i="16"/>
  <c r="Q27" i="16"/>
  <c r="P27" i="16"/>
  <c r="O27" i="16"/>
  <c r="N27" i="16"/>
  <c r="M27" i="16"/>
  <c r="L27" i="16"/>
  <c r="T26" i="16"/>
  <c r="R26" i="16"/>
  <c r="Q26" i="16"/>
  <c r="P26" i="16"/>
  <c r="O26" i="16"/>
  <c r="N26" i="16"/>
  <c r="M26" i="16"/>
  <c r="L26" i="16"/>
  <c r="T25" i="16"/>
  <c r="R25" i="16"/>
  <c r="Q25" i="16"/>
  <c r="S25" i="16" s="1"/>
  <c r="P25" i="16"/>
  <c r="O25" i="16"/>
  <c r="N25" i="16"/>
  <c r="M25" i="16"/>
  <c r="L25" i="16"/>
  <c r="T24" i="16"/>
  <c r="R24" i="16"/>
  <c r="Q24" i="16"/>
  <c r="P24" i="16"/>
  <c r="O24" i="16"/>
  <c r="N24" i="16"/>
  <c r="M24" i="16"/>
  <c r="L24" i="16"/>
  <c r="T23" i="16"/>
  <c r="R23" i="16"/>
  <c r="Q23" i="16"/>
  <c r="P23" i="16"/>
  <c r="O23" i="16"/>
  <c r="N23" i="16"/>
  <c r="M23" i="16"/>
  <c r="L23" i="16"/>
  <c r="T22" i="16"/>
  <c r="R22" i="16"/>
  <c r="Q22" i="16"/>
  <c r="P22" i="16"/>
  <c r="O22" i="16"/>
  <c r="N22" i="16"/>
  <c r="M22" i="16"/>
  <c r="L22" i="16"/>
  <c r="T21" i="16"/>
  <c r="R21" i="16"/>
  <c r="Q21" i="16"/>
  <c r="S21" i="16" s="1"/>
  <c r="P21" i="16"/>
  <c r="O21" i="16"/>
  <c r="N21" i="16"/>
  <c r="M21" i="16"/>
  <c r="L21" i="16"/>
  <c r="T20" i="16"/>
  <c r="R20" i="16"/>
  <c r="Q20" i="16"/>
  <c r="P20" i="16"/>
  <c r="O20" i="16"/>
  <c r="N20" i="16"/>
  <c r="M20" i="16"/>
  <c r="L20" i="16"/>
  <c r="T19" i="16"/>
  <c r="R19" i="16"/>
  <c r="Q19" i="16"/>
  <c r="P19" i="16"/>
  <c r="O19" i="16"/>
  <c r="N19" i="16"/>
  <c r="M19" i="16"/>
  <c r="L19" i="16"/>
  <c r="T18" i="16"/>
  <c r="R18" i="16"/>
  <c r="Q18" i="16"/>
  <c r="P18" i="16"/>
  <c r="O18" i="16"/>
  <c r="N18" i="16"/>
  <c r="M18" i="16"/>
  <c r="L18" i="16"/>
  <c r="T17" i="16"/>
  <c r="R17" i="16"/>
  <c r="Q17" i="16"/>
  <c r="P17" i="16"/>
  <c r="O17" i="16"/>
  <c r="N17" i="16"/>
  <c r="M17" i="16"/>
  <c r="L17" i="16"/>
  <c r="W14" i="16"/>
  <c r="Q14" i="16"/>
  <c r="P14" i="16"/>
  <c r="J14" i="16"/>
  <c r="D14" i="16"/>
  <c r="X14" i="16" s="1"/>
  <c r="C14" i="16"/>
  <c r="V14" i="16" s="1"/>
  <c r="W13" i="16"/>
  <c r="Q13" i="16"/>
  <c r="P13" i="16"/>
  <c r="J13" i="16"/>
  <c r="D13" i="16"/>
  <c r="O13" i="16" s="1"/>
  <c r="C13" i="16"/>
  <c r="V13" i="16" s="1"/>
  <c r="W12" i="16"/>
  <c r="Q12" i="16"/>
  <c r="P12" i="16"/>
  <c r="J12" i="16"/>
  <c r="D12" i="16"/>
  <c r="T12" i="16" s="1"/>
  <c r="C12" i="16"/>
  <c r="R12" i="16" s="1"/>
  <c r="W11" i="16"/>
  <c r="Q11" i="16"/>
  <c r="P11" i="16"/>
  <c r="J11" i="16"/>
  <c r="D11" i="16"/>
  <c r="C11" i="16"/>
  <c r="R11" i="16" s="1"/>
  <c r="W10" i="16"/>
  <c r="Q10" i="16"/>
  <c r="P10" i="16"/>
  <c r="J10" i="16"/>
  <c r="D10" i="16"/>
  <c r="O10" i="16" s="1"/>
  <c r="C10" i="16"/>
  <c r="V10" i="16" s="1"/>
  <c r="W9" i="16"/>
  <c r="Q9" i="16"/>
  <c r="P9" i="16"/>
  <c r="J9" i="16"/>
  <c r="D9" i="16"/>
  <c r="T9" i="16" s="1"/>
  <c r="C9" i="16"/>
  <c r="R9" i="16" s="1"/>
  <c r="W8" i="16"/>
  <c r="Q8" i="16"/>
  <c r="P8" i="16"/>
  <c r="J8" i="16"/>
  <c r="D8" i="16"/>
  <c r="C8" i="16"/>
  <c r="R8" i="16" s="1"/>
  <c r="W7" i="16"/>
  <c r="Q7" i="16"/>
  <c r="P7" i="16"/>
  <c r="J7" i="16"/>
  <c r="D7" i="16"/>
  <c r="O7" i="16" s="1"/>
  <c r="C7" i="16"/>
  <c r="V7" i="16" s="1"/>
  <c r="W6" i="16"/>
  <c r="Q6" i="16"/>
  <c r="P6" i="16"/>
  <c r="J6" i="16"/>
  <c r="D6" i="16"/>
  <c r="T6" i="16" s="1"/>
  <c r="C6" i="16"/>
  <c r="R6" i="16" s="1"/>
  <c r="W5" i="16"/>
  <c r="Q5" i="16"/>
  <c r="P5" i="16"/>
  <c r="J5" i="16"/>
  <c r="D5" i="16"/>
  <c r="X5" i="16" s="1"/>
  <c r="C5" i="16"/>
  <c r="V5" i="16" s="1"/>
  <c r="W4" i="16"/>
  <c r="Q4" i="16"/>
  <c r="P4" i="16"/>
  <c r="J4" i="16"/>
  <c r="D4" i="16"/>
  <c r="O4" i="16" s="1"/>
  <c r="C4" i="16"/>
  <c r="V4" i="16" s="1"/>
  <c r="W3" i="16"/>
  <c r="Q3" i="16"/>
  <c r="P3" i="16"/>
  <c r="J3" i="16"/>
  <c r="D3" i="16"/>
  <c r="T3" i="16" s="1"/>
  <c r="C3" i="16"/>
  <c r="R3" i="16" s="1"/>
  <c r="W2" i="16"/>
  <c r="Q2" i="16"/>
  <c r="P2" i="16"/>
  <c r="J2" i="16"/>
  <c r="D2" i="16"/>
  <c r="C2" i="16"/>
  <c r="V2" i="16" s="1"/>
  <c r="X8" i="16" l="1"/>
  <c r="S22" i="16"/>
  <c r="S26" i="16"/>
  <c r="S17" i="16"/>
  <c r="X11" i="16"/>
  <c r="S18" i="16"/>
  <c r="S24" i="17"/>
  <c r="S27" i="17"/>
  <c r="T11" i="17"/>
  <c r="W10" i="17"/>
  <c r="T6" i="17"/>
  <c r="T5" i="17"/>
  <c r="T2" i="17"/>
  <c r="U11" i="17"/>
  <c r="S5" i="17"/>
  <c r="O5" i="17"/>
  <c r="P5" i="17"/>
  <c r="S2" i="17"/>
  <c r="S6" i="17"/>
  <c r="U2" i="17"/>
  <c r="V2" i="17" s="1"/>
  <c r="U5" i="17"/>
  <c r="U6" i="17"/>
  <c r="S11" i="17"/>
  <c r="T8" i="17"/>
  <c r="V8" i="17" s="1"/>
  <c r="S8" i="17"/>
  <c r="S9" i="17"/>
  <c r="P7" i="17"/>
  <c r="S14" i="17"/>
  <c r="T12" i="17"/>
  <c r="T9" i="17"/>
  <c r="T13" i="17"/>
  <c r="V13" i="17" s="1"/>
  <c r="U9" i="17"/>
  <c r="O6" i="17"/>
  <c r="S7" i="17"/>
  <c r="O3" i="17"/>
  <c r="P6" i="17"/>
  <c r="S12" i="17"/>
  <c r="S4" i="17"/>
  <c r="T7" i="17"/>
  <c r="P3" i="17"/>
  <c r="S13" i="17"/>
  <c r="T10" i="17"/>
  <c r="T4" i="17"/>
  <c r="U7" i="17"/>
  <c r="T14" i="17"/>
  <c r="O7" i="17"/>
  <c r="U4" i="17"/>
  <c r="S18" i="17"/>
  <c r="S22" i="17"/>
  <c r="S17" i="17"/>
  <c r="M8" i="17"/>
  <c r="Y12" i="17"/>
  <c r="Y14" i="17"/>
  <c r="N8" i="17"/>
  <c r="N12" i="17"/>
  <c r="N14" i="17"/>
  <c r="O10" i="17"/>
  <c r="O14" i="17"/>
  <c r="P12" i="17"/>
  <c r="P10" i="17"/>
  <c r="P14" i="17"/>
  <c r="M9" i="17"/>
  <c r="M4" i="17"/>
  <c r="N9" i="17"/>
  <c r="N2" i="17"/>
  <c r="O2" i="17"/>
  <c r="P9" i="17"/>
  <c r="Y8" i="17"/>
  <c r="M12" i="17"/>
  <c r="Y10" i="17"/>
  <c r="M13" i="17"/>
  <c r="Y13" i="17"/>
  <c r="N13" i="17"/>
  <c r="O8" i="17"/>
  <c r="O13" i="17"/>
  <c r="P8" i="17"/>
  <c r="P13" i="17"/>
  <c r="M11" i="17"/>
  <c r="Y9" i="17"/>
  <c r="M2" i="17"/>
  <c r="P11" i="17"/>
  <c r="M6" i="17"/>
  <c r="Y6" i="17"/>
  <c r="U12" i="17"/>
  <c r="M5" i="17"/>
  <c r="Y5" i="17"/>
  <c r="U10" i="17"/>
  <c r="M7" i="17"/>
  <c r="Y7" i="17"/>
  <c r="U14" i="17"/>
  <c r="M3" i="17"/>
  <c r="Y3" i="17"/>
  <c r="M10" i="17"/>
  <c r="Y11" i="17"/>
  <c r="Y4" i="17"/>
  <c r="Y2" i="17"/>
  <c r="N11" i="17"/>
  <c r="N4" i="17"/>
  <c r="O4" i="17"/>
  <c r="S24" i="16"/>
  <c r="S27" i="16"/>
  <c r="S20" i="16"/>
  <c r="S23" i="16"/>
  <c r="S19" i="16"/>
  <c r="V8" i="16"/>
  <c r="S5" i="16"/>
  <c r="R10" i="16"/>
  <c r="R5" i="16"/>
  <c r="X2" i="16"/>
  <c r="S12" i="16"/>
  <c r="U12" i="16" s="1"/>
  <c r="S14" i="16"/>
  <c r="S11" i="16"/>
  <c r="R14" i="16"/>
  <c r="S6" i="16"/>
  <c r="U6" i="16" s="1"/>
  <c r="V11" i="16"/>
  <c r="S2" i="16"/>
  <c r="R7" i="16"/>
  <c r="S9" i="16"/>
  <c r="U9" i="16" s="1"/>
  <c r="R2" i="16"/>
  <c r="R4" i="16"/>
  <c r="S8" i="16"/>
  <c r="S3" i="16"/>
  <c r="U3" i="16" s="1"/>
  <c r="R13" i="16"/>
  <c r="M14" i="16"/>
  <c r="M2" i="16"/>
  <c r="M5" i="16"/>
  <c r="M8" i="16"/>
  <c r="M11" i="16"/>
  <c r="N14" i="16"/>
  <c r="N2" i="16"/>
  <c r="N5" i="16"/>
  <c r="N8" i="16"/>
  <c r="N11" i="16"/>
  <c r="N4" i="16"/>
  <c r="N7" i="16"/>
  <c r="N10" i="16"/>
  <c r="V12" i="16"/>
  <c r="O2" i="16"/>
  <c r="S4" i="16"/>
  <c r="O5" i="16"/>
  <c r="S7" i="16"/>
  <c r="O8" i="16"/>
  <c r="S10" i="16"/>
  <c r="O11" i="16"/>
  <c r="S13" i="16"/>
  <c r="O14" i="16"/>
  <c r="L3" i="16"/>
  <c r="X3" i="16"/>
  <c r="T4" i="16"/>
  <c r="L6" i="16"/>
  <c r="X6" i="16"/>
  <c r="T7" i="16"/>
  <c r="L9" i="16"/>
  <c r="X9" i="16"/>
  <c r="T10" i="16"/>
  <c r="L12" i="16"/>
  <c r="X12" i="16"/>
  <c r="T13" i="16"/>
  <c r="V9" i="16"/>
  <c r="O6" i="16"/>
  <c r="O12" i="16"/>
  <c r="T2" i="16"/>
  <c r="L4" i="16"/>
  <c r="X4" i="16"/>
  <c r="T5" i="16"/>
  <c r="L7" i="16"/>
  <c r="X7" i="16"/>
  <c r="T8" i="16"/>
  <c r="L10" i="16"/>
  <c r="X10" i="16"/>
  <c r="T11" i="16"/>
  <c r="L13" i="16"/>
  <c r="X13" i="16"/>
  <c r="T14" i="16"/>
  <c r="V6" i="16"/>
  <c r="M9" i="16"/>
  <c r="M12" i="16"/>
  <c r="N3" i="16"/>
  <c r="N6" i="16"/>
  <c r="N9" i="16"/>
  <c r="N12" i="16"/>
  <c r="O3" i="16"/>
  <c r="O9" i="16"/>
  <c r="M4" i="16"/>
  <c r="M7" i="16"/>
  <c r="M10" i="16"/>
  <c r="M13" i="16"/>
  <c r="V3" i="16"/>
  <c r="M3" i="16"/>
  <c r="M6" i="16"/>
  <c r="N13" i="16"/>
  <c r="L2" i="16"/>
  <c r="L5" i="16"/>
  <c r="L8" i="16"/>
  <c r="L11" i="16"/>
  <c r="L14" i="16"/>
  <c r="U4" i="16" l="1"/>
  <c r="U11" i="16"/>
  <c r="U8" i="16"/>
  <c r="U5" i="16"/>
  <c r="U7" i="16"/>
  <c r="U14" i="16"/>
  <c r="V6" i="17"/>
  <c r="V5" i="17"/>
  <c r="V11" i="17"/>
  <c r="V14" i="17"/>
  <c r="V10" i="17"/>
  <c r="V4" i="17"/>
  <c r="V9" i="17"/>
  <c r="V7" i="17"/>
  <c r="V12" i="17"/>
  <c r="U2" i="16"/>
  <c r="U10" i="16"/>
  <c r="U13" i="16"/>
  <c r="E3" i="12" l="1"/>
  <c r="E4" i="12"/>
  <c r="E5" i="12"/>
  <c r="E6" i="12"/>
  <c r="E7" i="12"/>
  <c r="E8" i="12"/>
  <c r="E9" i="12"/>
  <c r="E10" i="12"/>
  <c r="E11" i="12"/>
  <c r="E12" i="12"/>
  <c r="E13" i="12"/>
  <c r="E14" i="12"/>
  <c r="E3" i="15"/>
  <c r="E4" i="15"/>
  <c r="E5" i="15"/>
  <c r="E6" i="15"/>
  <c r="E7" i="15"/>
  <c r="E8" i="15"/>
  <c r="U8" i="15" s="1"/>
  <c r="E9" i="15"/>
  <c r="E10" i="15"/>
  <c r="V10" i="15" s="1"/>
  <c r="E11" i="15"/>
  <c r="U11" i="15" s="1"/>
  <c r="E12" i="15"/>
  <c r="U12" i="15" s="1"/>
  <c r="E13" i="15"/>
  <c r="E14" i="15"/>
  <c r="V14" i="15" s="1"/>
  <c r="X14" i="15" s="1"/>
  <c r="E2" i="15"/>
  <c r="V2" i="15" s="1"/>
  <c r="F2" i="15"/>
  <c r="R2" i="15" s="1"/>
  <c r="M2" i="15"/>
  <c r="W28" i="15"/>
  <c r="U28" i="15"/>
  <c r="T28" i="15"/>
  <c r="V28" i="15" s="1"/>
  <c r="S28" i="15"/>
  <c r="R28" i="15"/>
  <c r="Q28" i="15"/>
  <c r="P28" i="15"/>
  <c r="O28" i="15"/>
  <c r="W27" i="15"/>
  <c r="U27" i="15"/>
  <c r="T27" i="15"/>
  <c r="V27" i="15" s="1"/>
  <c r="S27" i="15"/>
  <c r="R27" i="15"/>
  <c r="Q27" i="15"/>
  <c r="P27" i="15"/>
  <c r="O27" i="15"/>
  <c r="W26" i="15"/>
  <c r="V26" i="15"/>
  <c r="U26" i="15"/>
  <c r="T26" i="15"/>
  <c r="S26" i="15"/>
  <c r="R26" i="15"/>
  <c r="Q26" i="15"/>
  <c r="P26" i="15"/>
  <c r="O26" i="15"/>
  <c r="W25" i="15"/>
  <c r="U25" i="15"/>
  <c r="T25" i="15"/>
  <c r="V25" i="15" s="1"/>
  <c r="S25" i="15"/>
  <c r="R25" i="15"/>
  <c r="Q25" i="15"/>
  <c r="P25" i="15"/>
  <c r="O25" i="15"/>
  <c r="W24" i="15"/>
  <c r="U24" i="15"/>
  <c r="T24" i="15"/>
  <c r="V24" i="15" s="1"/>
  <c r="S24" i="15"/>
  <c r="R24" i="15"/>
  <c r="Q24" i="15"/>
  <c r="P24" i="15"/>
  <c r="O24" i="15"/>
  <c r="W23" i="15"/>
  <c r="U23" i="15"/>
  <c r="T23" i="15"/>
  <c r="V23" i="15" s="1"/>
  <c r="S23" i="15"/>
  <c r="R23" i="15"/>
  <c r="Q23" i="15"/>
  <c r="P23" i="15"/>
  <c r="O23" i="15"/>
  <c r="W22" i="15"/>
  <c r="V22" i="15"/>
  <c r="U22" i="15"/>
  <c r="T22" i="15"/>
  <c r="S22" i="15"/>
  <c r="R22" i="15"/>
  <c r="Q22" i="15"/>
  <c r="P22" i="15"/>
  <c r="O22" i="15"/>
  <c r="W21" i="15"/>
  <c r="U21" i="15"/>
  <c r="T21" i="15"/>
  <c r="V21" i="15" s="1"/>
  <c r="S21" i="15"/>
  <c r="R21" i="15"/>
  <c r="Q21" i="15"/>
  <c r="P21" i="15"/>
  <c r="O21" i="15"/>
  <c r="W20" i="15"/>
  <c r="U20" i="15"/>
  <c r="T20" i="15"/>
  <c r="V20" i="15" s="1"/>
  <c r="S20" i="15"/>
  <c r="R20" i="15"/>
  <c r="Q20" i="15"/>
  <c r="P20" i="15"/>
  <c r="O20" i="15"/>
  <c r="W19" i="15"/>
  <c r="U19" i="15"/>
  <c r="T19" i="15"/>
  <c r="S19" i="15"/>
  <c r="R19" i="15"/>
  <c r="Q19" i="15"/>
  <c r="P19" i="15"/>
  <c r="O19" i="15"/>
  <c r="W18" i="15"/>
  <c r="U18" i="15"/>
  <c r="T18" i="15"/>
  <c r="V18" i="15" s="1"/>
  <c r="S18" i="15"/>
  <c r="R18" i="15"/>
  <c r="Q18" i="15"/>
  <c r="P18" i="15"/>
  <c r="O18" i="15"/>
  <c r="W17" i="15"/>
  <c r="U17" i="15"/>
  <c r="T17" i="15"/>
  <c r="S17" i="15"/>
  <c r="R17" i="15"/>
  <c r="Q17" i="15"/>
  <c r="P17" i="15"/>
  <c r="O17" i="15"/>
  <c r="Z14" i="15"/>
  <c r="W14" i="15"/>
  <c r="U14" i="15"/>
  <c r="T14" i="15"/>
  <c r="S14" i="15"/>
  <c r="M14" i="15"/>
  <c r="F14" i="15"/>
  <c r="R14" i="15" s="1"/>
  <c r="Z13" i="15"/>
  <c r="U13" i="15"/>
  <c r="T13" i="15"/>
  <c r="S13" i="15"/>
  <c r="M13" i="15"/>
  <c r="F13" i="15"/>
  <c r="Q13" i="15" s="1"/>
  <c r="Z12" i="15"/>
  <c r="T12" i="15"/>
  <c r="S12" i="15"/>
  <c r="O12" i="15"/>
  <c r="M12" i="15"/>
  <c r="F12" i="15"/>
  <c r="P12" i="15" s="1"/>
  <c r="Z11" i="15"/>
  <c r="T11" i="15"/>
  <c r="S11" i="15"/>
  <c r="Q11" i="15"/>
  <c r="M11" i="15"/>
  <c r="F11" i="15"/>
  <c r="W11" i="15" s="1"/>
  <c r="AA10" i="15"/>
  <c r="Z10" i="15"/>
  <c r="W10" i="15"/>
  <c r="U10" i="15"/>
  <c r="T10" i="15"/>
  <c r="S10" i="15"/>
  <c r="R10" i="15"/>
  <c r="M10" i="15"/>
  <c r="F10" i="15"/>
  <c r="O10" i="15" s="1"/>
  <c r="Z9" i="15"/>
  <c r="U9" i="15"/>
  <c r="T9" i="15"/>
  <c r="S9" i="15"/>
  <c r="M9" i="15"/>
  <c r="V9" i="15" s="1"/>
  <c r="F9" i="15"/>
  <c r="Q9" i="15" s="1"/>
  <c r="Z8" i="15"/>
  <c r="T8" i="15"/>
  <c r="S8" i="15"/>
  <c r="M8" i="15"/>
  <c r="F8" i="15"/>
  <c r="W8" i="15" s="1"/>
  <c r="Z7" i="15"/>
  <c r="U7" i="15"/>
  <c r="T7" i="15"/>
  <c r="S7" i="15"/>
  <c r="M7" i="15"/>
  <c r="V7" i="15" s="1"/>
  <c r="F7" i="15"/>
  <c r="W7" i="15" s="1"/>
  <c r="Z6" i="15"/>
  <c r="V6" i="15"/>
  <c r="U6" i="15"/>
  <c r="T6" i="15"/>
  <c r="S6" i="15"/>
  <c r="M6" i="15"/>
  <c r="F6" i="15"/>
  <c r="W6" i="15" s="1"/>
  <c r="Z5" i="15"/>
  <c r="U5" i="15"/>
  <c r="T5" i="15"/>
  <c r="S5" i="15"/>
  <c r="M5" i="15"/>
  <c r="V5" i="15" s="1"/>
  <c r="F5" i="15"/>
  <c r="Q5" i="15" s="1"/>
  <c r="Z4" i="15"/>
  <c r="W4" i="15"/>
  <c r="U4" i="15"/>
  <c r="T4" i="15"/>
  <c r="S4" i="15"/>
  <c r="M4" i="15"/>
  <c r="F4" i="15"/>
  <c r="O4" i="15" s="1"/>
  <c r="Z3" i="15"/>
  <c r="U3" i="15"/>
  <c r="T3" i="15"/>
  <c r="S3" i="15"/>
  <c r="M3" i="15"/>
  <c r="F3" i="15"/>
  <c r="W3" i="15" s="1"/>
  <c r="Z2" i="15"/>
  <c r="T2" i="15"/>
  <c r="S2" i="15"/>
  <c r="W20" i="14"/>
  <c r="U20" i="14"/>
  <c r="T20" i="14"/>
  <c r="S20" i="14"/>
  <c r="R20" i="14"/>
  <c r="Q20" i="14"/>
  <c r="P20" i="14"/>
  <c r="O20" i="14"/>
  <c r="W28" i="14"/>
  <c r="U28" i="14"/>
  <c r="T28" i="14"/>
  <c r="S28" i="14"/>
  <c r="R28" i="14"/>
  <c r="Q28" i="14"/>
  <c r="P28" i="14"/>
  <c r="O28" i="14"/>
  <c r="W26" i="14"/>
  <c r="U26" i="14"/>
  <c r="T26" i="14"/>
  <c r="V26" i="14" s="1"/>
  <c r="S26" i="14"/>
  <c r="R26" i="14"/>
  <c r="Q26" i="14"/>
  <c r="P26" i="14"/>
  <c r="O26" i="14"/>
  <c r="W27" i="14"/>
  <c r="U27" i="14"/>
  <c r="T27" i="14"/>
  <c r="S27" i="14"/>
  <c r="R27" i="14"/>
  <c r="Q27" i="14"/>
  <c r="P27" i="14"/>
  <c r="O27" i="14"/>
  <c r="W19" i="14"/>
  <c r="U19" i="14"/>
  <c r="T19" i="14"/>
  <c r="V19" i="14" s="1"/>
  <c r="S19" i="14"/>
  <c r="R19" i="14"/>
  <c r="Q19" i="14"/>
  <c r="P19" i="14"/>
  <c r="O19" i="14"/>
  <c r="W17" i="14"/>
  <c r="U17" i="14"/>
  <c r="T17" i="14"/>
  <c r="S17" i="14"/>
  <c r="R17" i="14"/>
  <c r="Q17" i="14"/>
  <c r="P17" i="14"/>
  <c r="O17" i="14"/>
  <c r="W18" i="14"/>
  <c r="U18" i="14"/>
  <c r="T18" i="14"/>
  <c r="S18" i="14"/>
  <c r="R18" i="14"/>
  <c r="Q18" i="14"/>
  <c r="P18" i="14"/>
  <c r="O18" i="14"/>
  <c r="W25" i="14"/>
  <c r="U25" i="14"/>
  <c r="T25" i="14"/>
  <c r="V25" i="14" s="1"/>
  <c r="S25" i="14"/>
  <c r="R25" i="14"/>
  <c r="Q25" i="14"/>
  <c r="P25" i="14"/>
  <c r="O25" i="14"/>
  <c r="W21" i="14"/>
  <c r="U21" i="14"/>
  <c r="T21" i="14"/>
  <c r="V21" i="14" s="1"/>
  <c r="S21" i="14"/>
  <c r="R21" i="14"/>
  <c r="Q21" i="14"/>
  <c r="P21" i="14"/>
  <c r="O21" i="14"/>
  <c r="W22" i="14"/>
  <c r="U22" i="14"/>
  <c r="T22" i="14"/>
  <c r="S22" i="14"/>
  <c r="R22" i="14"/>
  <c r="Q22" i="14"/>
  <c r="P22" i="14"/>
  <c r="O22" i="14"/>
  <c r="W23" i="14"/>
  <c r="U23" i="14"/>
  <c r="T23" i="14"/>
  <c r="V23" i="14" s="1"/>
  <c r="S23" i="14"/>
  <c r="R23" i="14"/>
  <c r="Q23" i="14"/>
  <c r="P23" i="14"/>
  <c r="O23" i="14"/>
  <c r="W24" i="14"/>
  <c r="U24" i="14"/>
  <c r="T24" i="14"/>
  <c r="S24" i="14"/>
  <c r="R24" i="14"/>
  <c r="Q24" i="14"/>
  <c r="P24" i="14"/>
  <c r="O24" i="14"/>
  <c r="X13" i="14"/>
  <c r="R13" i="14"/>
  <c r="L13" i="14"/>
  <c r="F13" i="14"/>
  <c r="U13" i="14" s="1"/>
  <c r="E13" i="14"/>
  <c r="S13" i="14" s="1"/>
  <c r="X3" i="14"/>
  <c r="R3" i="14"/>
  <c r="L3" i="14"/>
  <c r="F3" i="14"/>
  <c r="O3" i="14" s="1"/>
  <c r="E3" i="14"/>
  <c r="S3" i="14" s="1"/>
  <c r="X2" i="14"/>
  <c r="R2" i="14"/>
  <c r="L2" i="14"/>
  <c r="F2" i="14"/>
  <c r="U2" i="14" s="1"/>
  <c r="E2" i="14"/>
  <c r="S2" i="14" s="1"/>
  <c r="X14" i="14"/>
  <c r="R14" i="14"/>
  <c r="L14" i="14"/>
  <c r="F14" i="14"/>
  <c r="E14" i="14"/>
  <c r="X7" i="14"/>
  <c r="R7" i="14"/>
  <c r="L7" i="14"/>
  <c r="F7" i="14"/>
  <c r="Q7" i="14" s="1"/>
  <c r="E7" i="14"/>
  <c r="S7" i="14" s="1"/>
  <c r="X9" i="14"/>
  <c r="R9" i="14"/>
  <c r="L9" i="14"/>
  <c r="F9" i="14"/>
  <c r="U9" i="14" s="1"/>
  <c r="E9" i="14"/>
  <c r="S9" i="14" s="1"/>
  <c r="X4" i="14"/>
  <c r="R4" i="14"/>
  <c r="L4" i="14"/>
  <c r="F4" i="14"/>
  <c r="Y4" i="14" s="1"/>
  <c r="E4" i="14"/>
  <c r="S4" i="14" s="1"/>
  <c r="X11" i="14"/>
  <c r="R11" i="14"/>
  <c r="L11" i="14"/>
  <c r="F11" i="14"/>
  <c r="O11" i="14" s="1"/>
  <c r="E11" i="14"/>
  <c r="S11" i="14" s="1"/>
  <c r="X12" i="14"/>
  <c r="R12" i="14"/>
  <c r="L12" i="14"/>
  <c r="F12" i="14"/>
  <c r="U12" i="14" s="1"/>
  <c r="E12" i="14"/>
  <c r="S12" i="14" s="1"/>
  <c r="X10" i="14"/>
  <c r="R10" i="14"/>
  <c r="L10" i="14"/>
  <c r="F10" i="14"/>
  <c r="E10" i="14"/>
  <c r="S10" i="14" s="1"/>
  <c r="X6" i="14"/>
  <c r="R6" i="14"/>
  <c r="L6" i="14"/>
  <c r="F6" i="14"/>
  <c r="Q6" i="14" s="1"/>
  <c r="E6" i="14"/>
  <c r="S6" i="14" s="1"/>
  <c r="X5" i="14"/>
  <c r="R5" i="14"/>
  <c r="L5" i="14"/>
  <c r="F5" i="14"/>
  <c r="U5" i="14" s="1"/>
  <c r="E5" i="14"/>
  <c r="S5" i="14" s="1"/>
  <c r="X8" i="14"/>
  <c r="R8" i="14"/>
  <c r="L8" i="14"/>
  <c r="F8" i="14"/>
  <c r="E8" i="14"/>
  <c r="S8" i="14" s="1"/>
  <c r="N14" i="2"/>
  <c r="N13" i="2"/>
  <c r="N12" i="2"/>
  <c r="N11" i="2"/>
  <c r="N10" i="2"/>
  <c r="N9" i="2"/>
  <c r="N8" i="2"/>
  <c r="N7" i="2"/>
  <c r="N6" i="2"/>
  <c r="N5" i="2"/>
  <c r="N4" i="2"/>
  <c r="N3" i="2"/>
  <c r="R5" i="2"/>
  <c r="Q5" i="2"/>
  <c r="S4" i="2"/>
  <c r="S3" i="2"/>
  <c r="R9" i="15" l="1"/>
  <c r="AA8" i="15"/>
  <c r="O8" i="15"/>
  <c r="R13" i="15"/>
  <c r="X10" i="15"/>
  <c r="P8" i="15"/>
  <c r="Q12" i="15"/>
  <c r="R12" i="15"/>
  <c r="W13" i="15"/>
  <c r="R3" i="15"/>
  <c r="Q8" i="15"/>
  <c r="R8" i="15"/>
  <c r="P10" i="15"/>
  <c r="Q10" i="15"/>
  <c r="R11" i="15"/>
  <c r="W12" i="15"/>
  <c r="Y14" i="14"/>
  <c r="V18" i="14"/>
  <c r="V27" i="14"/>
  <c r="V20" i="14"/>
  <c r="V19" i="15"/>
  <c r="V17" i="15"/>
  <c r="T14" i="14"/>
  <c r="T13" i="14"/>
  <c r="T4" i="14"/>
  <c r="T10" i="14"/>
  <c r="T8" i="14"/>
  <c r="V13" i="14"/>
  <c r="S14" i="14"/>
  <c r="Y8" i="14"/>
  <c r="V17" i="14"/>
  <c r="V22" i="14"/>
  <c r="V24" i="14"/>
  <c r="V28" i="14"/>
  <c r="T3" i="14"/>
  <c r="Y13" i="14"/>
  <c r="T5" i="14"/>
  <c r="Y10" i="14"/>
  <c r="T11" i="14"/>
  <c r="T6" i="14"/>
  <c r="T2" i="14"/>
  <c r="V2" i="14" s="1"/>
  <c r="T9" i="14"/>
  <c r="V9" i="14" s="1"/>
  <c r="T12" i="14"/>
  <c r="V12" i="14" s="1"/>
  <c r="T7" i="14"/>
  <c r="P14" i="14"/>
  <c r="U14" i="14"/>
  <c r="O14" i="14"/>
  <c r="Q14" i="14"/>
  <c r="U4" i="14"/>
  <c r="U10" i="14"/>
  <c r="V10" i="14" s="1"/>
  <c r="O8" i="14"/>
  <c r="P8" i="14"/>
  <c r="Q8" i="14"/>
  <c r="O10" i="14"/>
  <c r="O2" i="14"/>
  <c r="P10" i="14"/>
  <c r="Q10" i="14"/>
  <c r="U8" i="14"/>
  <c r="O5" i="14"/>
  <c r="P2" i="14"/>
  <c r="P13" i="14"/>
  <c r="Q13" i="14"/>
  <c r="O4" i="14"/>
  <c r="P4" i="14"/>
  <c r="O9" i="14"/>
  <c r="O12" i="14"/>
  <c r="O13" i="14"/>
  <c r="Q4" i="14"/>
  <c r="Q6" i="15"/>
  <c r="R6" i="15"/>
  <c r="AA14" i="15"/>
  <c r="P4" i="15"/>
  <c r="O14" i="15"/>
  <c r="V3" i="15"/>
  <c r="Q4" i="15"/>
  <c r="P14" i="15"/>
  <c r="O6" i="15"/>
  <c r="AA4" i="15"/>
  <c r="W9" i="15"/>
  <c r="X9" i="15" s="1"/>
  <c r="Q3" i="15"/>
  <c r="R4" i="15"/>
  <c r="AA12" i="15"/>
  <c r="V13" i="15"/>
  <c r="X13" i="15" s="1"/>
  <c r="Q14" i="15"/>
  <c r="P6" i="15"/>
  <c r="AA6" i="15"/>
  <c r="R5" i="15"/>
  <c r="R7" i="15"/>
  <c r="W5" i="15"/>
  <c r="X5" i="15" s="1"/>
  <c r="X6" i="15"/>
  <c r="Q7" i="15"/>
  <c r="V11" i="15"/>
  <c r="X11" i="15" s="1"/>
  <c r="U2" i="15"/>
  <c r="W2" i="15"/>
  <c r="X2" i="15" s="1"/>
  <c r="AA2" i="15"/>
  <c r="O2" i="15"/>
  <c r="P2" i="15"/>
  <c r="Q2" i="15"/>
  <c r="X3" i="15"/>
  <c r="X7" i="15"/>
  <c r="V4" i="15"/>
  <c r="X4" i="15" s="1"/>
  <c r="V8" i="15"/>
  <c r="X8" i="15" s="1"/>
  <c r="V12" i="15"/>
  <c r="X12" i="15" s="1"/>
  <c r="O3" i="15"/>
  <c r="AA3" i="15"/>
  <c r="O7" i="15"/>
  <c r="AA7" i="15"/>
  <c r="O11" i="15"/>
  <c r="AA11" i="15"/>
  <c r="P3" i="15"/>
  <c r="P7" i="15"/>
  <c r="P11" i="15"/>
  <c r="O5" i="15"/>
  <c r="AA5" i="15"/>
  <c r="O9" i="15"/>
  <c r="O13" i="15"/>
  <c r="AA13" i="15"/>
  <c r="P5" i="15"/>
  <c r="P9" i="15"/>
  <c r="P13" i="15"/>
  <c r="AA9" i="15"/>
  <c r="V5" i="14"/>
  <c r="N5" i="14"/>
  <c r="Y5" i="14"/>
  <c r="U6" i="14"/>
  <c r="N12" i="14"/>
  <c r="Y12" i="14"/>
  <c r="U11" i="14"/>
  <c r="N9" i="14"/>
  <c r="Y9" i="14"/>
  <c r="U7" i="14"/>
  <c r="N2" i="14"/>
  <c r="Y2" i="14"/>
  <c r="U3" i="14"/>
  <c r="Y6" i="14"/>
  <c r="N7" i="14"/>
  <c r="Y7" i="14"/>
  <c r="N3" i="14"/>
  <c r="Y3" i="14"/>
  <c r="P6" i="14"/>
  <c r="P11" i="14"/>
  <c r="P7" i="14"/>
  <c r="P3" i="14"/>
  <c r="P5" i="14"/>
  <c r="P9" i="14"/>
  <c r="Q5" i="14"/>
  <c r="Q9" i="14"/>
  <c r="Y11" i="14"/>
  <c r="O6" i="14"/>
  <c r="O7" i="14"/>
  <c r="Q11" i="14"/>
  <c r="Q3" i="14"/>
  <c r="P12" i="14"/>
  <c r="Q12" i="14"/>
  <c r="Q2" i="14"/>
  <c r="N6" i="14"/>
  <c r="N11" i="14"/>
  <c r="N8" i="14"/>
  <c r="N10" i="14"/>
  <c r="N4" i="14"/>
  <c r="N14" i="14"/>
  <c r="N13" i="14"/>
  <c r="N16" i="2"/>
  <c r="W28" i="12"/>
  <c r="W27" i="12"/>
  <c r="W26" i="12"/>
  <c r="W25" i="12"/>
  <c r="W24" i="12"/>
  <c r="W23" i="12"/>
  <c r="W22" i="12"/>
  <c r="W18" i="12"/>
  <c r="W21" i="12"/>
  <c r="W20" i="12"/>
  <c r="W19" i="12"/>
  <c r="W17" i="12"/>
  <c r="X14" i="12"/>
  <c r="S14" i="12"/>
  <c r="R14" i="12"/>
  <c r="X13" i="12"/>
  <c r="S13" i="12"/>
  <c r="R13" i="12"/>
  <c r="X12" i="12"/>
  <c r="S12" i="12"/>
  <c r="R12" i="12"/>
  <c r="X11" i="12"/>
  <c r="S11" i="12"/>
  <c r="R11" i="12"/>
  <c r="X10" i="12"/>
  <c r="S10" i="12"/>
  <c r="R10" i="12"/>
  <c r="X9" i="12"/>
  <c r="S9" i="12"/>
  <c r="R9" i="12"/>
  <c r="X8" i="12"/>
  <c r="S8" i="12"/>
  <c r="R8" i="12"/>
  <c r="X7" i="12"/>
  <c r="S7" i="12"/>
  <c r="R7" i="12"/>
  <c r="X6" i="12"/>
  <c r="S6" i="12"/>
  <c r="R6" i="12"/>
  <c r="X5" i="12"/>
  <c r="S5" i="12"/>
  <c r="R5" i="12"/>
  <c r="X4" i="12"/>
  <c r="S4" i="12"/>
  <c r="R4" i="12"/>
  <c r="X3" i="12"/>
  <c r="S3" i="12"/>
  <c r="R3" i="12"/>
  <c r="X2" i="12"/>
  <c r="R2" i="12"/>
  <c r="X7" i="6"/>
  <c r="R7" i="6"/>
  <c r="X14" i="6"/>
  <c r="R14" i="6"/>
  <c r="X3" i="6"/>
  <c r="R3" i="6"/>
  <c r="X9" i="6"/>
  <c r="R9" i="6"/>
  <c r="X13" i="6"/>
  <c r="R13" i="6"/>
  <c r="X11" i="6"/>
  <c r="R11" i="6"/>
  <c r="X4" i="6"/>
  <c r="R4" i="6"/>
  <c r="X2" i="6"/>
  <c r="R2" i="6"/>
  <c r="X12" i="6"/>
  <c r="R12" i="6"/>
  <c r="X6" i="6"/>
  <c r="R6" i="6"/>
  <c r="X8" i="6"/>
  <c r="R8" i="6"/>
  <c r="X10" i="6"/>
  <c r="R10" i="6"/>
  <c r="X5" i="6"/>
  <c r="R5" i="6"/>
  <c r="W23" i="6"/>
  <c r="W26" i="6"/>
  <c r="W22" i="6"/>
  <c r="W20" i="6"/>
  <c r="W28" i="6"/>
  <c r="W25" i="6"/>
  <c r="W27" i="6"/>
  <c r="W24" i="6"/>
  <c r="W19" i="6"/>
  <c r="W17" i="6"/>
  <c r="W21" i="6"/>
  <c r="W18" i="6"/>
  <c r="V14" i="14" l="1"/>
  <c r="V8" i="14"/>
  <c r="V4" i="14"/>
  <c r="V6" i="14"/>
  <c r="V3" i="14"/>
  <c r="V11" i="14"/>
  <c r="V7" i="14"/>
  <c r="W10" i="8"/>
  <c r="W14" i="8"/>
  <c r="W12" i="8"/>
  <c r="W11" i="8"/>
  <c r="W13" i="8"/>
  <c r="W2" i="8"/>
  <c r="W5" i="8"/>
  <c r="W4" i="8"/>
  <c r="W6" i="8"/>
  <c r="W7" i="8"/>
  <c r="W8" i="8"/>
  <c r="W9" i="8"/>
  <c r="W3" i="8"/>
  <c r="T21" i="8"/>
  <c r="T22" i="8"/>
  <c r="T18" i="8"/>
  <c r="T17" i="8"/>
  <c r="T19" i="8"/>
  <c r="T28" i="8"/>
  <c r="T26" i="8"/>
  <c r="T25" i="8"/>
  <c r="T23" i="8"/>
  <c r="T24" i="8"/>
  <c r="T27" i="8"/>
  <c r="T20" i="8"/>
  <c r="G4" i="3"/>
  <c r="G3" i="3"/>
  <c r="G7" i="3"/>
  <c r="G6" i="3"/>
  <c r="G8" i="3"/>
  <c r="G9" i="3"/>
  <c r="G5" i="3"/>
  <c r="G11" i="3"/>
  <c r="G2" i="3"/>
  <c r="G10" i="3"/>
  <c r="G12" i="3"/>
  <c r="G14" i="3"/>
  <c r="G13" i="3"/>
  <c r="D3" i="8"/>
  <c r="D9" i="8"/>
  <c r="D8" i="8"/>
  <c r="D7" i="8"/>
  <c r="D6" i="8"/>
  <c r="D4" i="8"/>
  <c r="D5" i="8"/>
  <c r="D2" i="8"/>
  <c r="D13" i="8"/>
  <c r="D11" i="8"/>
  <c r="D12" i="8"/>
  <c r="D14" i="8"/>
  <c r="D10" i="8"/>
  <c r="C14" i="8"/>
  <c r="C13" i="8"/>
  <c r="C11" i="8"/>
  <c r="C10" i="8"/>
  <c r="Y13" i="15" l="1"/>
  <c r="W13" i="14"/>
  <c r="Y10" i="15"/>
  <c r="W10" i="14"/>
  <c r="W14" i="14"/>
  <c r="Y14" i="15"/>
  <c r="Y11" i="15"/>
  <c r="W11" i="14"/>
  <c r="V10" i="8"/>
  <c r="W10" i="12"/>
  <c r="V11" i="8"/>
  <c r="W14" i="6"/>
  <c r="W11" i="12"/>
  <c r="V13" i="8"/>
  <c r="W13" i="12"/>
  <c r="V14" i="8"/>
  <c r="W13" i="6"/>
  <c r="W14" i="12"/>
  <c r="T5" i="8"/>
  <c r="T4" i="8"/>
  <c r="T6" i="8"/>
  <c r="T7" i="8"/>
  <c r="T8" i="8"/>
  <c r="T9" i="8"/>
  <c r="T10" i="8"/>
  <c r="T3" i="8"/>
  <c r="T14" i="8"/>
  <c r="T12" i="8"/>
  <c r="T11" i="8"/>
  <c r="T13" i="8"/>
  <c r="T2" i="8"/>
  <c r="O19" i="8"/>
  <c r="O28" i="8"/>
  <c r="R26" i="8"/>
  <c r="O20" i="8"/>
  <c r="N18" i="8"/>
  <c r="N17" i="8"/>
  <c r="N19" i="8"/>
  <c r="N26" i="8"/>
  <c r="N24" i="8"/>
  <c r="N27" i="8"/>
  <c r="N20" i="8"/>
  <c r="Q21" i="8"/>
  <c r="P26" i="8"/>
  <c r="P25" i="8"/>
  <c r="M18" i="8"/>
  <c r="M19" i="8"/>
  <c r="M28" i="8"/>
  <c r="M26" i="8"/>
  <c r="M25" i="8"/>
  <c r="M23" i="8"/>
  <c r="M24" i="8"/>
  <c r="M27" i="8"/>
  <c r="M20" i="8"/>
  <c r="M21" i="8"/>
  <c r="R18" i="8"/>
  <c r="R24" i="8"/>
  <c r="P27" i="8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L7" i="8"/>
  <c r="L8" i="8"/>
  <c r="L9" i="8"/>
  <c r="L3" i="8"/>
  <c r="Q6" i="8"/>
  <c r="P13" i="8"/>
  <c r="C12" i="8"/>
  <c r="Q3" i="8"/>
  <c r="L2" i="12"/>
  <c r="L3" i="12"/>
  <c r="T3" i="12" s="1"/>
  <c r="L4" i="12"/>
  <c r="T4" i="12" s="1"/>
  <c r="L5" i="12"/>
  <c r="T5" i="12" s="1"/>
  <c r="L6" i="12"/>
  <c r="T6" i="12" s="1"/>
  <c r="L7" i="12"/>
  <c r="T7" i="12" s="1"/>
  <c r="L8" i="12"/>
  <c r="T8" i="12" s="1"/>
  <c r="L9" i="12"/>
  <c r="T9" i="12" s="1"/>
  <c r="L10" i="12"/>
  <c r="T10" i="12" s="1"/>
  <c r="L11" i="12"/>
  <c r="T11" i="12" s="1"/>
  <c r="L12" i="12"/>
  <c r="T12" i="12" s="1"/>
  <c r="L13" i="12"/>
  <c r="T13" i="12" s="1"/>
  <c r="L14" i="12"/>
  <c r="T14" i="12" s="1"/>
  <c r="L7" i="6"/>
  <c r="L14" i="6"/>
  <c r="L3" i="6"/>
  <c r="L9" i="6"/>
  <c r="L13" i="6"/>
  <c r="L11" i="6"/>
  <c r="L4" i="6"/>
  <c r="L2" i="6"/>
  <c r="L12" i="6"/>
  <c r="L6" i="6"/>
  <c r="L8" i="6"/>
  <c r="L10" i="6"/>
  <c r="L5" i="6"/>
  <c r="U28" i="12"/>
  <c r="T28" i="12"/>
  <c r="S28" i="12"/>
  <c r="R28" i="12"/>
  <c r="Q28" i="12"/>
  <c r="P28" i="12"/>
  <c r="O28" i="12"/>
  <c r="U27" i="12"/>
  <c r="T27" i="12"/>
  <c r="S27" i="12"/>
  <c r="R27" i="12"/>
  <c r="Q27" i="12"/>
  <c r="P27" i="12"/>
  <c r="O27" i="12"/>
  <c r="U26" i="12"/>
  <c r="T26" i="12"/>
  <c r="V26" i="12" s="1"/>
  <c r="S26" i="12"/>
  <c r="R26" i="12"/>
  <c r="Q26" i="12"/>
  <c r="P26" i="12"/>
  <c r="O26" i="12"/>
  <c r="U25" i="12"/>
  <c r="T25" i="12"/>
  <c r="V25" i="12" s="1"/>
  <c r="S25" i="12"/>
  <c r="R25" i="12"/>
  <c r="Q25" i="12"/>
  <c r="P25" i="12"/>
  <c r="O25" i="12"/>
  <c r="U24" i="12"/>
  <c r="T24" i="12"/>
  <c r="V24" i="12" s="1"/>
  <c r="S24" i="12"/>
  <c r="R24" i="12"/>
  <c r="Q24" i="12"/>
  <c r="P24" i="12"/>
  <c r="O24" i="12"/>
  <c r="U23" i="12"/>
  <c r="T23" i="12"/>
  <c r="S23" i="12"/>
  <c r="R23" i="12"/>
  <c r="Q23" i="12"/>
  <c r="P23" i="12"/>
  <c r="O23" i="12"/>
  <c r="U22" i="12"/>
  <c r="T22" i="12"/>
  <c r="S22" i="12"/>
  <c r="R22" i="12"/>
  <c r="Q22" i="12"/>
  <c r="P22" i="12"/>
  <c r="O22" i="12"/>
  <c r="U18" i="12"/>
  <c r="T18" i="12"/>
  <c r="S18" i="12"/>
  <c r="R18" i="12"/>
  <c r="Q18" i="12"/>
  <c r="P18" i="12"/>
  <c r="O18" i="12"/>
  <c r="U21" i="12"/>
  <c r="T21" i="12"/>
  <c r="S21" i="12"/>
  <c r="R21" i="12"/>
  <c r="Q21" i="12"/>
  <c r="P21" i="12"/>
  <c r="O21" i="12"/>
  <c r="U20" i="12"/>
  <c r="T20" i="12"/>
  <c r="S20" i="12"/>
  <c r="R20" i="12"/>
  <c r="Q20" i="12"/>
  <c r="P20" i="12"/>
  <c r="O20" i="12"/>
  <c r="U19" i="12"/>
  <c r="T19" i="12"/>
  <c r="V19" i="12" s="1"/>
  <c r="S19" i="12"/>
  <c r="R19" i="12"/>
  <c r="Q19" i="12"/>
  <c r="P19" i="12"/>
  <c r="O19" i="12"/>
  <c r="U17" i="12"/>
  <c r="T17" i="12"/>
  <c r="S17" i="12"/>
  <c r="R17" i="12"/>
  <c r="Q17" i="12"/>
  <c r="P17" i="12"/>
  <c r="O17" i="12"/>
  <c r="U23" i="6"/>
  <c r="T23" i="6"/>
  <c r="S23" i="6"/>
  <c r="R23" i="6"/>
  <c r="Q23" i="6"/>
  <c r="P23" i="6"/>
  <c r="O23" i="6"/>
  <c r="U26" i="6"/>
  <c r="T26" i="6"/>
  <c r="S26" i="6"/>
  <c r="R26" i="6"/>
  <c r="Q26" i="6"/>
  <c r="P26" i="6"/>
  <c r="O26" i="6"/>
  <c r="U22" i="6"/>
  <c r="T22" i="6"/>
  <c r="S22" i="6"/>
  <c r="R22" i="6"/>
  <c r="Q22" i="6"/>
  <c r="P22" i="6"/>
  <c r="O22" i="6"/>
  <c r="U20" i="6"/>
  <c r="T20" i="6"/>
  <c r="S20" i="6"/>
  <c r="R20" i="6"/>
  <c r="Q20" i="6"/>
  <c r="P20" i="6"/>
  <c r="O20" i="6"/>
  <c r="U28" i="6"/>
  <c r="T28" i="6"/>
  <c r="S28" i="6"/>
  <c r="R28" i="6"/>
  <c r="Q28" i="6"/>
  <c r="P28" i="6"/>
  <c r="O28" i="6"/>
  <c r="U25" i="6"/>
  <c r="T25" i="6"/>
  <c r="S25" i="6"/>
  <c r="R25" i="6"/>
  <c r="Q25" i="6"/>
  <c r="P25" i="6"/>
  <c r="O25" i="6"/>
  <c r="U27" i="6"/>
  <c r="T27" i="6"/>
  <c r="S27" i="6"/>
  <c r="R27" i="6"/>
  <c r="Q27" i="6"/>
  <c r="P27" i="6"/>
  <c r="O27" i="6"/>
  <c r="U24" i="6"/>
  <c r="T24" i="6"/>
  <c r="S24" i="6"/>
  <c r="R24" i="6"/>
  <c r="Q24" i="6"/>
  <c r="P24" i="6"/>
  <c r="O24" i="6"/>
  <c r="U19" i="6"/>
  <c r="T19" i="6"/>
  <c r="S19" i="6"/>
  <c r="R19" i="6"/>
  <c r="Q19" i="6"/>
  <c r="P19" i="6"/>
  <c r="O19" i="6"/>
  <c r="U17" i="6"/>
  <c r="T17" i="6"/>
  <c r="S17" i="6"/>
  <c r="R17" i="6"/>
  <c r="Q17" i="6"/>
  <c r="P17" i="6"/>
  <c r="O17" i="6"/>
  <c r="U21" i="6"/>
  <c r="T21" i="6"/>
  <c r="S21" i="6"/>
  <c r="R21" i="6"/>
  <c r="Q21" i="6"/>
  <c r="P21" i="6"/>
  <c r="O21" i="6"/>
  <c r="U18" i="6"/>
  <c r="T18" i="6"/>
  <c r="S18" i="6"/>
  <c r="R18" i="6"/>
  <c r="Q18" i="6"/>
  <c r="P18" i="6"/>
  <c r="O18" i="6"/>
  <c r="R21" i="8"/>
  <c r="R22" i="8"/>
  <c r="R23" i="8"/>
  <c r="Q22" i="8"/>
  <c r="Q26" i="8"/>
  <c r="Q25" i="8"/>
  <c r="Q23" i="8"/>
  <c r="P21" i="8"/>
  <c r="P22" i="8"/>
  <c r="P23" i="8"/>
  <c r="O21" i="8"/>
  <c r="O22" i="8"/>
  <c r="O18" i="8"/>
  <c r="O17" i="8"/>
  <c r="O26" i="8"/>
  <c r="O23" i="8"/>
  <c r="O24" i="8"/>
  <c r="N22" i="8"/>
  <c r="N28" i="8"/>
  <c r="N25" i="8"/>
  <c r="N23" i="8"/>
  <c r="Q11" i="8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5" i="6"/>
  <c r="F10" i="6"/>
  <c r="F8" i="6"/>
  <c r="F6" i="6"/>
  <c r="F12" i="6"/>
  <c r="F2" i="6"/>
  <c r="F4" i="6"/>
  <c r="F11" i="6"/>
  <c r="F13" i="6"/>
  <c r="F9" i="6"/>
  <c r="F3" i="6"/>
  <c r="F14" i="6"/>
  <c r="F7" i="6"/>
  <c r="E2" i="12"/>
  <c r="S2" i="12" s="1"/>
  <c r="E7" i="6"/>
  <c r="S7" i="6" s="1"/>
  <c r="E14" i="6"/>
  <c r="S14" i="6" s="1"/>
  <c r="E3" i="6"/>
  <c r="S3" i="6" s="1"/>
  <c r="E9" i="6"/>
  <c r="S9" i="6" s="1"/>
  <c r="E13" i="6"/>
  <c r="S13" i="6" s="1"/>
  <c r="E11" i="6"/>
  <c r="S11" i="6" s="1"/>
  <c r="E4" i="6"/>
  <c r="S4" i="6" s="1"/>
  <c r="E2" i="6"/>
  <c r="S2" i="6" s="1"/>
  <c r="E12" i="6"/>
  <c r="S12" i="6" s="1"/>
  <c r="E6" i="6"/>
  <c r="S6" i="6" s="1"/>
  <c r="E8" i="6"/>
  <c r="S8" i="6" s="1"/>
  <c r="E10" i="6"/>
  <c r="S10" i="6" s="1"/>
  <c r="E5" i="6"/>
  <c r="S5" i="6" s="1"/>
  <c r="C8" i="8"/>
  <c r="L21" i="8"/>
  <c r="L22" i="8"/>
  <c r="L18" i="8"/>
  <c r="L17" i="8"/>
  <c r="L19" i="8"/>
  <c r="L28" i="8"/>
  <c r="L26" i="8"/>
  <c r="L25" i="8"/>
  <c r="L23" i="8"/>
  <c r="L24" i="8"/>
  <c r="L27" i="8"/>
  <c r="L20" i="8"/>
  <c r="H5" i="2"/>
  <c r="G5" i="2"/>
  <c r="I4" i="2"/>
  <c r="I3" i="2"/>
  <c r="M17" i="8"/>
  <c r="M22" i="8"/>
  <c r="K27" i="3"/>
  <c r="K25" i="3"/>
  <c r="K22" i="3"/>
  <c r="K19" i="3"/>
  <c r="K26" i="3"/>
  <c r="K21" i="3"/>
  <c r="K20" i="3"/>
  <c r="K24" i="3"/>
  <c r="K23" i="3"/>
  <c r="K17" i="3"/>
  <c r="K28" i="3"/>
  <c r="K18" i="3"/>
  <c r="J27" i="3"/>
  <c r="J25" i="3"/>
  <c r="J22" i="3"/>
  <c r="J19" i="3"/>
  <c r="J26" i="3"/>
  <c r="L26" i="3" s="1"/>
  <c r="J21" i="3"/>
  <c r="J20" i="3"/>
  <c r="L20" i="3" s="1"/>
  <c r="J24" i="3"/>
  <c r="J23" i="3"/>
  <c r="J17" i="3"/>
  <c r="J28" i="3"/>
  <c r="J18" i="3"/>
  <c r="I27" i="3"/>
  <c r="I25" i="3"/>
  <c r="I22" i="3"/>
  <c r="I19" i="3"/>
  <c r="I26" i="3"/>
  <c r="I21" i="3"/>
  <c r="I20" i="3"/>
  <c r="I24" i="3"/>
  <c r="I23" i="3"/>
  <c r="I17" i="3"/>
  <c r="I28" i="3"/>
  <c r="I18" i="3"/>
  <c r="L2" i="3"/>
  <c r="L5" i="3"/>
  <c r="L3" i="3"/>
  <c r="L4" i="3"/>
  <c r="L9" i="3"/>
  <c r="L6" i="3"/>
  <c r="L8" i="3"/>
  <c r="L7" i="3"/>
  <c r="L12" i="3"/>
  <c r="L14" i="3"/>
  <c r="L11" i="3"/>
  <c r="L10" i="3"/>
  <c r="L13" i="3"/>
  <c r="K2" i="3"/>
  <c r="K5" i="3"/>
  <c r="K3" i="3"/>
  <c r="K4" i="3"/>
  <c r="K9" i="3"/>
  <c r="K6" i="3"/>
  <c r="K8" i="3"/>
  <c r="K7" i="3"/>
  <c r="K12" i="3"/>
  <c r="K14" i="3"/>
  <c r="K11" i="3"/>
  <c r="K10" i="3"/>
  <c r="K13" i="3"/>
  <c r="J2" i="3"/>
  <c r="J5" i="3"/>
  <c r="J3" i="3"/>
  <c r="J4" i="3"/>
  <c r="J9" i="3"/>
  <c r="J6" i="3"/>
  <c r="J8" i="3"/>
  <c r="J7" i="3"/>
  <c r="J12" i="3"/>
  <c r="J14" i="3"/>
  <c r="J11" i="3"/>
  <c r="J10" i="3"/>
  <c r="J13" i="3"/>
  <c r="I2" i="3"/>
  <c r="I5" i="3"/>
  <c r="I3" i="3"/>
  <c r="I4" i="3"/>
  <c r="I9" i="3"/>
  <c r="I6" i="3"/>
  <c r="I8" i="3"/>
  <c r="I7" i="3"/>
  <c r="I12" i="3"/>
  <c r="I14" i="3"/>
  <c r="I11" i="3"/>
  <c r="I10" i="3"/>
  <c r="I13" i="3"/>
  <c r="H2" i="3"/>
  <c r="H5" i="3"/>
  <c r="H3" i="3"/>
  <c r="H4" i="3"/>
  <c r="M4" i="3" s="1"/>
  <c r="H9" i="3"/>
  <c r="H6" i="3"/>
  <c r="H8" i="3"/>
  <c r="H7" i="3"/>
  <c r="H12" i="3"/>
  <c r="H14" i="3"/>
  <c r="H11" i="3"/>
  <c r="H10" i="3"/>
  <c r="H13" i="3"/>
  <c r="B19" i="2"/>
  <c r="C19" i="2"/>
  <c r="Y8" i="15" l="1"/>
  <c r="W8" i="14"/>
  <c r="W12" i="14"/>
  <c r="Y12" i="15"/>
  <c r="V22" i="6"/>
  <c r="V21" i="12"/>
  <c r="V18" i="12"/>
  <c r="V28" i="12"/>
  <c r="V27" i="12"/>
  <c r="V24" i="6"/>
  <c r="V27" i="6"/>
  <c r="V23" i="12"/>
  <c r="V22" i="12"/>
  <c r="V17" i="12"/>
  <c r="V20" i="12"/>
  <c r="W8" i="12"/>
  <c r="W12" i="12"/>
  <c r="V23" i="6"/>
  <c r="V20" i="6"/>
  <c r="V25" i="6"/>
  <c r="V19" i="6"/>
  <c r="V21" i="6"/>
  <c r="V17" i="6"/>
  <c r="V18" i="6"/>
  <c r="V26" i="6"/>
  <c r="V28" i="6"/>
  <c r="T3" i="6"/>
  <c r="T7" i="6"/>
  <c r="T14" i="6"/>
  <c r="T9" i="6"/>
  <c r="T4" i="6"/>
  <c r="T10" i="6"/>
  <c r="T5" i="6"/>
  <c r="M7" i="3"/>
  <c r="M9" i="3"/>
  <c r="L17" i="3"/>
  <c r="L19" i="3"/>
  <c r="L21" i="3"/>
  <c r="L24" i="3"/>
  <c r="U6" i="12"/>
  <c r="V6" i="12" s="1"/>
  <c r="Q6" i="12"/>
  <c r="P6" i="12"/>
  <c r="O6" i="12"/>
  <c r="N6" i="12"/>
  <c r="Y6" i="12"/>
  <c r="Y14" i="12"/>
  <c r="N14" i="12"/>
  <c r="Q14" i="12"/>
  <c r="U14" i="12"/>
  <c r="V14" i="12" s="1"/>
  <c r="P14" i="12"/>
  <c r="O14" i="12"/>
  <c r="Y2" i="12"/>
  <c r="N2" i="12"/>
  <c r="P2" i="12"/>
  <c r="O2" i="12"/>
  <c r="U2" i="12"/>
  <c r="Q2" i="12"/>
  <c r="V3" i="12"/>
  <c r="Q8" i="12"/>
  <c r="P8" i="12"/>
  <c r="O8" i="12"/>
  <c r="U8" i="12"/>
  <c r="V8" i="12" s="1"/>
  <c r="Y8" i="12"/>
  <c r="N8" i="12"/>
  <c r="P3" i="12"/>
  <c r="Y3" i="12"/>
  <c r="N3" i="12"/>
  <c r="U3" i="12"/>
  <c r="Q3" i="12"/>
  <c r="O3" i="12"/>
  <c r="O13" i="12"/>
  <c r="Q13" i="12"/>
  <c r="Y13" i="12"/>
  <c r="N13" i="12"/>
  <c r="U13" i="12"/>
  <c r="V13" i="12" s="1"/>
  <c r="P13" i="12"/>
  <c r="P12" i="12"/>
  <c r="Q12" i="12"/>
  <c r="O12" i="12"/>
  <c r="Y12" i="12"/>
  <c r="N12" i="12"/>
  <c r="U12" i="12"/>
  <c r="V12" i="12" s="1"/>
  <c r="Q11" i="12"/>
  <c r="Y11" i="12"/>
  <c r="N11" i="12"/>
  <c r="U11" i="12"/>
  <c r="V11" i="12" s="1"/>
  <c r="P11" i="12"/>
  <c r="O11" i="12"/>
  <c r="Q7" i="12"/>
  <c r="P7" i="12"/>
  <c r="O7" i="12"/>
  <c r="Y7" i="12"/>
  <c r="N7" i="12"/>
  <c r="U7" i="12"/>
  <c r="V7" i="12" s="1"/>
  <c r="T2" i="12"/>
  <c r="O10" i="12"/>
  <c r="Y10" i="12"/>
  <c r="N10" i="12"/>
  <c r="Q10" i="12"/>
  <c r="P10" i="12"/>
  <c r="U10" i="12"/>
  <c r="V10" i="12" s="1"/>
  <c r="U5" i="12"/>
  <c r="V5" i="12" s="1"/>
  <c r="Y5" i="12"/>
  <c r="N5" i="12"/>
  <c r="P5" i="12"/>
  <c r="Q5" i="12"/>
  <c r="O5" i="12"/>
  <c r="U4" i="12"/>
  <c r="V4" i="12" s="1"/>
  <c r="P4" i="12"/>
  <c r="O4" i="12"/>
  <c r="Q4" i="12"/>
  <c r="N4" i="12"/>
  <c r="Y4" i="12"/>
  <c r="P9" i="12"/>
  <c r="O9" i="12"/>
  <c r="Y9" i="12"/>
  <c r="U9" i="12"/>
  <c r="V9" i="12" s="1"/>
  <c r="Q9" i="12"/>
  <c r="N9" i="12"/>
  <c r="O14" i="6"/>
  <c r="Y14" i="6"/>
  <c r="N14" i="6"/>
  <c r="U14" i="6"/>
  <c r="P14" i="6"/>
  <c r="Q14" i="6"/>
  <c r="U6" i="6"/>
  <c r="Q6" i="6"/>
  <c r="P6" i="6"/>
  <c r="O6" i="6"/>
  <c r="Y6" i="6"/>
  <c r="N6" i="6"/>
  <c r="Q8" i="6"/>
  <c r="Y8" i="6"/>
  <c r="U8" i="6"/>
  <c r="P8" i="6"/>
  <c r="O8" i="6"/>
  <c r="N8" i="6"/>
  <c r="T11" i="6"/>
  <c r="N10" i="6"/>
  <c r="U10" i="6"/>
  <c r="Y10" i="6"/>
  <c r="Q10" i="6"/>
  <c r="P10" i="6"/>
  <c r="O10" i="6"/>
  <c r="T13" i="6"/>
  <c r="Q9" i="6"/>
  <c r="P9" i="6"/>
  <c r="O9" i="6"/>
  <c r="Y9" i="6"/>
  <c r="N9" i="6"/>
  <c r="U9" i="6"/>
  <c r="Y7" i="6"/>
  <c r="N7" i="6"/>
  <c r="U7" i="6"/>
  <c r="Q7" i="6"/>
  <c r="P7" i="6"/>
  <c r="O7" i="6"/>
  <c r="P3" i="6"/>
  <c r="Q3" i="6"/>
  <c r="O3" i="6"/>
  <c r="Y3" i="6"/>
  <c r="N3" i="6"/>
  <c r="U3" i="6"/>
  <c r="T8" i="6"/>
  <c r="O4" i="6"/>
  <c r="Y4" i="6"/>
  <c r="N4" i="6"/>
  <c r="P4" i="6"/>
  <c r="U4" i="6"/>
  <c r="Q4" i="6"/>
  <c r="T6" i="6"/>
  <c r="Y5" i="6"/>
  <c r="N5" i="6"/>
  <c r="P5" i="6"/>
  <c r="U5" i="6"/>
  <c r="O5" i="6"/>
  <c r="Q5" i="6"/>
  <c r="Y13" i="6"/>
  <c r="N13" i="6"/>
  <c r="Q13" i="6"/>
  <c r="P13" i="6"/>
  <c r="O13" i="6"/>
  <c r="U13" i="6"/>
  <c r="Q2" i="6"/>
  <c r="O2" i="6"/>
  <c r="U2" i="6"/>
  <c r="P2" i="6"/>
  <c r="Y2" i="6"/>
  <c r="N2" i="6"/>
  <c r="T12" i="6"/>
  <c r="O11" i="6"/>
  <c r="Y11" i="6"/>
  <c r="N11" i="6"/>
  <c r="Q11" i="6"/>
  <c r="P11" i="6"/>
  <c r="U11" i="6"/>
  <c r="U12" i="6"/>
  <c r="Q12" i="6"/>
  <c r="P12" i="6"/>
  <c r="O12" i="6"/>
  <c r="Y12" i="6"/>
  <c r="N12" i="6"/>
  <c r="T2" i="6"/>
  <c r="V12" i="8"/>
  <c r="V8" i="8"/>
  <c r="M5" i="3"/>
  <c r="L25" i="3"/>
  <c r="L22" i="3"/>
  <c r="M13" i="3"/>
  <c r="L28" i="3"/>
  <c r="L23" i="3"/>
  <c r="L18" i="3"/>
  <c r="L27" i="3"/>
  <c r="M3" i="3"/>
  <c r="M11" i="3"/>
  <c r="M6" i="3"/>
  <c r="Q27" i="8"/>
  <c r="R27" i="8"/>
  <c r="R25" i="8"/>
  <c r="S25" i="8" s="1"/>
  <c r="L6" i="8"/>
  <c r="Q19" i="8"/>
  <c r="P19" i="8"/>
  <c r="R19" i="8"/>
  <c r="Q24" i="8"/>
  <c r="S24" i="8" s="1"/>
  <c r="P24" i="8"/>
  <c r="C2" i="8"/>
  <c r="Q5" i="8"/>
  <c r="C7" i="8"/>
  <c r="Q28" i="8"/>
  <c r="P28" i="8"/>
  <c r="R28" i="8"/>
  <c r="S28" i="8" s="1"/>
  <c r="R20" i="8"/>
  <c r="O27" i="8"/>
  <c r="O25" i="8"/>
  <c r="Q17" i="8"/>
  <c r="N21" i="8"/>
  <c r="P17" i="8"/>
  <c r="R17" i="8"/>
  <c r="P18" i="8"/>
  <c r="Q18" i="8"/>
  <c r="S18" i="8" s="1"/>
  <c r="P20" i="8"/>
  <c r="Q20" i="8"/>
  <c r="Q2" i="8"/>
  <c r="C5" i="8"/>
  <c r="C9" i="8"/>
  <c r="N4" i="8"/>
  <c r="Q8" i="8"/>
  <c r="J6" i="8"/>
  <c r="X6" i="8" s="1"/>
  <c r="P11" i="8"/>
  <c r="J8" i="8"/>
  <c r="P5" i="8"/>
  <c r="R8" i="8"/>
  <c r="J2" i="8"/>
  <c r="X2" i="8" s="1"/>
  <c r="O5" i="8"/>
  <c r="J9" i="8"/>
  <c r="X9" i="8" s="1"/>
  <c r="Q13" i="8"/>
  <c r="J11" i="8"/>
  <c r="X11" i="8" s="1"/>
  <c r="J14" i="8"/>
  <c r="X14" i="8" s="1"/>
  <c r="J3" i="8"/>
  <c r="X3" i="8" s="1"/>
  <c r="P2" i="8"/>
  <c r="C6" i="8"/>
  <c r="J7" i="8"/>
  <c r="X7" i="8" s="1"/>
  <c r="P9" i="8"/>
  <c r="P3" i="8"/>
  <c r="C3" i="8"/>
  <c r="J5" i="8"/>
  <c r="X5" i="8" s="1"/>
  <c r="J4" i="8"/>
  <c r="X4" i="8" s="1"/>
  <c r="P7" i="8"/>
  <c r="J13" i="8"/>
  <c r="X13" i="8" s="1"/>
  <c r="P6" i="8"/>
  <c r="R11" i="8"/>
  <c r="Q9" i="8"/>
  <c r="P4" i="8"/>
  <c r="Q7" i="8"/>
  <c r="Q4" i="8"/>
  <c r="P8" i="8"/>
  <c r="J12" i="8"/>
  <c r="X12" i="8" s="1"/>
  <c r="R12" i="8"/>
  <c r="J10" i="8"/>
  <c r="X10" i="8" s="1"/>
  <c r="C4" i="8"/>
  <c r="Q10" i="8"/>
  <c r="Q14" i="8"/>
  <c r="Q12" i="8"/>
  <c r="P10" i="8"/>
  <c r="P14" i="8"/>
  <c r="P12" i="8"/>
  <c r="D19" i="2"/>
  <c r="O6" i="8"/>
  <c r="O7" i="8"/>
  <c r="O8" i="8"/>
  <c r="O9" i="8"/>
  <c r="O3" i="8"/>
  <c r="N6" i="8"/>
  <c r="N7" i="8"/>
  <c r="N8" i="8"/>
  <c r="N9" i="8"/>
  <c r="N3" i="8"/>
  <c r="M6" i="8"/>
  <c r="M7" i="8"/>
  <c r="M8" i="8"/>
  <c r="M9" i="8"/>
  <c r="M3" i="8"/>
  <c r="S21" i="8"/>
  <c r="S22" i="8"/>
  <c r="S26" i="8"/>
  <c r="S23" i="8"/>
  <c r="M10" i="3"/>
  <c r="M14" i="3"/>
  <c r="M8" i="3"/>
  <c r="M12" i="3"/>
  <c r="M2" i="3"/>
  <c r="W6" i="14" l="1"/>
  <c r="Y6" i="15"/>
  <c r="Y2" i="15"/>
  <c r="W2" i="14"/>
  <c r="W5" i="14"/>
  <c r="Y5" i="15"/>
  <c r="W2" i="6"/>
  <c r="W4" i="14"/>
  <c r="Y4" i="15"/>
  <c r="W4" i="6"/>
  <c r="V4" i="6"/>
  <c r="Y9" i="15"/>
  <c r="W9" i="14"/>
  <c r="W3" i="14"/>
  <c r="Y3" i="15"/>
  <c r="W3" i="6"/>
  <c r="Y7" i="15"/>
  <c r="W7" i="14"/>
  <c r="W7" i="6"/>
  <c r="V14" i="6"/>
  <c r="V9" i="6"/>
  <c r="W9" i="12"/>
  <c r="W9" i="6"/>
  <c r="V3" i="8"/>
  <c r="W5" i="6"/>
  <c r="W3" i="12"/>
  <c r="S8" i="8"/>
  <c r="X8" i="8"/>
  <c r="W8" i="6"/>
  <c r="W2" i="12"/>
  <c r="V6" i="8"/>
  <c r="W12" i="6"/>
  <c r="W6" i="12"/>
  <c r="W7" i="12"/>
  <c r="W11" i="6"/>
  <c r="V4" i="8"/>
  <c r="W4" i="12"/>
  <c r="W6" i="6"/>
  <c r="W5" i="12"/>
  <c r="W10" i="6"/>
  <c r="V3" i="6"/>
  <c r="V7" i="6"/>
  <c r="V12" i="6"/>
  <c r="V2" i="6"/>
  <c r="V6" i="6"/>
  <c r="V10" i="6"/>
  <c r="V5" i="6"/>
  <c r="V2" i="12"/>
  <c r="V8" i="6"/>
  <c r="V13" i="6"/>
  <c r="V11" i="6"/>
  <c r="U8" i="8"/>
  <c r="V7" i="8"/>
  <c r="V2" i="8"/>
  <c r="V9" i="8"/>
  <c r="V5" i="8"/>
  <c r="S27" i="8"/>
  <c r="S17" i="8"/>
  <c r="S12" i="8"/>
  <c r="R10" i="8"/>
  <c r="R14" i="8"/>
  <c r="R13" i="8"/>
  <c r="R2" i="8"/>
  <c r="S2" i="8"/>
  <c r="R5" i="8"/>
  <c r="S5" i="8"/>
  <c r="R4" i="8"/>
  <c r="R6" i="8"/>
  <c r="R7" i="8"/>
  <c r="R9" i="8"/>
  <c r="R3" i="8"/>
  <c r="S11" i="8"/>
  <c r="S19" i="8"/>
  <c r="S6" i="8"/>
  <c r="S7" i="8"/>
  <c r="S20" i="8"/>
  <c r="S9" i="8"/>
  <c r="L13" i="8"/>
  <c r="L4" i="8"/>
  <c r="L2" i="8"/>
  <c r="L14" i="8"/>
  <c r="S3" i="8"/>
  <c r="U3" i="8" s="1"/>
  <c r="L10" i="8"/>
  <c r="M4" i="8"/>
  <c r="O13" i="8"/>
  <c r="L11" i="8"/>
  <c r="O4" i="8"/>
  <c r="L5" i="8"/>
  <c r="L12" i="8"/>
  <c r="N13" i="8"/>
  <c r="M2" i="8"/>
  <c r="M5" i="8"/>
  <c r="O2" i="8"/>
  <c r="M13" i="8"/>
  <c r="N2" i="8"/>
  <c r="S13" i="8"/>
  <c r="N5" i="8"/>
  <c r="O14" i="8"/>
  <c r="S4" i="8"/>
  <c r="N14" i="8"/>
  <c r="M14" i="8"/>
  <c r="S10" i="8"/>
  <c r="N12" i="8"/>
  <c r="O12" i="8"/>
  <c r="M10" i="8"/>
  <c r="N10" i="8"/>
  <c r="M11" i="8"/>
  <c r="O10" i="8"/>
  <c r="M12" i="8"/>
  <c r="N11" i="8"/>
  <c r="O11" i="8"/>
  <c r="S14" i="8"/>
  <c r="U13" i="8" l="1"/>
  <c r="U11" i="8"/>
  <c r="U10" i="8"/>
  <c r="U12" i="8"/>
  <c r="U14" i="8"/>
  <c r="U5" i="8"/>
  <c r="U2" i="8"/>
  <c r="U9" i="8"/>
  <c r="U4" i="8"/>
  <c r="U7" i="8"/>
  <c r="U6" i="8"/>
</calcChain>
</file>

<file path=xl/sharedStrings.xml><?xml version="1.0" encoding="utf-8"?>
<sst xmlns="http://schemas.openxmlformats.org/spreadsheetml/2006/main" count="690" uniqueCount="130">
  <si>
    <t xml:space="preserve">Overall </t>
  </si>
  <si>
    <t>Cannons</t>
  </si>
  <si>
    <t>Spikes</t>
  </si>
  <si>
    <t>Badgers</t>
  </si>
  <si>
    <t>Trolls</t>
  </si>
  <si>
    <t>Bulldogs</t>
  </si>
  <si>
    <t>Sabertooths</t>
  </si>
  <si>
    <t>War Hogs</t>
  </si>
  <si>
    <t>Crocs</t>
  </si>
  <si>
    <t>Knights</t>
  </si>
  <si>
    <t>Infernos</t>
  </si>
  <si>
    <t>Runners</t>
  </si>
  <si>
    <t>Novas</t>
  </si>
  <si>
    <t>Bullets</t>
  </si>
  <si>
    <t>Spartans</t>
  </si>
  <si>
    <t>Claws</t>
  </si>
  <si>
    <t>Percentage</t>
  </si>
  <si>
    <t>Loss</t>
  </si>
  <si>
    <t>Win</t>
  </si>
  <si>
    <t>Against</t>
  </si>
  <si>
    <t>Ivan Pena</t>
  </si>
  <si>
    <t>Carlos Soler</t>
  </si>
  <si>
    <t>Salvador Ford</t>
  </si>
  <si>
    <t>Soham Freeman</t>
  </si>
  <si>
    <t>Antonio Inglesias</t>
  </si>
  <si>
    <t>Calvin Brewer</t>
  </si>
  <si>
    <t>Tracey Sutton</t>
  </si>
  <si>
    <t>Jar Holmes</t>
  </si>
  <si>
    <t>Corey Castro</t>
  </si>
  <si>
    <t>Jar Miller</t>
  </si>
  <si>
    <t>Kelly Jennings</t>
  </si>
  <si>
    <t>Eduardo Montero</t>
  </si>
  <si>
    <t>Ricardo Nunez</t>
  </si>
  <si>
    <t>Iker Marin</t>
  </si>
  <si>
    <t>Felipe Torres</t>
  </si>
  <si>
    <t>Pablo Cortes</t>
  </si>
  <si>
    <t>Ivan Garcia</t>
  </si>
  <si>
    <t>Darrell Collins</t>
  </si>
  <si>
    <t>Ethan Butler</t>
  </si>
  <si>
    <t>James Prescott</t>
  </si>
  <si>
    <t>Marc Collins</t>
  </si>
  <si>
    <t>Joaquin Molina</t>
  </si>
  <si>
    <t>Donald Cox</t>
  </si>
  <si>
    <t>Raul Mcdonald</t>
  </si>
  <si>
    <t>Randall Reid</t>
  </si>
  <si>
    <t>K%</t>
  </si>
  <si>
    <t>ERA</t>
  </si>
  <si>
    <t>Win%</t>
  </si>
  <si>
    <t>BB</t>
  </si>
  <si>
    <t>K</t>
  </si>
  <si>
    <t>Save</t>
  </si>
  <si>
    <t>ER</t>
  </si>
  <si>
    <t>IP</t>
  </si>
  <si>
    <t>Name</t>
  </si>
  <si>
    <t>HR%</t>
  </si>
  <si>
    <t>3B%</t>
  </si>
  <si>
    <t>2B%</t>
  </si>
  <si>
    <t>1B%</t>
  </si>
  <si>
    <t>Bat Avg</t>
  </si>
  <si>
    <t>HR</t>
  </si>
  <si>
    <t>3B</t>
  </si>
  <si>
    <t>2B</t>
  </si>
  <si>
    <t>1B</t>
  </si>
  <si>
    <t>AB</t>
  </si>
  <si>
    <t>Seasons Active</t>
  </si>
  <si>
    <t>RANK</t>
  </si>
  <si>
    <t>Total Rank</t>
  </si>
  <si>
    <t># Active Seasons</t>
  </si>
  <si>
    <t>SP/RP</t>
  </si>
  <si>
    <t>RP</t>
  </si>
  <si>
    <t>SP</t>
  </si>
  <si>
    <t>Linet Marc</t>
  </si>
  <si>
    <t>Ellen Damyanova</t>
  </si>
  <si>
    <t>Antionio Inglesias</t>
  </si>
  <si>
    <t>Salavador Ford</t>
  </si>
  <si>
    <t>Raul McDonald</t>
  </si>
  <si>
    <t>Bronze Slugger</t>
  </si>
  <si>
    <t>Silver Slugger</t>
  </si>
  <si>
    <t>Gold Slugger</t>
  </si>
  <si>
    <t>Platinum Slugger</t>
  </si>
  <si>
    <t>Most Wins</t>
  </si>
  <si>
    <t>Royal RP</t>
  </si>
  <si>
    <t>RJ Award</t>
  </si>
  <si>
    <t>Away</t>
  </si>
  <si>
    <t>Home</t>
  </si>
  <si>
    <t>Hits</t>
  </si>
  <si>
    <t>BB%</t>
  </si>
  <si>
    <t>KO</t>
  </si>
  <si>
    <t>PA</t>
  </si>
  <si>
    <t>Games</t>
  </si>
  <si>
    <t>K/9</t>
  </si>
  <si>
    <t>BB/9</t>
  </si>
  <si>
    <t>BF</t>
  </si>
  <si>
    <t>K%-BB%</t>
  </si>
  <si>
    <t>Hit%</t>
  </si>
  <si>
    <t>SB</t>
  </si>
  <si>
    <t>SLG%</t>
  </si>
  <si>
    <t>TB</t>
  </si>
  <si>
    <t># Acitve Seasons</t>
  </si>
  <si>
    <t>1,2</t>
  </si>
  <si>
    <t>Jim Miller</t>
  </si>
  <si>
    <t>H/A%</t>
  </si>
  <si>
    <t>OPS</t>
  </si>
  <si>
    <t>ISO</t>
  </si>
  <si>
    <t>wOBA</t>
  </si>
  <si>
    <t>OBP</t>
  </si>
  <si>
    <t>Points</t>
  </si>
  <si>
    <t>Regular Season</t>
  </si>
  <si>
    <t>Post Season</t>
  </si>
  <si>
    <t>Seasons Appeared</t>
  </si>
  <si>
    <t># of Appearances</t>
  </si>
  <si>
    <t>Alexis Copeland</t>
  </si>
  <si>
    <t>Rochelle Tyler</t>
  </si>
  <si>
    <t>Henry Shelton</t>
  </si>
  <si>
    <t>Allyson Dolye</t>
  </si>
  <si>
    <t>1,2,3</t>
  </si>
  <si>
    <t>2,3</t>
  </si>
  <si>
    <t>Allyson Doyle</t>
  </si>
  <si>
    <t>Season Appeared</t>
  </si>
  <si>
    <t>Ellan Damyanova</t>
  </si>
  <si>
    <t xml:space="preserve">MVP </t>
  </si>
  <si>
    <t>Winner</t>
  </si>
  <si>
    <t>Season</t>
  </si>
  <si>
    <t>Jar Holmes (RP)</t>
  </si>
  <si>
    <t>Joaquin Molina (SP)</t>
  </si>
  <si>
    <t>James Prescott (SP)</t>
  </si>
  <si>
    <t>Career Awards - Offense</t>
  </si>
  <si>
    <t>Player</t>
  </si>
  <si>
    <t>Awards</t>
  </si>
  <si>
    <t>Career Awards - Pitching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</si>
</sst>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10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10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3" fillId="0" borderId="0" xfId="0" applyFont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6" fillId="0" borderId="1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2" fillId="3" borderId="8" xfId="0" applyFont="1" applyFill="1" applyBorder="1" applyAlignment="1">
      <alignment horizontal="center"/>
    </xf>
    <xf numFmtId="0" fontId="6" fillId="0" borderId="2" xfId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25" xfId="0" applyNumberFormat="1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164" fontId="0" fillId="0" borderId="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2" fillId="3" borderId="3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planatory Text" xfId="1" builtinId="53"/>
    <cellStyle name="Normal" xfId="0" builtinId="0"/>
  </cellStyles>
  <dxfs count="419">
    <dxf>
      <numFmt numFmtId="166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C4635-975F-4A14-86CD-8ECE83EA7740}" name="Table1" displayName="Table1" ref="A2:D17" totalsRowShown="0" headerRowDxfId="418" headerRowBorderDxfId="417" tableBorderDxfId="416" totalsRowBorderDxfId="415">
  <autoFilter ref="A2:D17" xr:uid="{00000000-0009-0000-0100-000001000000}"/>
  <sortState xmlns:xlrd2="http://schemas.microsoft.com/office/spreadsheetml/2017/richdata2" ref="A3:D17">
    <sortCondition ref="D2:D17"/>
  </sortState>
  <tableColumns count="4">
    <tableColumn id="1" xr3:uid="{00000000-0010-0000-0000-000001000000}" name="Against" dataDxfId="414"/>
    <tableColumn id="2" xr3:uid="{00000000-0010-0000-0000-000002000000}" name="Win" dataDxfId="413"/>
    <tableColumn id="3" xr3:uid="{00000000-0010-0000-0000-000003000000}" name="Loss" dataDxfId="412"/>
    <tableColumn id="4" xr3:uid="{00000000-0010-0000-0000-000004000000}" name="Percentage" dataDxfId="411">
      <calculatedColumnFormula>B3/(SUM(B3,C3))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F44D70-FA65-4D07-AA1E-3B1378CF7BD3}" name="Table31116" displayName="Table31116" ref="A1:Y14" totalsRowShown="0" headerRowDxfId="219" dataDxfId="217" headerRowBorderDxfId="218" tableBorderDxfId="216" totalsRowBorderDxfId="215">
  <autoFilter ref="A1:Y14" xr:uid="{CEF44D70-FA65-4D07-AA1E-3B1378CF7BD3}"/>
  <sortState xmlns:xlrd2="http://schemas.microsoft.com/office/spreadsheetml/2017/richdata2" ref="A2:Y14">
    <sortCondition ref="A1:A14"/>
  </sortState>
  <tableColumns count="25">
    <tableColumn id="1" xr3:uid="{32FA1B3B-CC3C-4C78-81B2-122DFC2AF1CC}" name="Name"/>
    <tableColumn id="22" xr3:uid="{D9ED0821-DF4D-40F3-9271-8469E0AD9CD2}" name="# Acitve Seasons"/>
    <tableColumn id="21" xr3:uid="{85ECC441-3E58-4DDF-948B-F242C7603D0C}" name="Seasons Active"/>
    <tableColumn id="2" xr3:uid="{73645D72-3AAB-4111-AF83-457813E3E7B4}" name="PA" dataDxfId="214"/>
    <tableColumn id="20" xr3:uid="{68E4050F-A022-4481-A1D3-F2AECB2E4B8F}" name="AB" dataDxfId="213" dataCellStyle="Explanatory Text">
      <calculatedColumnFormula>D2-G2</calculatedColumnFormula>
    </tableColumn>
    <tableColumn id="23" xr3:uid="{D69F49ED-B060-4AA5-883C-764F86F27261}" name="Hits" dataDxfId="212" dataCellStyle="Explanatory Text">
      <calculatedColumnFormula>SUM(Table31116[[#This Row],[1B]:[HR]])</calculatedColumnFormula>
    </tableColumn>
    <tableColumn id="15" xr3:uid="{F0AC9BCD-DC6E-40D8-8EF9-FC9409A5B374}" name="BB" dataDxfId="211"/>
    <tableColumn id="3" xr3:uid="{39EDC0F4-770D-4D33-AA67-BEA743236324}" name="1B" dataDxfId="210"/>
    <tableColumn id="4" xr3:uid="{CB0AC583-3624-4FD4-AB62-CEF759B3E1FC}" name="2B" dataDxfId="209"/>
    <tableColumn id="5" xr3:uid="{22FD2E08-2805-474E-BBDD-E2484707598C}" name="3B" dataDxfId="208"/>
    <tableColumn id="6" xr3:uid="{2AB7E3E0-B197-4B63-A3E1-1A6E962916F1}" name="HR" dataDxfId="207"/>
    <tableColumn id="19" xr3:uid="{1DA41210-C6F9-4C12-90B1-A47866B41778}" name="TB" dataDxfId="206" dataCellStyle="Explanatory Text">
      <calculatedColumnFormula>SUM((H2*1),(I2*2),(J2*3),(K2*4))</calculatedColumnFormula>
    </tableColumn>
    <tableColumn id="12" xr3:uid="{915F64B5-BAFC-4A40-B44B-7B3D66EBF8DF}" name="SB" dataDxfId="205"/>
    <tableColumn id="7" xr3:uid="{1C7CF136-867C-4D74-87AD-5031656A284A}" name="1B%" dataDxfId="204">
      <calculatedColumnFormula>IFERROR(H2/F2,0)</calculatedColumnFormula>
    </tableColumn>
    <tableColumn id="18" xr3:uid="{4B3785D5-03E6-4A61-BADC-155D2A0AB51B}" name="2B%" dataDxfId="203">
      <calculatedColumnFormula>IFERROR(I2/F2,0)</calculatedColumnFormula>
    </tableColumn>
    <tableColumn id="8" xr3:uid="{3FD67939-279D-4148-BD76-141FD8A48FB0}" name="3B%" dataDxfId="202">
      <calculatedColumnFormula>IFERROR(J2/F2,0)</calculatedColumnFormula>
    </tableColumn>
    <tableColumn id="9" xr3:uid="{3DC686E3-F7EE-4F28-94EA-AC3C9866B567}" name="HR%" dataDxfId="201">
      <calculatedColumnFormula>IFERROR(K2/F2,0)</calculatedColumnFormula>
    </tableColumn>
    <tableColumn id="11" xr3:uid="{A4401D05-D09D-4E57-8F90-14BDF5086C00}" name="BB%" dataDxfId="200">
      <calculatedColumnFormula>IFERROR(G2/D2,0)</calculatedColumnFormula>
    </tableColumn>
    <tableColumn id="14" xr3:uid="{9D726F24-49BD-41EB-AAE7-B58E07C00139}" name="Bat Avg" dataDxfId="199">
      <calculatedColumnFormula>IFERROR((H2+I2+J2+K2)/E2,0)</calculatedColumnFormula>
    </tableColumn>
    <tableColumn id="13" xr3:uid="{322EF0D3-7F49-42FD-A4D9-1C956D8DD26F}" name="SLG%" dataDxfId="198">
      <calculatedColumnFormula>IFERROR(L2/E2,0)</calculatedColumnFormula>
    </tableColumn>
    <tableColumn id="17" xr3:uid="{0F22843E-FDF8-4E3E-9CCC-16ECB692F01C}" name="OBP" dataDxfId="197">
      <calculatedColumnFormula>(F2+G2)/D2</calculatedColumnFormula>
    </tableColumn>
    <tableColumn id="24" xr3:uid="{627005AE-3481-4B2D-9410-6A5D0702D8AC}" name="OPS" dataDxfId="196">
      <calculatedColumnFormula>T2+U2</calculatedColumnFormula>
    </tableColumn>
    <tableColumn id="25" xr3:uid="{08256381-FA19-4EC9-9F37-BE3C6863CCC8}" name="ISO" dataDxfId="195">
      <calculatedColumnFormula>(Table311[[#This Row],[2B]]+Table311[[#This Row],[3B]]+(3*Table311[[#This Row],[HR]]))/Table311[[#This Row],[AB]]</calculatedColumnFormula>
    </tableColumn>
    <tableColumn id="26" xr3:uid="{D9AF7D85-760B-4BAB-BBC3-A0AFA6347762}" name="wOBA" dataDxfId="194">
      <calculatedColumnFormula>(0.69*Table311[[#This Row],[BB]])+(0.89*Table311[[#This Row],[1B]])+(1.27*Table311[[#This Row],[2B]])+(1.62*Table311[[#This Row],[3B]])+(2.1*Table311[[#This Row],[HR]])/Table311[[#This Row],[PA]]</calculatedColumnFormula>
    </tableColumn>
    <tableColumn id="27" xr3:uid="{E7F057CE-CC3E-4594-90BE-0BF2B697DA4D}" name="Points" dataDxfId="193">
      <calculatedColumnFormula>((F2+G2)*(L2+(0.26*G2))+(0.52*M2))/D2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40DA7C0-96E9-45B7-9B77-0F19BE53387A}" name="Table41217" displayName="Table41217" ref="A16:W28" totalsRowShown="0" headerRowDxfId="192" dataDxfId="190" headerRowBorderDxfId="191" tableBorderDxfId="189" totalsRowBorderDxfId="188">
  <autoFilter ref="A16:W28" xr:uid="{140DA7C0-96E9-45B7-9B77-0F19BE53387A}"/>
  <sortState xmlns:xlrd2="http://schemas.microsoft.com/office/spreadsheetml/2017/richdata2" ref="A17:W28">
    <sortCondition descending="1" ref="W16:W28"/>
  </sortState>
  <tableColumns count="23">
    <tableColumn id="1" xr3:uid="{E1F6CE0D-18BF-4578-89C1-EB950F7D2029}" name="Name"/>
    <tableColumn id="25" xr3:uid="{DFE9581D-1217-4096-BDCF-F920268A47FE}" name="# Active Seasons" dataDxfId="187"/>
    <tableColumn id="26" xr3:uid="{5D722437-355C-4257-9D86-491D851C70A9}" name="Seasons Active" dataDxfId="186"/>
    <tableColumn id="27" xr3:uid="{E444F319-50D9-4D4F-A51B-EF9DDE9A8A1D}" name="SP/RP" dataDxfId="185"/>
    <tableColumn id="13" xr3:uid="{672FE7F4-9899-47DB-AEB3-47D8C843639E}" name="Games" dataDxfId="184"/>
    <tableColumn id="2" xr3:uid="{E87B3E28-0CE6-4AB3-9761-71069CC36D40}" name="IP" dataDxfId="183"/>
    <tableColumn id="16" xr3:uid="{AF923E7C-DDEB-45B7-A3BC-F3AC15F16A6D}" name="BF" dataDxfId="182"/>
    <tableColumn id="3" xr3:uid="{D9DECD15-C98F-499F-9694-99B41BA1ACFF}" name="ER" dataDxfId="181"/>
    <tableColumn id="4" xr3:uid="{2BC05421-6CA4-4FE1-946F-3F5421F7D367}" name="Win" dataDxfId="180"/>
    <tableColumn id="5" xr3:uid="{A391233B-5823-4761-AA50-0EDF8EAA3C9D}" name="Loss" dataDxfId="179"/>
    <tableColumn id="6" xr3:uid="{9368A739-0627-4789-9DAF-24D66DA37785}" name="Save" dataDxfId="178"/>
    <tableColumn id="23" xr3:uid="{D9DBC326-B76E-4A43-BC03-5BCC8568B76A}" name="Hits" dataDxfId="177"/>
    <tableColumn id="7" xr3:uid="{20BA6F20-2483-4D82-AF4C-451C5214E0FB}" name="K" dataDxfId="176"/>
    <tableColumn id="8" xr3:uid="{C6127ABE-3FA5-49E2-AD2F-86ED8CB8A5C5}" name="BB" dataDxfId="175"/>
    <tableColumn id="11" xr3:uid="{4CCE875D-5484-4D8C-834C-71EED34DCF76}" name="Win%" dataDxfId="174">
      <calculatedColumnFormula>IFERROR(I17/E17,0)</calculatedColumnFormula>
    </tableColumn>
    <tableColumn id="9" xr3:uid="{96529D9F-D90F-42AA-A107-5A9B5FE5198A}" name="ERA" dataDxfId="173">
      <calculatedColumnFormula>IFERROR((H17/F17)*9,0)</calculatedColumnFormula>
    </tableColumn>
    <tableColumn id="14" xr3:uid="{CF6967BA-769F-4BBE-B3FC-7CAC5640E1AD}" name="K/9" dataDxfId="172">
      <calculatedColumnFormula>IFERROR(M17/9,0)</calculatedColumnFormula>
    </tableColumn>
    <tableColumn id="15" xr3:uid="{54FE1406-A7BD-401D-965D-B3AF115B2DA6}" name="BB/9" dataDxfId="171">
      <calculatedColumnFormula>IFERROR(N17/9,0)</calculatedColumnFormula>
    </tableColumn>
    <tableColumn id="24" xr3:uid="{CC74D2CB-54E2-4ADE-9F74-F80C5E3A056D}" name="Hit%" dataDxfId="170">
      <calculatedColumnFormula>IFERROR(L17/G17,0)</calculatedColumnFormula>
    </tableColumn>
    <tableColumn id="17" xr3:uid="{C8742272-AEDF-4268-B309-333BA65A3774}" name="K%" dataDxfId="169">
      <calculatedColumnFormula>IFERROR(M17/G17,0)</calculatedColumnFormula>
    </tableColumn>
    <tableColumn id="18" xr3:uid="{C63D73C6-BA29-4E60-88A5-85C3A5BEDEDB}" name="BB%" dataDxfId="168">
      <calculatedColumnFormula>IFERROR(N17/G17,0)</calculatedColumnFormula>
    </tableColumn>
    <tableColumn id="19" xr3:uid="{B4684552-FB7A-40D6-A85C-372C52E95522}" name="K%-BB%" dataDxfId="167">
      <calculatedColumnFormula>T17-U17</calculatedColumnFormula>
    </tableColumn>
    <tableColumn id="12" xr3:uid="{7A885B00-E799-429B-BC3C-00395C70FCA3}" name="Points" dataDxfId="166">
      <calculatedColumnFormula>((5*F17/9)-H17)+(M17/12)+(K17*2.5)+((I17*6)-(J17*2))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50EC49-8CA5-4C3D-86FF-600E667DA300}" name="Table311166" displayName="Table311166" ref="A1:Y14" totalsRowShown="0" headerRowDxfId="165" dataDxfId="163" headerRowBorderDxfId="164" tableBorderDxfId="162" totalsRowBorderDxfId="161">
  <autoFilter ref="A1:Y14" xr:uid="{CEF44D70-FA65-4D07-AA1E-3B1378CF7BD3}"/>
  <sortState xmlns:xlrd2="http://schemas.microsoft.com/office/spreadsheetml/2017/richdata2" ref="A2:Y14">
    <sortCondition ref="A1:A14"/>
  </sortState>
  <tableColumns count="25">
    <tableColumn id="1" xr3:uid="{A66D086E-849D-4863-BD4E-42E6B258D453}" name="Name"/>
    <tableColumn id="22" xr3:uid="{07E528A4-27CF-4AEC-9CB7-C25732F9344B}" name="# of Appearances"/>
    <tableColumn id="21" xr3:uid="{25C7DD9A-CB11-4F40-8535-4693F1A6D538}" name="Season Appeared"/>
    <tableColumn id="2" xr3:uid="{EE85C7FE-04B7-4DA6-90E7-60BA6A638561}" name="PA" dataDxfId="160"/>
    <tableColumn id="20" xr3:uid="{3807C1F8-0D87-440A-9FE1-42D0BFCCF428}" name="AB" dataDxfId="159" dataCellStyle="Explanatory Text">
      <calculatedColumnFormula>D2-G2</calculatedColumnFormula>
    </tableColumn>
    <tableColumn id="23" xr3:uid="{428AF07F-D630-4B49-9CC6-7B0E6089B839}" name="Hits" dataDxfId="158" dataCellStyle="Explanatory Text">
      <calculatedColumnFormula>SUM(Table311166[[#This Row],[1B]:[HR]])</calculatedColumnFormula>
    </tableColumn>
    <tableColumn id="15" xr3:uid="{691331BF-F447-45F7-BB49-8890FDF2C5A5}" name="BB" dataDxfId="157"/>
    <tableColumn id="3" xr3:uid="{692150ED-76D2-4E6E-B896-070A0C2FD67E}" name="1B" dataDxfId="156"/>
    <tableColumn id="4" xr3:uid="{452B4B0C-F718-43CC-915C-7021025D0647}" name="2B" dataDxfId="155"/>
    <tableColumn id="5" xr3:uid="{D3D1DD10-8613-4339-A50D-FCB25A915919}" name="3B" dataDxfId="154"/>
    <tableColumn id="6" xr3:uid="{B664DB71-CFC4-402B-8F3D-B6AE6F70BDA9}" name="HR" dataDxfId="153"/>
    <tableColumn id="19" xr3:uid="{C1D2A740-177F-4C3A-BE07-4387C714A78B}" name="TB" dataDxfId="152" dataCellStyle="Explanatory Text">
      <calculatedColumnFormula>SUM((H2*1),(I2*2),(J2*3),(K2*4))</calculatedColumnFormula>
    </tableColumn>
    <tableColumn id="12" xr3:uid="{C666E235-95A2-428E-B021-00CF534C30B0}" name="SB" dataDxfId="151"/>
    <tableColumn id="7" xr3:uid="{C09B5A8B-0A74-4F8D-BA3E-E9D466E9A318}" name="1B%" dataDxfId="150">
      <calculatedColumnFormula>IFERROR(H2/F2,0)</calculatedColumnFormula>
    </tableColumn>
    <tableColumn id="18" xr3:uid="{D0CD3DE8-258D-4715-ADA9-6332C36B449C}" name="2B%" dataDxfId="149">
      <calculatedColumnFormula>IFERROR(I2/F2,0)</calculatedColumnFormula>
    </tableColumn>
    <tableColumn id="8" xr3:uid="{2F959BE9-214E-47CC-B733-9445738280BE}" name="3B%" dataDxfId="148">
      <calculatedColumnFormula>IFERROR(J2/F2,0)</calculatedColumnFormula>
    </tableColumn>
    <tableColumn id="9" xr3:uid="{17FD7DF7-715A-41C7-89C8-58E385238C9F}" name="HR%" dataDxfId="147">
      <calculatedColumnFormula>IFERROR(K2/F2,0)</calculatedColumnFormula>
    </tableColumn>
    <tableColumn id="11" xr3:uid="{BBF55DCF-CD2B-4F8E-A62F-8341516487E8}" name="BB%" dataDxfId="146">
      <calculatedColumnFormula>IFERROR(G2/D2,0)</calculatedColumnFormula>
    </tableColumn>
    <tableColumn id="14" xr3:uid="{76BAB682-0D15-4C42-83F7-A21758D0B7EC}" name="Bat Avg" dataDxfId="145">
      <calculatedColumnFormula>IFERROR((H2+I2+J2+K2)/E2,0)</calculatedColumnFormula>
    </tableColumn>
    <tableColumn id="13" xr3:uid="{EB8930FF-CF62-4B11-AEF6-3BC4C12E1C13}" name="SLG%" dataDxfId="144">
      <calculatedColumnFormula>IFERROR(L2/E2,0)</calculatedColumnFormula>
    </tableColumn>
    <tableColumn id="17" xr3:uid="{54D15DC0-D056-43F1-812D-BA828D140621}" name="OBP" dataDxfId="143">
      <calculatedColumnFormula>(F2+G2)/D2</calculatedColumnFormula>
    </tableColumn>
    <tableColumn id="24" xr3:uid="{45235B09-F281-4891-B2A6-6203EA7EE606}" name="OPS" dataDxfId="142">
      <calculatedColumnFormula>T2+U2</calculatedColumnFormula>
    </tableColumn>
    <tableColumn id="25" xr3:uid="{B9B28B33-B986-417C-827C-5BAA61755DD6}" name="ISO" dataDxfId="141">
      <calculatedColumnFormula>(Table311[[#This Row],[2B]]+Table311[[#This Row],[3B]]+(3*Table311[[#This Row],[HR]]))/Table311[[#This Row],[AB]]</calculatedColumnFormula>
    </tableColumn>
    <tableColumn id="26" xr3:uid="{373D64D3-6BC1-4CAA-9979-AF8B46511F69}" name="wOBA" dataDxfId="140">
      <calculatedColumnFormula>(0.69*Table311[[#This Row],[BB]])+(0.89*Table311[[#This Row],[1B]])+(1.27*Table311[[#This Row],[2B]])+(1.62*Table311[[#This Row],[3B]])+(2.1*Table311[[#This Row],[HR]])/Table311[[#This Row],[PA]]</calculatedColumnFormula>
    </tableColumn>
    <tableColumn id="27" xr3:uid="{A8EFF910-6FE5-45A7-AF8A-952B9AA46101}" name="Points" dataDxfId="139">
      <calculatedColumnFormula>((F2+G2)*(L2+(0.26*G2))+(0.52*M2))/D2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510F9D-47DD-42D8-A317-0D5AD1448379}" name="Table412177" displayName="Table412177" ref="A16:W28" totalsRowShown="0" headerRowDxfId="138" dataDxfId="136" headerRowBorderDxfId="137" tableBorderDxfId="135" totalsRowBorderDxfId="134">
  <autoFilter ref="A16:W28" xr:uid="{140DA7C0-96E9-45B7-9B77-0F19BE53387A}"/>
  <sortState xmlns:xlrd2="http://schemas.microsoft.com/office/spreadsheetml/2017/richdata2" ref="A17:W28">
    <sortCondition descending="1" ref="B16:B28"/>
  </sortState>
  <tableColumns count="23">
    <tableColumn id="1" xr3:uid="{765E212F-2888-46F5-BCEE-F31D1FE278C4}" name="Name"/>
    <tableColumn id="25" xr3:uid="{E98E0CA9-1C7B-4918-A6BE-4B063411A0BE}" name="# of Appearances" dataDxfId="133"/>
    <tableColumn id="26" xr3:uid="{26754A93-422B-4CA6-91D2-6DE58C56E7D2}" name="Season Appeared" dataDxfId="132"/>
    <tableColumn id="27" xr3:uid="{C943FCAC-23B9-4EC7-8771-19ECD1168C80}" name="SP/RP" dataDxfId="131"/>
    <tableColumn id="13" xr3:uid="{E81813BB-3AB6-4F98-92EC-20041F350B02}" name="Games" dataDxfId="130"/>
    <tableColumn id="2" xr3:uid="{8D80C2FF-A252-4F53-9C55-5CE43624FBE8}" name="IP" dataDxfId="129"/>
    <tableColumn id="16" xr3:uid="{A0D0F2F7-D95E-4223-BA7B-CBDEDD9A344D}" name="BF" dataDxfId="128"/>
    <tableColumn id="3" xr3:uid="{B2273050-5CF6-4DAF-9F08-37EB0BB88C2D}" name="ER" dataDxfId="127"/>
    <tableColumn id="4" xr3:uid="{87128EF6-3D63-4ABE-BFF9-073C3213754F}" name="Win" dataDxfId="126"/>
    <tableColumn id="5" xr3:uid="{FEE43CBB-67D9-46D8-A8CC-C93C8C5B8D58}" name="Loss" dataDxfId="125"/>
    <tableColumn id="6" xr3:uid="{F94BC02C-6A50-4F5D-A197-5FB3AAE12FE9}" name="Save" dataDxfId="124"/>
    <tableColumn id="23" xr3:uid="{062D630E-EF12-4A0F-8A10-E8F11784ED0C}" name="Hits" dataDxfId="123"/>
    <tableColumn id="7" xr3:uid="{E8D8553F-F20A-4DEA-8665-21EF48F00FAA}" name="K" dataDxfId="122"/>
    <tableColumn id="8" xr3:uid="{D5CA02E7-70BE-47F3-9AB6-D0930432F9CB}" name="BB" dataDxfId="121"/>
    <tableColumn id="11" xr3:uid="{24550614-FE33-404A-929D-B020EE2DFDDB}" name="Win%" dataDxfId="120">
      <calculatedColumnFormula>IFERROR(I17/E17,0)</calculatedColumnFormula>
    </tableColumn>
    <tableColumn id="9" xr3:uid="{A50E6E35-0511-42D4-9269-EA4AA180788D}" name="ERA" dataDxfId="119">
      <calculatedColumnFormula>IFERROR((H17/F17)*9,0)</calculatedColumnFormula>
    </tableColumn>
    <tableColumn id="14" xr3:uid="{545B8FAC-8107-416F-9CE6-82F62AA08806}" name="K/9" dataDxfId="118">
      <calculatedColumnFormula>IFERROR(M17/9,0)</calculatedColumnFormula>
    </tableColumn>
    <tableColumn id="15" xr3:uid="{AE065595-0DB8-4C3B-A65C-98D453572F49}" name="BB/9" dataDxfId="117">
      <calculatedColumnFormula>IFERROR(N17/9,0)</calculatedColumnFormula>
    </tableColumn>
    <tableColumn id="24" xr3:uid="{B09CE1A9-DEA4-4B91-B790-3BAEADB32E95}" name="Hit%" dataDxfId="116">
      <calculatedColumnFormula>IFERROR(L17/G17,0)</calculatedColumnFormula>
    </tableColumn>
    <tableColumn id="17" xr3:uid="{B55A2305-684C-4D47-9CAE-F8FFEF2F4EC8}" name="K%" dataDxfId="115">
      <calculatedColumnFormula>IFERROR(M17/G17,0)</calculatedColumnFormula>
    </tableColumn>
    <tableColumn id="18" xr3:uid="{DC79D2EE-B086-4BE8-B2F8-3639C2655F29}" name="BB%" dataDxfId="114">
      <calculatedColumnFormula>IFERROR(N17/G17,0)</calculatedColumnFormula>
    </tableColumn>
    <tableColumn id="19" xr3:uid="{1612E041-0C77-4DC8-92AE-8ECAFA943E4E}" name="K%-BB%" dataDxfId="113">
      <calculatedColumnFormula>T17-U17</calculatedColumnFormula>
    </tableColumn>
    <tableColumn id="12" xr3:uid="{4BE6F2BD-EEB4-4941-8586-9C7B0BD70E18}" name="Points" dataDxfId="112">
      <calculatedColumnFormula>((5*F17/9)-H17)+(M17/12)+(K17*2.5)+((I17*6)-(J17*2))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1EBC98-AE79-4F86-BB46-07ACFBBFA4CB}" name="Table3111618" displayName="Table3111618" ref="A1:Y14" totalsRowShown="0" headerRowDxfId="111" dataDxfId="109" headerRowBorderDxfId="110" tableBorderDxfId="108" totalsRowBorderDxfId="107">
  <autoFilter ref="A1:Y14" xr:uid="{CEF44D70-FA65-4D07-AA1E-3B1378CF7BD3}"/>
  <tableColumns count="25">
    <tableColumn id="1" xr3:uid="{DB3E4FBB-888B-4B7B-A299-982B618BB3DF}" name="Name"/>
    <tableColumn id="22" xr3:uid="{FD3D648E-C6D7-413E-98B6-4DABD4A5720D}" name="# Acitve Seasons"/>
    <tableColumn id="21" xr3:uid="{5750CB2E-9390-499E-9817-002832B5B1A8}" name="Seasons Active"/>
    <tableColumn id="2" xr3:uid="{2FC57D4F-272B-47CA-99A8-9CC51EBD9BED}" name="PA" dataDxfId="106"/>
    <tableColumn id="20" xr3:uid="{7630BC4E-2AA7-4D76-AB4D-58E5B5AC1116}" name="AB" dataDxfId="105" dataCellStyle="Explanatory Text">
      <calculatedColumnFormula>D2-G2</calculatedColumnFormula>
    </tableColumn>
    <tableColumn id="23" xr3:uid="{92F6C50E-718A-4F50-B33B-47D0DAA6587B}" name="Hits" dataDxfId="104" dataCellStyle="Explanatory Text">
      <calculatedColumnFormula>SUM(Table3111618[[#This Row],[1B]:[HR]])</calculatedColumnFormula>
    </tableColumn>
    <tableColumn id="15" xr3:uid="{AB1DA119-921E-4FE3-BE29-C090E0348E10}" name="BB" dataDxfId="103"/>
    <tableColumn id="3" xr3:uid="{804F04BC-84EB-44F0-9D49-018E0BF2140F}" name="1B" dataDxfId="102"/>
    <tableColumn id="4" xr3:uid="{B0ED4C29-98B3-409E-B95A-A7FAA95A4855}" name="2B" dataDxfId="101"/>
    <tableColumn id="5" xr3:uid="{62715CF6-914C-4A5E-9107-576FBCDA19F0}" name="3B" dataDxfId="100"/>
    <tableColumn id="6" xr3:uid="{7F5E1B91-C83A-449A-B70A-F9E18C164B26}" name="HR" dataDxfId="99"/>
    <tableColumn id="19" xr3:uid="{5F157E92-782B-48F1-887A-0C139F317671}" name="TB" dataDxfId="98" dataCellStyle="Explanatory Text">
      <calculatedColumnFormula>SUM((H2*1),(I2*2),(J2*3),(K2*4))</calculatedColumnFormula>
    </tableColumn>
    <tableColumn id="12" xr3:uid="{AB7B12F9-C956-446B-971B-285149C50DF5}" name="SB" dataDxfId="97"/>
    <tableColumn id="7" xr3:uid="{3E0A5A1F-815E-4F52-9597-923E5154EB77}" name="1B%" dataDxfId="96">
      <calculatedColumnFormula>IFERROR(H2/F2,0)</calculatedColumnFormula>
    </tableColumn>
    <tableColumn id="18" xr3:uid="{10535F9F-8525-41BD-8D72-CD89EE776DD2}" name="2B%" dataDxfId="95">
      <calculatedColumnFormula>IFERROR(I2/F2,0)</calculatedColumnFormula>
    </tableColumn>
    <tableColumn id="8" xr3:uid="{C08B33AC-B330-4D31-BD7E-A9D8757E5110}" name="3B%" dataDxfId="94">
      <calculatedColumnFormula>IFERROR(J2/F2,0)</calculatedColumnFormula>
    </tableColumn>
    <tableColumn id="9" xr3:uid="{81952220-B6A1-4774-9284-A84CC6A33F46}" name="HR%" dataDxfId="93">
      <calculatedColumnFormula>IFERROR(K2/F2,0)</calculatedColumnFormula>
    </tableColumn>
    <tableColumn id="11" xr3:uid="{B4E3A034-C87F-406E-803C-F60E32A5ED73}" name="BB%" dataDxfId="92">
      <calculatedColumnFormula>IFERROR(G2/D2,0)</calculatedColumnFormula>
    </tableColumn>
    <tableColumn id="14" xr3:uid="{981EEB83-6C90-4DFC-98A5-D2E4BFF474F4}" name="Bat Avg" dataDxfId="91">
      <calculatedColumnFormula>IFERROR((H2+I2+J2+K2)/E2,0)</calculatedColumnFormula>
    </tableColumn>
    <tableColumn id="13" xr3:uid="{EF597576-31B5-4EE7-B48D-AD218FCB4A96}" name="SLG%" dataDxfId="90">
      <calculatedColumnFormula>IFERROR(L2/E2,0)</calculatedColumnFormula>
    </tableColumn>
    <tableColumn id="17" xr3:uid="{8E813C9F-6479-4D40-87ED-FE5462A031C4}" name="OBP" dataDxfId="89">
      <calculatedColumnFormula>(F2+G2)/D2</calculatedColumnFormula>
    </tableColumn>
    <tableColumn id="24" xr3:uid="{4A4C974C-258A-4858-86E7-25593FA07EB3}" name="OPS" dataDxfId="88">
      <calculatedColumnFormula>T2+U2</calculatedColumnFormula>
    </tableColumn>
    <tableColumn id="25" xr3:uid="{EBA13CEC-2954-42D8-95FF-12F9F7D12679}" name="ISO" dataDxfId="87">
      <calculatedColumnFormula>(Table311[[#This Row],[2B]]+Table311[[#This Row],[3B]]+(3*Table311[[#This Row],[HR]]))/Table311[[#This Row],[AB]]</calculatedColumnFormula>
    </tableColumn>
    <tableColumn id="26" xr3:uid="{E8C3D3DA-7BE7-48E7-8F38-8342205AA3ED}" name="wOBA" dataDxfId="86">
      <calculatedColumnFormula>(0.69*Table311[[#This Row],[BB]])+(0.89*Table311[[#This Row],[1B]])+(1.27*Table311[[#This Row],[2B]])+(1.62*Table311[[#This Row],[3B]])+(2.1*Table311[[#This Row],[HR]])/Table311[[#This Row],[PA]]</calculatedColumnFormula>
    </tableColumn>
    <tableColumn id="27" xr3:uid="{D0E18E06-7FE9-4849-965F-18EB0B1B4ECB}" name="Points" dataDxfId="85">
      <calculatedColumnFormula>((F2+G2)*(L2+(0.26*G2))+(0.52*M2))/D2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6797693-33A0-482B-A792-A681FA144E57}" name="Table4121719" displayName="Table4121719" ref="A16:W28" totalsRowShown="0" headerRowDxfId="84" dataDxfId="82" headerRowBorderDxfId="83" tableBorderDxfId="81" totalsRowBorderDxfId="80">
  <autoFilter ref="A16:W28" xr:uid="{140DA7C0-96E9-45B7-9B77-0F19BE53387A}"/>
  <sortState xmlns:xlrd2="http://schemas.microsoft.com/office/spreadsheetml/2017/richdata2" ref="A17:W28">
    <sortCondition descending="1" ref="D16:D28"/>
  </sortState>
  <tableColumns count="23">
    <tableColumn id="1" xr3:uid="{4CFF6152-80C5-40F2-A9D1-8684C2386BA1}" name="Name"/>
    <tableColumn id="25" xr3:uid="{574FFCF7-F02E-43B4-8E6C-A79B9E37C8E8}" name="# Active Seasons" dataDxfId="79"/>
    <tableColumn id="26" xr3:uid="{7DCAC60E-D62C-49D8-9FDE-D5D5EB808A84}" name="Seasons Active" dataDxfId="78"/>
    <tableColumn id="27" xr3:uid="{7836AD50-3BBD-45F3-BCF3-4A178E91BEDF}" name="SP/RP" dataDxfId="77"/>
    <tableColumn id="13" xr3:uid="{01664846-3ECB-4352-AB4F-98A9A9DC64CC}" name="Games" dataDxfId="76"/>
    <tableColumn id="2" xr3:uid="{0409CE81-F950-446B-B812-6545E1421076}" name="IP" dataDxfId="75"/>
    <tableColumn id="16" xr3:uid="{C33C248E-9D48-40BE-92DC-6C792803AC1F}" name="BF" dataDxfId="74"/>
    <tableColumn id="3" xr3:uid="{98E1FC60-07B4-4A2C-91F2-7300D96D3CF5}" name="ER" dataDxfId="73"/>
    <tableColumn id="4" xr3:uid="{04D11907-2363-495D-AA71-27C3AC6C52CC}" name="Win" dataDxfId="72"/>
    <tableColumn id="5" xr3:uid="{31ED21FB-C477-4167-8346-DD512B56BFDA}" name="Loss" dataDxfId="71"/>
    <tableColumn id="6" xr3:uid="{E05E2528-4A8D-46A5-ADD5-E3CD6217A690}" name="Save" dataDxfId="70"/>
    <tableColumn id="23" xr3:uid="{377185E5-1E11-41BE-BAF9-2ABDCD82F737}" name="Hits" dataDxfId="69"/>
    <tableColumn id="7" xr3:uid="{8CBB2230-9349-434B-8758-5DB1B236089D}" name="K" dataDxfId="68"/>
    <tableColumn id="8" xr3:uid="{3F548B6C-9D47-4D00-9F17-6C5C4DC7722E}" name="BB" dataDxfId="67"/>
    <tableColumn id="11" xr3:uid="{40D51D05-0807-4C69-82A0-3169AD2469B8}" name="Win%" dataDxfId="66">
      <calculatedColumnFormula>IFERROR(I17/E17,0)</calculatedColumnFormula>
    </tableColumn>
    <tableColumn id="9" xr3:uid="{E47EE260-AE47-4F13-9757-9196D431419C}" name="ERA" dataDxfId="65">
      <calculatedColumnFormula>IFERROR((H17/F17)*9,0)</calculatedColumnFormula>
    </tableColumn>
    <tableColumn id="14" xr3:uid="{EC0C530C-FFAC-4AB5-8F3B-D9F146AF966B}" name="K/9" dataDxfId="64">
      <calculatedColumnFormula>IFERROR(M17/9,0)</calculatedColumnFormula>
    </tableColumn>
    <tableColumn id="15" xr3:uid="{424C9274-0DA4-4229-84B7-C3C2D406A6E8}" name="BB/9" dataDxfId="63">
      <calculatedColumnFormula>IFERROR(N17/9,0)</calculatedColumnFormula>
    </tableColumn>
    <tableColumn id="24" xr3:uid="{840632CF-E622-483F-92B9-FF0D1292A503}" name="Hit%" dataDxfId="62">
      <calculatedColumnFormula>IFERROR(L17/G17,0)</calculatedColumnFormula>
    </tableColumn>
    <tableColumn id="17" xr3:uid="{5B3614A5-E626-4ABE-85FA-4BDB1E4E46CD}" name="K%" dataDxfId="61">
      <calculatedColumnFormula>IFERROR(M17/G17,0)</calculatedColumnFormula>
    </tableColumn>
    <tableColumn id="18" xr3:uid="{6752500C-D306-4D53-9879-E3FEE7F73F70}" name="BB%" dataDxfId="60">
      <calculatedColumnFormula>IFERROR(N17/G17,0)</calculatedColumnFormula>
    </tableColumn>
    <tableColumn id="19" xr3:uid="{9FFB8A8A-0441-4C13-8839-88CAF7F89894}" name="K%-BB%" dataDxfId="59">
      <calculatedColumnFormula>T17-U17</calculatedColumnFormula>
    </tableColumn>
    <tableColumn id="12" xr3:uid="{7316621D-7808-45BD-BF7C-ACD5204DDA05}" name="Points" dataDxfId="58">
      <calculatedColumnFormula>((5*F17/9)-H17)+(M17/12)+(K17*2.5)+((I17*6)-(J17*2))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FD2433-E54B-4AC1-BFC8-3033B1C4273B}" name="Table31116188" displayName="Table31116188" ref="A1:AA14" totalsRowShown="0" headerRowDxfId="57" dataDxfId="55" headerRowBorderDxfId="56" tableBorderDxfId="54" totalsRowBorderDxfId="53">
  <autoFilter ref="A1:AA14" xr:uid="{CEF44D70-FA65-4D07-AA1E-3B1378CF7BD3}"/>
  <tableColumns count="27">
    <tableColumn id="1" xr3:uid="{1BB9E8D3-7633-4891-8FFD-2A0BA6C29FB1}" name="Name" dataDxfId="52"/>
    <tableColumn id="22" xr3:uid="{5D406239-8DEA-4814-9BCA-861D35847364}" name="# of Appearances"/>
    <tableColumn id="21" xr3:uid="{F06334E2-A9DE-4775-9472-FD93F7CD3807}" name="Seasons Appeared"/>
    <tableColumn id="2" xr3:uid="{3F089B9B-0182-4E2F-BF11-AC6211746835}" name="PA" dataDxfId="51"/>
    <tableColumn id="20" xr3:uid="{B5CD1C79-703E-4595-8B60-1B229BFB2BA9}" name="AB" dataDxfId="50" dataCellStyle="Explanatory Text">
      <calculatedColumnFormula>D2-H2</calculatedColumnFormula>
    </tableColumn>
    <tableColumn id="23" xr3:uid="{19837CF3-BECA-40BA-9E81-19EC2725AD38}" name="Hits" dataDxfId="49" dataCellStyle="Explanatory Text">
      <calculatedColumnFormula>SUM(Table31116188[[#This Row],[1B]:[HR]])</calculatedColumnFormula>
    </tableColumn>
    <tableColumn id="16" xr3:uid="{F917AF1B-0EED-4834-B623-20FB44455F81}" name="KO" dataDxfId="48"/>
    <tableColumn id="15" xr3:uid="{9744EE7C-B8B3-4786-8842-6FD868829629}" name="BB" dataDxfId="47"/>
    <tableColumn id="3" xr3:uid="{E58936D6-56E6-4F7A-9B44-E965450C2527}" name="1B" dataDxfId="46"/>
    <tableColumn id="4" xr3:uid="{66F29743-CB18-492F-B4E1-115E66989726}" name="2B" dataDxfId="45"/>
    <tableColumn id="5" xr3:uid="{3A5E0AEC-4465-49E3-92A8-53FCBF2040FC}" name="3B" dataDxfId="44"/>
    <tableColumn id="6" xr3:uid="{C66FDDC2-5B4A-4E59-8906-A18B5BF3151D}" name="HR" dataDxfId="43"/>
    <tableColumn id="19" xr3:uid="{583287F0-206B-4B7B-AEFC-7894196971E7}" name="TB" dataDxfId="42" dataCellStyle="Explanatory Text">
      <calculatedColumnFormula>SUM((I2*1),(J2*2),(K2*3),(L2*4))</calculatedColumnFormula>
    </tableColumn>
    <tableColumn id="12" xr3:uid="{219E257F-7415-4CBC-88DA-12F2B8956214}" name="SB" dataDxfId="41"/>
    <tableColumn id="7" xr3:uid="{582F95F2-568C-4968-80D8-93C8A6807BE4}" name="1B%" dataDxfId="40">
      <calculatedColumnFormula>IFERROR(I2/F2,0)</calculatedColumnFormula>
    </tableColumn>
    <tableColumn id="18" xr3:uid="{2501791E-E48A-4133-982B-B280EE2942CC}" name="2B%" dataDxfId="39">
      <calculatedColumnFormula>IFERROR(J2/F2,0)</calculatedColumnFormula>
    </tableColumn>
    <tableColumn id="8" xr3:uid="{CAF151F7-45CB-47C3-AD1A-BDE90E877835}" name="3B%" dataDxfId="38">
      <calculatedColumnFormula>IFERROR(K2/F2,0)</calculatedColumnFormula>
    </tableColumn>
    <tableColumn id="9" xr3:uid="{9E30EC22-DBD8-4CB4-9C39-553213B9DBEB}" name="HR%" dataDxfId="37">
      <calculatedColumnFormula>IFERROR(L2/F2,0)</calculatedColumnFormula>
    </tableColumn>
    <tableColumn id="10" xr3:uid="{E0F713AC-1B9C-40DC-935F-7FD742E2E862}" name="K%" dataDxfId="36">
      <calculatedColumnFormula>IFERROR(G2/D2,0)</calculatedColumnFormula>
    </tableColumn>
    <tableColumn id="11" xr3:uid="{FC60E3A8-5C4E-4401-8F71-B50B4C62DA83}" name="BB%" dataDxfId="35">
      <calculatedColumnFormula>IFERROR(H2/D2,0)</calculatedColumnFormula>
    </tableColumn>
    <tableColumn id="14" xr3:uid="{DE844AD1-7365-47A3-A1DD-AD568488F33F}" name="Bat Avg" dataDxfId="34">
      <calculatedColumnFormula>IFERROR((I2+J2+K2+L2)/E2,0)</calculatedColumnFormula>
    </tableColumn>
    <tableColumn id="13" xr3:uid="{B8B85DBB-03E6-48D3-9DBE-7F23B94CB68F}" name="SLG%" dataDxfId="33">
      <calculatedColumnFormula>IFERROR(M2/E2,0)</calculatedColumnFormula>
    </tableColumn>
    <tableColumn id="17" xr3:uid="{84C1D8BD-2F95-4D80-97FB-0594558D4EC0}" name="OBP" dataDxfId="32">
      <calculatedColumnFormula>(F2+H2)/D2</calculatedColumnFormula>
    </tableColumn>
    <tableColumn id="24" xr3:uid="{8F4E0D9E-5D97-42A1-B10D-F0B1F12E70AC}" name="OPS" dataDxfId="31">
      <calculatedColumnFormula>V2+W2</calculatedColumnFormula>
    </tableColumn>
    <tableColumn id="25" xr3:uid="{1EF68946-9EE7-4639-8525-1AB2FB630BAB}" name="ISO" dataDxfId="30">
      <calculatedColumnFormula>(Table311[[#This Row],[2B]]+Table311[[#This Row],[3B]]+(3*Table311[[#This Row],[HR]]))/Table311[[#This Row],[AB]]</calculatedColumnFormula>
    </tableColumn>
    <tableColumn id="26" xr3:uid="{015BCFA8-897F-4201-B79A-46F4DF70D002}" name="wOBA" dataDxfId="29">
      <calculatedColumnFormula>(0.69*Table311[[#This Row],[BB]])+(0.89*Table311[[#This Row],[1B]])+(1.27*Table311[[#This Row],[2B]])+(1.62*Table311[[#This Row],[3B]])+(2.1*Table311[[#This Row],[HR]])/Table311[[#This Row],[PA]]</calculatedColumnFormula>
    </tableColumn>
    <tableColumn id="27" xr3:uid="{F5241A45-494D-45F7-8E49-9763EFF639E3}" name="Points" dataDxfId="28">
      <calculatedColumnFormula>((F2+H2)*(M2+(0.26*H2))+(0.52*N2))/D2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1357F8-5FBF-4300-A99E-B6AEB7B06F64}" name="Table41217199" displayName="Table41217199" ref="A16:W28" totalsRowShown="0" headerRowDxfId="27" dataDxfId="25" headerRowBorderDxfId="26" tableBorderDxfId="24" totalsRowBorderDxfId="23">
  <autoFilter ref="A16:W28" xr:uid="{140DA7C0-96E9-45B7-9B77-0F19BE53387A}"/>
  <sortState xmlns:xlrd2="http://schemas.microsoft.com/office/spreadsheetml/2017/richdata2" ref="A17:W28">
    <sortCondition ref="P2:P13"/>
    <sortCondition descending="1" ref="O2:O13"/>
  </sortState>
  <tableColumns count="23">
    <tableColumn id="1" xr3:uid="{4DF39EFF-0518-4728-B343-D7E3FD7A5794}" name="Name" dataDxfId="22"/>
    <tableColumn id="25" xr3:uid="{6EC18AA6-6E01-405D-B50E-E75C38F6802F}" name="# of Appearances" dataDxfId="21"/>
    <tableColumn id="26" xr3:uid="{46F2929E-B1F1-449A-8610-2E5FF33656AB}" name="Seasons Appeared" dataDxfId="20"/>
    <tableColumn id="27" xr3:uid="{0F1CDD70-26F4-4FBD-A173-A218F75F5EF9}" name="SP/RP" dataDxfId="19"/>
    <tableColumn id="13" xr3:uid="{8A663995-4C6F-405C-863F-4B76BB0A14CA}" name="Games" dataDxfId="18"/>
    <tableColumn id="2" xr3:uid="{52F25939-1FFC-4C4A-AA0A-FD72D94844C8}" name="IP" dataDxfId="17"/>
    <tableColumn id="16" xr3:uid="{C57CF310-D855-4AA4-BB68-422EBC2D836A}" name="BF" dataDxfId="16"/>
    <tableColumn id="3" xr3:uid="{99F28EF9-CADF-495F-A267-30B4709D75A4}" name="ER" dataDxfId="15"/>
    <tableColumn id="4" xr3:uid="{499A8D7E-4229-4FA2-BDC3-4F41DD451E31}" name="Win" dataDxfId="14"/>
    <tableColumn id="5" xr3:uid="{791DE081-15F2-4276-AD55-F6AA13770AC5}" name="Loss" dataDxfId="13"/>
    <tableColumn id="6" xr3:uid="{378FE99B-EA94-4DC6-99B0-08263AE757D7}" name="Save" dataDxfId="12"/>
    <tableColumn id="23" xr3:uid="{0944DA1C-2645-46D4-AA33-1E51018C8CFE}" name="Hits" dataDxfId="11"/>
    <tableColumn id="7" xr3:uid="{4E496F44-A695-4BE3-AA62-32153E563119}" name="K" dataDxfId="10"/>
    <tableColumn id="8" xr3:uid="{AF39B9E0-CB00-47F0-BB1E-5144801A1DC8}" name="BB" dataDxfId="9"/>
    <tableColumn id="11" xr3:uid="{D3025537-1F72-4455-AD4F-FB50D470A588}" name="Win%" dataDxfId="8">
      <calculatedColumnFormula>IFERROR(I17/E17,0)</calculatedColumnFormula>
    </tableColumn>
    <tableColumn id="9" xr3:uid="{AE8791E7-B159-41CB-AFC1-347BFB9260FC}" name="ERA" dataDxfId="7">
      <calculatedColumnFormula>IFERROR((H17/F17)*9,0)</calculatedColumnFormula>
    </tableColumn>
    <tableColumn id="14" xr3:uid="{ECCAADBB-49E4-4F6E-8A2D-769BAFB5F9F5}" name="K/9" dataDxfId="6">
      <calculatedColumnFormula>IFERROR(M17/9,0)</calculatedColumnFormula>
    </tableColumn>
    <tableColumn id="15" xr3:uid="{FDB9734D-44EF-4541-BCAB-6DE4C13B70EC}" name="BB/9" dataDxfId="5">
      <calculatedColumnFormula>IFERROR(N17/9,0)</calculatedColumnFormula>
    </tableColumn>
    <tableColumn id="24" xr3:uid="{423A0C3B-3379-4433-976D-279F501DD640}" name="Hit%" dataDxfId="4">
      <calculatedColumnFormula>IFERROR(L17/G17,0)</calculatedColumnFormula>
    </tableColumn>
    <tableColumn id="17" xr3:uid="{45F11E9E-448B-4FFB-8D46-3BF539967798}" name="K%" dataDxfId="3">
      <calculatedColumnFormula>IFERROR(M17/G17,0)</calculatedColumnFormula>
    </tableColumn>
    <tableColumn id="18" xr3:uid="{10251A42-E358-4BB0-87D2-0D1E2505D08C}" name="BB%" dataDxfId="2">
      <calculatedColumnFormula>IFERROR(N17/G17,0)</calculatedColumnFormula>
    </tableColumn>
    <tableColumn id="19" xr3:uid="{A7479D5F-C7D5-47D9-805D-8EA584E1E8FD}" name="K%-BB%" dataDxfId="1">
      <calculatedColumnFormula>T17-U17</calculatedColumnFormula>
    </tableColumn>
    <tableColumn id="12" xr3:uid="{6A803768-8F72-4564-B2DC-EF2B3D70E2E3}" name="Points" dataDxfId="0">
      <calculatedColumnFormula>((5*F17/9)-H17)+(M17/12)+(K17*2.5)+((I17*6)-(J17*2))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523CE6-7126-4B03-BEB4-ACB998180DAA}" name="Table3" displayName="Table3" ref="A1:M14" totalsRowShown="0" headerRowDxfId="410" dataDxfId="408" headerRowBorderDxfId="409" tableBorderDxfId="407" totalsRowBorderDxfId="406">
  <autoFilter ref="A1:M14" xr:uid="{BF283928-9E59-4008-8F85-071C6F16A15A}"/>
  <sortState xmlns:xlrd2="http://schemas.microsoft.com/office/spreadsheetml/2017/richdata2" ref="A2:M14">
    <sortCondition descending="1" ref="B1:B14"/>
  </sortState>
  <tableColumns count="13">
    <tableColumn id="1" xr3:uid="{CB4E8D72-D55B-461B-9AE8-28E688036F42}" name="Name"/>
    <tableColumn id="2" xr3:uid="{718F9C93-3DB8-44A8-B8CE-65ECEA9A8D85}" name="AB" dataDxfId="405"/>
    <tableColumn id="3" xr3:uid="{05C765E0-0F08-4533-8304-E8B0CD12337D}" name="1B" dataDxfId="404"/>
    <tableColumn id="4" xr3:uid="{319156CB-EEDB-47CC-B703-32503FC58AC5}" name="2B" dataDxfId="403"/>
    <tableColumn id="5" xr3:uid="{6C393DA0-D62C-4F49-B7CB-9D0BEF073B28}" name="3B" dataDxfId="402"/>
    <tableColumn id="6" xr3:uid="{8DB08A53-DFBC-4D8A-81F8-0390C99371B0}" name="HR" dataDxfId="401"/>
    <tableColumn id="12" xr3:uid="{AF4C2257-C2E7-4EB3-B758-229647EBF1F5}" name="TB" dataDxfId="400">
      <calculatedColumnFormula>SUM(C2+(D2*2)+(E2*3)+(F2*4))</calculatedColumnFormula>
    </tableColumn>
    <tableColumn id="7" xr3:uid="{65E3FD00-053C-43CD-B720-A714C664390D}" name="Bat Avg" dataDxfId="399">
      <calculatedColumnFormula>IFERROR((C2+D2+E2+F2)/B2,0)</calculatedColumnFormula>
    </tableColumn>
    <tableColumn id="8" xr3:uid="{59D90EB8-1258-4D69-AC96-52CAA7611C3F}" name="1B%" dataDxfId="398">
      <calculatedColumnFormula>IFERROR(C2/(C2+D2+E2+F2),0)</calculatedColumnFormula>
    </tableColumn>
    <tableColumn id="9" xr3:uid="{9363AA8B-E8A4-4E47-AFBD-36BA8BC7997E}" name="2B%" dataDxfId="397">
      <calculatedColumnFormula>IFERROR(D2/(C2+D2+E2+F2),0)</calculatedColumnFormula>
    </tableColumn>
    <tableColumn id="10" xr3:uid="{4A41C624-C6A5-4EF6-8DBE-FD29D865BEAB}" name="3B%" dataDxfId="396">
      <calculatedColumnFormula>IFERROR(E2/(C2+D2+E2+F2),0)</calculatedColumnFormula>
    </tableColumn>
    <tableColumn id="11" xr3:uid="{43F043A8-BE32-4ACC-9CD9-0D0D43E7B8B6}" name="HR%" dataDxfId="395">
      <calculatedColumnFormula>IFERROR(F2/(C2+D2+E2+F2),0)</calculatedColumnFormula>
    </tableColumn>
    <tableColumn id="17" xr3:uid="{583704C3-54F8-4140-8776-EF11A5B6E811}" name="Total Rank" dataDxfId="394">
      <calculatedColumnFormula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CF955B-97DF-46AF-A40E-28002CDB5EE9}" name="Table4" displayName="Table4" ref="A16:L28" totalsRowShown="0" headerRowDxfId="393" dataDxfId="391" headerRowBorderDxfId="392" tableBorderDxfId="390" totalsRowBorderDxfId="389">
  <autoFilter ref="A16:L28" xr:uid="{5C954F8F-1FE8-4827-AC66-22D970B9EC33}"/>
  <sortState xmlns:xlrd2="http://schemas.microsoft.com/office/spreadsheetml/2017/richdata2" ref="A17:L28">
    <sortCondition ref="A16:A28"/>
  </sortState>
  <tableColumns count="12">
    <tableColumn id="1" xr3:uid="{F356F6F4-B26B-43C0-8E79-019C05E0E62B}" name="Name"/>
    <tableColumn id="2" xr3:uid="{48906F4B-7479-45A8-804A-50ABC28E1503}" name="IP" dataDxfId="388"/>
    <tableColumn id="3" xr3:uid="{03963E89-0F52-438C-8905-17BC72110EFB}" name="ER" dataDxfId="387"/>
    <tableColumn id="4" xr3:uid="{6909984B-22AA-49C9-8C10-8391A98BB036}" name="Win" dataDxfId="386"/>
    <tableColumn id="5" xr3:uid="{6B335144-4D30-4C74-9D3A-89AF507AB4F9}" name="Loss" dataDxfId="385"/>
    <tableColumn id="6" xr3:uid="{A6724CF4-3A67-4368-BB4E-E0940C8C8D15}" name="Save" dataDxfId="384"/>
    <tableColumn id="7" xr3:uid="{B19DE3AE-C6CD-4C32-B8C9-2D20B0F48C5B}" name="K" dataDxfId="383"/>
    <tableColumn id="8" xr3:uid="{DA845B5D-A867-4DB7-A6B8-7124DB63E3D3}" name="BB" dataDxfId="382"/>
    <tableColumn id="11" xr3:uid="{8217D6D6-5091-4121-84D9-CC6CECBC86D8}" name="Win%" dataDxfId="381">
      <calculatedColumnFormula>IFERROR(D17/(D17+E17),0)</calculatedColumnFormula>
    </tableColumn>
    <tableColumn id="9" xr3:uid="{979A741C-0F5C-42FB-8FD2-D06A80240DE2}" name="ERA" dataDxfId="380">
      <calculatedColumnFormula>IFERROR((C17/B17)*9,0)</calculatedColumnFormula>
    </tableColumn>
    <tableColumn id="10" xr3:uid="{41182BD8-1AA3-4DD2-90AB-97327324CF99}" name="K%" dataDxfId="379">
      <calculatedColumnFormula>IFERROR(G17/(G17+H17),0)</calculatedColumnFormula>
    </tableColumn>
    <tableColumn id="12" xr3:uid="{6B87B0C6-950E-A04A-8C47-83E7C3947254}" name="RANK" dataDxfId="378">
      <calculatedColumnFormula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2AC8B78-5E03-4804-AD81-3F08B37191BD}" name="Table412" displayName="Table412" ref="A16:T28" totalsRowShown="0" headerRowDxfId="377" dataDxfId="375" headerRowBorderDxfId="376" tableBorderDxfId="374" totalsRowBorderDxfId="373">
  <autoFilter ref="A16:T28" xr:uid="{5C954F8F-1FE8-4827-AC66-22D970B9EC33}"/>
  <sortState xmlns:xlrd2="http://schemas.microsoft.com/office/spreadsheetml/2017/richdata2" ref="A17:T28">
    <sortCondition descending="1" ref="T16:T28"/>
  </sortState>
  <tableColumns count="20">
    <tableColumn id="1" xr3:uid="{C71FA413-C7E1-4E45-8BD1-DB32E2C77D9A}" name="Name"/>
    <tableColumn id="13" xr3:uid="{89B9CD1B-1E9A-4FEA-8936-51B4BD2ACA0C}" name="Games" dataDxfId="372"/>
    <tableColumn id="2" xr3:uid="{4BE7BAA8-F260-486F-8046-CA1A7290EAC0}" name="IP" dataDxfId="371"/>
    <tableColumn id="16" xr3:uid="{4EFE52BD-60CB-4280-8D11-6D87CB9308BF}" name="BF" dataDxfId="370">
      <calculatedColumnFormula>#REF!+#REF!</calculatedColumnFormula>
    </tableColumn>
    <tableColumn id="3" xr3:uid="{772855FD-A1D2-4C0B-B58E-42E9FF3A580B}" name="ER" dataDxfId="369">
      <calculatedColumnFormula>#REF!+#REF!</calculatedColumnFormula>
    </tableColumn>
    <tableColumn id="4" xr3:uid="{0738844A-85EC-49F3-8048-A1974524DDE5}" name="Win" dataDxfId="368"/>
    <tableColumn id="5" xr3:uid="{FB98F215-FB97-47B9-ACE7-8F53B3E84D68}" name="Loss" dataDxfId="367"/>
    <tableColumn id="6" xr3:uid="{9FB9F9D6-5422-480F-8D7C-433EDF513BD7}" name="Save" dataDxfId="366"/>
    <tableColumn id="23" xr3:uid="{53194CE8-33D6-4C6E-8479-11AF97E47FAF}" name="Hits" dataDxfId="365">
      <calculatedColumnFormula>#REF!+#REF!</calculatedColumnFormula>
    </tableColumn>
    <tableColumn id="7" xr3:uid="{8053C7E4-E64E-41F1-AB22-0CA34562F7A8}" name="K" dataDxfId="364">
      <calculatedColumnFormula>#REF!+#REF!</calculatedColumnFormula>
    </tableColumn>
    <tableColumn id="8" xr3:uid="{7ECECE55-7BBB-47FB-8C06-BDEE045D04C2}" name="BB" dataDxfId="363">
      <calculatedColumnFormula>#REF!+#REF!</calculatedColumnFormula>
    </tableColumn>
    <tableColumn id="11" xr3:uid="{FDBBF466-447C-4157-9AA6-BC484016F9BF}" name="Win%" dataDxfId="362">
      <calculatedColumnFormula>IFERROR(F17/B17,0)</calculatedColumnFormula>
    </tableColumn>
    <tableColumn id="9" xr3:uid="{FCDCA3BF-3EB3-43B3-8467-B799486914B0}" name="ERA" dataDxfId="361">
      <calculatedColumnFormula>IFERROR((E17/C17)*9,0)</calculatedColumnFormula>
    </tableColumn>
    <tableColumn id="14" xr3:uid="{2A2DE29E-8984-4E29-A8AA-EBD8E86E70CA}" name="K/9" dataDxfId="360">
      <calculatedColumnFormula>IFERROR(J17/9,0)</calculatedColumnFormula>
    </tableColumn>
    <tableColumn id="15" xr3:uid="{69625192-FB2D-4A7C-A34F-578250129732}" name="BB/9" dataDxfId="359">
      <calculatedColumnFormula>IFERROR(K17/9,0)</calculatedColumnFormula>
    </tableColumn>
    <tableColumn id="24" xr3:uid="{FA4368AB-BC97-41E1-B504-7C92B3E3EAA9}" name="Hit%" dataDxfId="358">
      <calculatedColumnFormula>IFERROR(I17/D17,0)</calculatedColumnFormula>
    </tableColumn>
    <tableColumn id="17" xr3:uid="{26048450-F490-4534-B2CB-DC7CC33BEF5D}" name="K%" dataDxfId="357">
      <calculatedColumnFormula>IFERROR(J17/D17,0)</calculatedColumnFormula>
    </tableColumn>
    <tableColumn id="18" xr3:uid="{F4582B9F-7D47-451D-819B-9DF1E78784BD}" name="BB%" dataDxfId="356">
      <calculatedColumnFormula>IFERROR(K17/D17,0)</calculatedColumnFormula>
    </tableColumn>
    <tableColumn id="19" xr3:uid="{E7BFCBE3-685D-4A2B-91BD-7AB4952FF72B}" name="K%-BB%" dataDxfId="355">
      <calculatedColumnFormula>Q17-R17</calculatedColumnFormula>
    </tableColumn>
    <tableColumn id="10" xr3:uid="{335DA942-1518-4EF6-B35E-D52CA9ED7461}" name="Points" dataDxfId="354">
      <calculatedColumnFormula>((5*C17/9)-E17)+(J17/12)+(H17*2.5)+((F17*6)-(G17*2))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23F9E5-FF46-448E-95F4-4A90D0BA7012}" name="Table311" displayName="Table311" ref="A1:X14" totalsRowShown="0" headerRowDxfId="353" dataDxfId="351" headerRowBorderDxfId="352" tableBorderDxfId="350" totalsRowBorderDxfId="349">
  <autoFilter ref="A1:X14" xr:uid="{BF283928-9E59-4008-8F85-071C6F16A15A}"/>
  <sortState xmlns:xlrd2="http://schemas.microsoft.com/office/spreadsheetml/2017/richdata2" ref="A2:X14">
    <sortCondition descending="1" ref="X1:X14"/>
  </sortState>
  <tableColumns count="24">
    <tableColumn id="1" xr3:uid="{159F75F1-0FBB-4A02-9713-FBB4FAE62A6E}" name="Name"/>
    <tableColumn id="2" xr3:uid="{B216D04F-F31D-474B-B289-37C339DEF786}" name="PA" dataDxfId="348">
      <calculatedColumnFormula>#REF!+#REF!</calculatedColumnFormula>
    </tableColumn>
    <tableColumn id="20" xr3:uid="{BAF0EE9B-AD29-413B-84A8-2FF6020A7B7A}" name="AB" dataDxfId="347" dataCellStyle="Explanatory Text">
      <calculatedColumnFormula>B2-E2</calculatedColumnFormula>
    </tableColumn>
    <tableColumn id="21" xr3:uid="{768B098E-AD49-4A53-A791-FA7A50184A0A}" name="Hits" dataDxfId="346" dataCellStyle="Explanatory Text">
      <calculatedColumnFormula>SUM(Table311[[#This Row],[1B]:[HR]])</calculatedColumnFormula>
    </tableColumn>
    <tableColumn id="15" xr3:uid="{23BA61B7-10AC-4702-88FC-75F2F2B6D25A}" name="BB" dataDxfId="345">
      <calculatedColumnFormula>#REF!+#REF!</calculatedColumnFormula>
    </tableColumn>
    <tableColumn id="3" xr3:uid="{7C5D0934-98C6-46C8-83EA-19B2B67C73E9}" name="1B" dataDxfId="344">
      <calculatedColumnFormula>#REF!+#REF!</calculatedColumnFormula>
    </tableColumn>
    <tableColumn id="4" xr3:uid="{4AE7B45C-ACB8-4ADA-801F-6CDC96C1FAD8}" name="2B" dataDxfId="343">
      <calculatedColumnFormula>#REF!+#REF!</calculatedColumnFormula>
    </tableColumn>
    <tableColumn id="5" xr3:uid="{A305A5C6-E42F-4B4F-9AAD-9CB1670DA04E}" name="3B" dataDxfId="342">
      <calculatedColumnFormula>#REF!+#REF!</calculatedColumnFormula>
    </tableColumn>
    <tableColumn id="6" xr3:uid="{B3A72C37-E717-4521-B36B-9A897A1608A5}" name="HR" dataDxfId="341">
      <calculatedColumnFormula>#REF!+#REF!</calculatedColumnFormula>
    </tableColumn>
    <tableColumn id="19" xr3:uid="{9B458880-9519-4BB0-AD45-63D1043CD5DB}" name="TB" dataDxfId="340" dataCellStyle="Explanatory Text">
      <calculatedColumnFormula>SUM((F2*1),(G2*2),(H2*3),(I2*4))</calculatedColumnFormula>
    </tableColumn>
    <tableColumn id="12" xr3:uid="{B2CA3C2F-6514-464B-98A4-47C5F232D45D}" name="SB" dataDxfId="339"/>
    <tableColumn id="8" xr3:uid="{B05A7E99-7ADA-4A36-98C8-B7FC323112BF}" name="1B%" dataDxfId="338">
      <calculatedColumnFormula>IFERROR(F2/D2,0)</calculatedColumnFormula>
    </tableColumn>
    <tableColumn id="9" xr3:uid="{D1F81743-40D7-4A4E-AADA-74A07A94D3F7}" name="2B%" dataDxfId="337">
      <calculatedColumnFormula>IFERROR(G2/D2,0)</calculatedColumnFormula>
    </tableColumn>
    <tableColumn id="10" xr3:uid="{79A1F730-5391-4154-B6B2-FEEADB11F09E}" name="3B%" dataDxfId="336">
      <calculatedColumnFormula>IFERROR(H2/D2,0)</calculatedColumnFormula>
    </tableColumn>
    <tableColumn id="11" xr3:uid="{4FCC40A7-B9DB-4E80-B144-9DD92781C669}" name="HR%" dataDxfId="335">
      <calculatedColumnFormula>IFERROR(I2/D2,0)</calculatedColumnFormula>
    </tableColumn>
    <tableColumn id="14" xr3:uid="{F879388E-4E38-4BF4-B746-5EBD8B6D6FB4}" name="K%" dataDxfId="334">
      <calculatedColumnFormula>IFERROR(#REF!/B2,0)</calculatedColumnFormula>
    </tableColumn>
    <tableColumn id="13" xr3:uid="{9EDB74EE-ECE7-421D-9805-6E6B843F5B0C}" name="BB%" dataDxfId="333">
      <calculatedColumnFormula>IFERROR(E2/B2,0)</calculatedColumnFormula>
    </tableColumn>
    <tableColumn id="26" xr3:uid="{5B56B1E8-8D7D-4987-B493-5FF018B4A962}" name="Bat Avg" dataDxfId="332">
      <calculatedColumnFormula>IFERROR((F2+G2+H2+I2)/C2,0)</calculatedColumnFormula>
    </tableColumn>
    <tableColumn id="25" xr3:uid="{45584D32-4659-42DA-AFA0-BD71B443D8BC}" name="SLG%" dataDxfId="331">
      <calculatedColumnFormula>IFERROR(J2/C2,0)</calculatedColumnFormula>
    </tableColumn>
    <tableColumn id="17" xr3:uid="{95B91AA4-667B-4FCC-A8C1-648B9BD88011}" name="OBP" dataDxfId="330">
      <calculatedColumnFormula>(D2+E2)/B2</calculatedColumnFormula>
    </tableColumn>
    <tableColumn id="22" xr3:uid="{A3B4BE43-56B8-4F08-B0CE-4BC951EB7CD3}" name="OPS" dataDxfId="329">
      <calculatedColumnFormula>S2+T2</calculatedColumnFormula>
    </tableColumn>
    <tableColumn id="23" xr3:uid="{8639EB7F-85C3-4615-B32E-F81B480A2988}" name="ISO" dataDxfId="328">
      <calculatedColumnFormula>(Table311[[#This Row],[2B]]+Table311[[#This Row],[3B]]+(3*Table311[[#This Row],[HR]]))/Table311[[#This Row],[AB]]</calculatedColumnFormula>
    </tableColumn>
    <tableColumn id="24" xr3:uid="{52DEA64E-A98F-4D05-8EC4-6BD7A89874C4}" name="wOBA" dataDxfId="327">
      <calculatedColumnFormula>(0.69*Table311[[#This Row],[BB]])+(0.89*Table311[[#This Row],[1B]])+(1.27*Table311[[#This Row],[2B]])+(1.62*Table311[[#This Row],[3B]])+(2.1*Table311[[#This Row],[HR]])/Table311[[#This Row],[PA]]</calculatedColumnFormula>
    </tableColumn>
    <tableColumn id="28" xr3:uid="{851C5B61-38B3-4137-A836-8244EC48A44C}" name="Points" dataDxfId="326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C13F5D-90C7-45D2-8EA8-1D79B608DA4C}" name="Table41214" displayName="Table41214" ref="A16:T28" totalsRowShown="0" headerRowDxfId="325" dataDxfId="323" headerRowBorderDxfId="324" tableBorderDxfId="322" totalsRowBorderDxfId="321">
  <autoFilter ref="A16:T28" xr:uid="{5C954F8F-1FE8-4827-AC66-22D970B9EC33}"/>
  <sortState xmlns:xlrd2="http://schemas.microsoft.com/office/spreadsheetml/2017/richdata2" ref="A17:T28">
    <sortCondition ref="A16:A28"/>
  </sortState>
  <tableColumns count="20">
    <tableColumn id="1" xr3:uid="{E797AE09-6B46-4971-B927-DA0B1247294B}" name="Name"/>
    <tableColumn id="13" xr3:uid="{DE4BF775-7E43-4024-905C-CB7E923CA4FB}" name="Games" dataDxfId="320"/>
    <tableColumn id="2" xr3:uid="{A91143B8-7A33-4EE9-95E9-C2E94262821C}" name="IP" dataDxfId="319"/>
    <tableColumn id="16" xr3:uid="{41C55FEE-9FF7-4724-B8FD-937518037877}" name="BF" dataDxfId="318"/>
    <tableColumn id="3" xr3:uid="{755BD748-EE3A-4196-824A-ACF5CCFC1BC5}" name="ER" dataDxfId="317"/>
    <tableColumn id="4" xr3:uid="{8EE3CDF3-3D23-4505-9EAF-0230A309A790}" name="Win" dataDxfId="316"/>
    <tableColumn id="5" xr3:uid="{C63E34B6-519C-494C-A361-29BE6F431A4C}" name="Loss" dataDxfId="315"/>
    <tableColumn id="6" xr3:uid="{BE91E192-35C0-44A5-9B77-4D50B8CF6627}" name="Save" dataDxfId="314"/>
    <tableColumn id="23" xr3:uid="{2F1A66DC-5BCA-482A-A4FB-E70DC88FBBD0}" name="Hits" dataDxfId="313"/>
    <tableColumn id="7" xr3:uid="{F9FE9C47-FDDE-438A-8723-5C7571082D28}" name="K" dataDxfId="312"/>
    <tableColumn id="8" xr3:uid="{B661FD79-584E-4126-972E-4BB571775A33}" name="BB" dataDxfId="311"/>
    <tableColumn id="11" xr3:uid="{1F538ED7-FFA5-46B1-BF52-DEBBFADCEA5E}" name="Win%" dataDxfId="310">
      <calculatedColumnFormula>IFERROR(F17/B17,0)</calculatedColumnFormula>
    </tableColumn>
    <tableColumn id="9" xr3:uid="{7B5B1B85-E07C-4D7C-AC43-D17BCCA0D86A}" name="ERA" dataDxfId="309">
      <calculatedColumnFormula>IFERROR((E17/C17)*9,0)</calculatedColumnFormula>
    </tableColumn>
    <tableColumn id="14" xr3:uid="{CDAEF61F-705D-4761-8F24-C373C83053C8}" name="K/9" dataDxfId="308">
      <calculatedColumnFormula>IFERROR(J17/9,0)</calculatedColumnFormula>
    </tableColumn>
    <tableColumn id="15" xr3:uid="{7176BFF8-508D-4A45-8B14-62C6B13FB30D}" name="BB/9" dataDxfId="307">
      <calculatedColumnFormula>IFERROR(K17/9,0)</calculatedColumnFormula>
    </tableColumn>
    <tableColumn id="24" xr3:uid="{5CFD537E-B90D-4F24-B56D-D91A0B7C5810}" name="Hit%" dataDxfId="306">
      <calculatedColumnFormula>IFERROR(I17/D17,0)</calculatedColumnFormula>
    </tableColumn>
    <tableColumn id="17" xr3:uid="{DB3B0CE5-4FCB-49AF-9BF7-A42B8F8C51CF}" name="K%" dataDxfId="305">
      <calculatedColumnFormula>IFERROR(J17/D17,0)</calculatedColumnFormula>
    </tableColumn>
    <tableColumn id="18" xr3:uid="{AAB13587-E505-45B7-8BC4-D70A72F88AFC}" name="BB%" dataDxfId="304">
      <calculatedColumnFormula>IFERROR(K17/D17,0)</calculatedColumnFormula>
    </tableColumn>
    <tableColumn id="19" xr3:uid="{661A68E1-72E7-4473-A63C-AF014A86D47F}" name="K%-BB%" dataDxfId="303">
      <calculatedColumnFormula>Q17-R17</calculatedColumnFormula>
    </tableColumn>
    <tableColumn id="10" xr3:uid="{B32EAC66-F798-4F68-A8AD-AAA7A140283D}" name="Points" dataDxfId="302">
      <calculatedColumnFormula>((5*C17/9)-E17)+(J17/12)+(H17*2.5)+((F17*6)-(G17*2))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945FB0A-20FD-417C-84F6-564E2A7190CC}" name="Table31115" displayName="Table31115" ref="A1:Y14" totalsRowShown="0" headerRowDxfId="301" dataDxfId="299" headerRowBorderDxfId="300" tableBorderDxfId="298" totalsRowBorderDxfId="297">
  <autoFilter ref="A1:Y14" xr:uid="{BF283928-9E59-4008-8F85-071C6F16A15A}"/>
  <sortState xmlns:xlrd2="http://schemas.microsoft.com/office/spreadsheetml/2017/richdata2" ref="A2:Y14">
    <sortCondition ref="A1:A14"/>
  </sortState>
  <tableColumns count="25">
    <tableColumn id="1" xr3:uid="{2E8CE0DC-A83B-4EAB-B5D4-E34229015187}" name="Name"/>
    <tableColumn id="2" xr3:uid="{E7B70342-11D2-42FE-B2D0-CC6D27E67628}" name="PA" dataDxfId="296"/>
    <tableColumn id="20" xr3:uid="{9EAFB8F4-6391-4D5E-A2AD-2681D74DDADD}" name="AB" dataDxfId="295" dataCellStyle="Explanatory Text">
      <calculatedColumnFormula>B2-F2</calculatedColumnFormula>
    </tableColumn>
    <tableColumn id="21" xr3:uid="{2FAB8714-331B-4047-96D7-D014A3C5D5DD}" name="Hits" dataDxfId="294" dataCellStyle="Explanatory Text">
      <calculatedColumnFormula>SUM(Table31115[[#This Row],[1B]:[HR]])</calculatedColumnFormula>
    </tableColumn>
    <tableColumn id="16" xr3:uid="{5451A687-1FD2-42A6-9679-B7E09C6E0DF8}" name="KO" dataDxfId="293"/>
    <tableColumn id="15" xr3:uid="{94394C94-3651-4011-A0A0-EAE8BCB22242}" name="BB" dataDxfId="292"/>
    <tableColumn id="3" xr3:uid="{52B97BD8-DCF0-4C54-88D5-34ACC741D6B3}" name="1B" dataDxfId="291"/>
    <tableColumn id="4" xr3:uid="{D03ED16B-F891-462C-8A32-A6EF4AF7511A}" name="2B" dataDxfId="290"/>
    <tableColumn id="5" xr3:uid="{AA600A3E-ECF4-4747-9D76-FA3DD970C7DF}" name="3B" dataDxfId="289"/>
    <tableColumn id="6" xr3:uid="{1D4EE20A-31D3-4DA2-9AE7-B183899FED1A}" name="HR" dataDxfId="288"/>
    <tableColumn id="19" xr3:uid="{FD95D12A-7C6B-498C-8538-21479D97BB51}" name="TB" dataDxfId="287" dataCellStyle="Explanatory Text">
      <calculatedColumnFormula>SUM((G2*1),(H2*2),(I2*3),(J2*4))</calculatedColumnFormula>
    </tableColumn>
    <tableColumn id="12" xr3:uid="{859A45A6-EE8B-4974-9F49-7A24117C666D}" name="SB" dataDxfId="286"/>
    <tableColumn id="8" xr3:uid="{98A96359-36F3-4F5E-8E6B-0DEBCD0A3D29}" name="1B%" dataDxfId="285">
      <calculatedColumnFormula>IFERROR(G2/D2,0)</calculatedColumnFormula>
    </tableColumn>
    <tableColumn id="9" xr3:uid="{CE4B390C-E7BB-4A83-86E1-7FAD5FF1CCAD}" name="2B%" dataDxfId="284">
      <calculatedColumnFormula>IFERROR(H2/D2,0)</calculatedColumnFormula>
    </tableColumn>
    <tableColumn id="10" xr3:uid="{8207C6B3-1E32-4D82-964F-FD8759EBC181}" name="3B%" dataDxfId="283">
      <calculatedColumnFormula>IFERROR(I2/D2,0)</calculatedColumnFormula>
    </tableColumn>
    <tableColumn id="11" xr3:uid="{A75DE09C-A646-4B1E-993F-3FFB788876EA}" name="HR%" dataDxfId="282">
      <calculatedColumnFormula>IFERROR(J2/D2,0)</calculatedColumnFormula>
    </tableColumn>
    <tableColumn id="14" xr3:uid="{D65E4520-EE81-4D16-A732-5D5CA814419B}" name="K%" dataDxfId="281">
      <calculatedColumnFormula>IFERROR(E2/B2,0)</calculatedColumnFormula>
    </tableColumn>
    <tableColumn id="13" xr3:uid="{A19C1E95-014D-4686-BAF9-1D92ECBD26AE}" name="BB%" dataDxfId="280">
      <calculatedColumnFormula>IFERROR(F2/B2,0)</calculatedColumnFormula>
    </tableColumn>
    <tableColumn id="26" xr3:uid="{E92492D6-FD63-4A50-8235-0C7DD16C3651}" name="Bat Avg" dataDxfId="279">
      <calculatedColumnFormula>IFERROR((G2+H2+I2+J2)/C2,0)</calculatedColumnFormula>
    </tableColumn>
    <tableColumn id="25" xr3:uid="{60385796-4DC4-45C8-98D6-1E9355AFB952}" name="SLG%" dataDxfId="278">
      <calculatedColumnFormula>IFERROR(K2/C2,0)</calculatedColumnFormula>
    </tableColumn>
    <tableColumn id="17" xr3:uid="{63FD7A49-E1F8-4121-8D12-6D5EEDFE0633}" name="OBP" dataDxfId="277">
      <calculatedColumnFormula>(D2+F2)/B2</calculatedColumnFormula>
    </tableColumn>
    <tableColumn id="22" xr3:uid="{C7C37A67-7AB7-4E78-89D6-B305C3B13328}" name="OPS" dataDxfId="276">
      <calculatedColumnFormula>T2+U2</calculatedColumnFormula>
    </tableColumn>
    <tableColumn id="23" xr3:uid="{8FDC244B-4652-49B4-8500-B3FBCDD2B92E}" name="ISO" dataDxfId="275">
      <calculatedColumnFormula>(Table31115[[#This Row],[2B]]+Table31115[[#This Row],[3B]]+(3*Table31115[[#This Row],[HR]]))/Table31115[[#This Row],[AB]]</calculatedColumnFormula>
    </tableColumn>
    <tableColumn id="24" xr3:uid="{55E0BABC-C367-42D7-AAB4-E2160AF56983}" name="wOBA" dataDxfId="274">
      <calculatedColumnFormula>(0.69*Table31115[[#This Row],[BB]])+(0.89*Table31115[[#This Row],[1B]])+(1.27*Table31115[[#This Row],[2B]])+(1.62*Table31115[[#This Row],[3B]])+(2.1*Table31115[[#This Row],[HR]])/Table31115[[#This Row],[PA]]</calculatedColumnFormula>
    </tableColumn>
    <tableColumn id="28" xr3:uid="{D015EB07-1346-4A18-9023-EBADE2F25AFA}" name="Points" dataDxfId="273">
      <calculatedColumnFormula>((D2+F2)*(K2+(0.26*F2))+(0.52*L2))/B2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FAE807-DA36-40C1-8C3B-542338EA86CD}" name="Table41210" displayName="Table41210" ref="A16:T28" totalsRowShown="0" headerRowDxfId="272" dataDxfId="270" headerRowBorderDxfId="271" tableBorderDxfId="269" totalsRowBorderDxfId="268">
  <autoFilter ref="A16:T28" xr:uid="{5C954F8F-1FE8-4827-AC66-22D970B9EC33}"/>
  <sortState xmlns:xlrd2="http://schemas.microsoft.com/office/spreadsheetml/2017/richdata2" ref="A17:T28">
    <sortCondition descending="1" ref="T16:T28"/>
  </sortState>
  <tableColumns count="20">
    <tableColumn id="1" xr3:uid="{9236B5EC-B797-4115-925C-B77CB7A3B92A}" name="Name" dataDxfId="267"/>
    <tableColumn id="13" xr3:uid="{9F29BFA4-226B-4BC0-99C7-51AB9B1D50AB}" name="Games" dataDxfId="266"/>
    <tableColumn id="2" xr3:uid="{A2A061F6-54BB-4F94-AF37-C40B760109D4}" name="IP" dataDxfId="265"/>
    <tableColumn id="16" xr3:uid="{D719EA12-ACB5-48AF-BE52-81E8738FA1B1}" name="BF" dataDxfId="264"/>
    <tableColumn id="3" xr3:uid="{E1CD9B03-62B3-41D3-A4AF-F7A125B22236}" name="ER" dataDxfId="263"/>
    <tableColumn id="4" xr3:uid="{A4B47A1F-A5DE-45D8-BF7C-C335F37D0006}" name="Win" dataDxfId="262"/>
    <tableColumn id="5" xr3:uid="{06E72DC9-4CFF-4150-8877-DBCE48467652}" name="Loss" dataDxfId="261"/>
    <tableColumn id="6" xr3:uid="{3E04C5B1-4C93-4ED8-9C21-EE7F74B7737A}" name="Save" dataDxfId="260"/>
    <tableColumn id="23" xr3:uid="{2F063671-6293-4985-9E18-19CE6DA77AD5}" name="Hits" dataDxfId="259"/>
    <tableColumn id="7" xr3:uid="{396F5272-ADF1-4331-9345-465E16EA85E9}" name="K" dataDxfId="258"/>
    <tableColumn id="8" xr3:uid="{2A6CC4E6-F809-4CAE-A3AB-03E983C19133}" name="BB" dataDxfId="257"/>
    <tableColumn id="11" xr3:uid="{299CA932-B0A3-4B33-B95B-F3EB66F1302F}" name="Win%" dataDxfId="256">
      <calculatedColumnFormula>IFERROR(F17/B17,0)</calculatedColumnFormula>
    </tableColumn>
    <tableColumn id="9" xr3:uid="{6CAC34BF-C89B-4F81-81F8-DAE665F8CE50}" name="ERA" dataDxfId="255">
      <calculatedColumnFormula>IFERROR((E17/C17)*9,0)</calculatedColumnFormula>
    </tableColumn>
    <tableColumn id="14" xr3:uid="{E1AC3FC6-D57C-4F27-9831-3EC87D3A21F4}" name="K/9" dataDxfId="254">
      <calculatedColumnFormula>IFERROR(J17/9,0)</calculatedColumnFormula>
    </tableColumn>
    <tableColumn id="15" xr3:uid="{B3E7FB81-AF42-46D4-8EDF-889ED66389BD}" name="BB/9" dataDxfId="253">
      <calculatedColumnFormula>IFERROR(K17/9,0)</calculatedColumnFormula>
    </tableColumn>
    <tableColumn id="24" xr3:uid="{C925C55F-5CA6-415E-92AC-F971478CD24A}" name="Hit%" dataDxfId="252">
      <calculatedColumnFormula>IFERROR(I17/D17,0)</calculatedColumnFormula>
    </tableColumn>
    <tableColumn id="17" xr3:uid="{E6C8263D-770C-4640-8333-F308E1464C32}" name="K%" dataDxfId="251">
      <calculatedColumnFormula>IFERROR(J17/D17,0)</calculatedColumnFormula>
    </tableColumn>
    <tableColumn id="18" xr3:uid="{8581B25E-9039-4CCD-981B-5AAD20E87F9E}" name="BB%" dataDxfId="250">
      <calculatedColumnFormula>IFERROR(K17/D17,0)</calculatedColumnFormula>
    </tableColumn>
    <tableColumn id="19" xr3:uid="{0DD840DE-CE9F-4A83-8DC8-A946747F06F6}" name="K%-BB%" dataDxfId="249">
      <calculatedColumnFormula>Q17-R17</calculatedColumnFormula>
    </tableColumn>
    <tableColumn id="10" xr3:uid="{F846EF77-DC6F-438C-A0FF-52725A3B30E4}" name="Points" dataDxfId="248">
      <calculatedColumnFormula>((5*C17/9)-E17)+(J17/12)+(H17*2.5)+((F17*6)-(G17*2))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B50778-083D-4F17-86AB-198252489820}" name="Table31113" displayName="Table31113" ref="A1:X14" totalsRowShown="0" headerRowDxfId="247" dataDxfId="245" headerRowBorderDxfId="246" tableBorderDxfId="244" totalsRowBorderDxfId="243">
  <autoFilter ref="A1:X14" xr:uid="{BF283928-9E59-4008-8F85-071C6F16A15A}"/>
  <sortState xmlns:xlrd2="http://schemas.microsoft.com/office/spreadsheetml/2017/richdata2" ref="A2:X14">
    <sortCondition descending="1" ref="X1:X14"/>
  </sortState>
  <tableColumns count="24">
    <tableColumn id="1" xr3:uid="{135F33A5-F51C-44FF-B216-2150D793ED30}" name="Name"/>
    <tableColumn id="2" xr3:uid="{BF2FB4DC-EB15-4FFF-BA93-AA2E7356465A}" name="PA" dataDxfId="242"/>
    <tableColumn id="20" xr3:uid="{9AE222D6-28B6-4E93-99D9-4544333B15DC}" name="AB" dataDxfId="241" dataCellStyle="Explanatory Text">
      <calculatedColumnFormula>B2-E2</calculatedColumnFormula>
    </tableColumn>
    <tableColumn id="21" xr3:uid="{C9C1C3AF-9240-4492-A047-DC419BD64E3D}" name="Hits" dataDxfId="240" dataCellStyle="Explanatory Text">
      <calculatedColumnFormula>SUM(Table31113[[#This Row],[1B]:[HR]])</calculatedColumnFormula>
    </tableColumn>
    <tableColumn id="15" xr3:uid="{24B45EB5-0744-4A7C-8177-2A509EABAA26}" name="BB" dataDxfId="239"/>
    <tableColumn id="3" xr3:uid="{AC560BE8-6296-47BA-B3ED-EB85275EE995}" name="1B" dataDxfId="238"/>
    <tableColumn id="4" xr3:uid="{C7F0169E-8ADE-465C-BFFB-5704C3ED93E8}" name="2B" dataDxfId="237"/>
    <tableColumn id="5" xr3:uid="{EB70E4ED-23FF-408C-8191-30844CFFFF12}" name="3B" dataDxfId="236"/>
    <tableColumn id="6" xr3:uid="{813FC9BA-FDBE-45D1-A8D5-0C58869BB1AE}" name="HR" dataDxfId="235"/>
    <tableColumn id="19" xr3:uid="{C577D9AB-63A4-4C5D-9254-D0AE156BCD2D}" name="TB" dataDxfId="234" dataCellStyle="Explanatory Text">
      <calculatedColumnFormula>SUM((F2*1),(G2*2),(H2*3),(I2*4))</calculatedColumnFormula>
    </tableColumn>
    <tableColumn id="12" xr3:uid="{36EBDAE7-E614-400D-B05D-BEF5CC43756E}" name="SB" dataDxfId="233"/>
    <tableColumn id="8" xr3:uid="{8CE10173-B14B-43E2-A4B1-AD4B1ED1F887}" name="1B%" dataDxfId="232">
      <calculatedColumnFormula>IFERROR(F2/D2,0)</calculatedColumnFormula>
    </tableColumn>
    <tableColumn id="9" xr3:uid="{BCFD1646-915D-49AA-AEAE-CF5BD3A85327}" name="2B%" dataDxfId="231">
      <calculatedColumnFormula>IFERROR(G2/D2,0)</calculatedColumnFormula>
    </tableColumn>
    <tableColumn id="10" xr3:uid="{8B422788-54AE-42A4-A0C4-E334484A0AAF}" name="3B%" dataDxfId="230">
      <calculatedColumnFormula>IFERROR(H2/D2,0)</calculatedColumnFormula>
    </tableColumn>
    <tableColumn id="11" xr3:uid="{85CB4008-C1EB-4DCC-B262-2BE7C3C7F157}" name="HR%" dataDxfId="229">
      <calculatedColumnFormula>IFERROR(I2/D2,0)</calculatedColumnFormula>
    </tableColumn>
    <tableColumn id="14" xr3:uid="{E289C2EA-2D39-4459-9F16-E727F0AFC52D}" name="K%" dataDxfId="228">
      <calculatedColumnFormula>IFERROR(#REF!/B2,0)</calculatedColumnFormula>
    </tableColumn>
    <tableColumn id="13" xr3:uid="{5B26D19E-A492-4C36-A095-86AEDB14DA22}" name="BB%" dataDxfId="227">
      <calculatedColumnFormula>IFERROR(E2/B2,0)</calculatedColumnFormula>
    </tableColumn>
    <tableColumn id="26" xr3:uid="{622A1ED5-DB29-43E2-8C36-49E0DD38A1C9}" name="Bat Avg" dataDxfId="226">
      <calculatedColumnFormula>IFERROR((F2+G2+H2+I2)/C2,0)</calculatedColumnFormula>
    </tableColumn>
    <tableColumn id="25" xr3:uid="{A256F8AA-4C1E-491B-AB9D-71B2E8C46FCE}" name="SLG%" dataDxfId="225">
      <calculatedColumnFormula>IFERROR(J2/C2,0)</calculatedColumnFormula>
    </tableColumn>
    <tableColumn id="17" xr3:uid="{C10E1F17-3807-4C3E-8856-83150CCEA4E2}" name="OBP" dataDxfId="224">
      <calculatedColumnFormula>(D2+E2)/B2</calculatedColumnFormula>
    </tableColumn>
    <tableColumn id="22" xr3:uid="{EAB46C28-F128-4AE8-B868-CE668BAD99B5}" name="OPS" dataDxfId="223">
      <calculatedColumnFormula>S2+T2</calculatedColumnFormula>
    </tableColumn>
    <tableColumn id="23" xr3:uid="{F02175A3-2511-4CB0-888C-5694BF8D6DD5}" name="ISO" dataDxfId="222">
      <calculatedColumnFormula>(Table31113[[#This Row],[2B]]+Table31113[[#This Row],[3B]]+(3*Table31113[[#This Row],[HR]]))/Table31113[[#This Row],[AB]]</calculatedColumnFormula>
    </tableColumn>
    <tableColumn id="24" xr3:uid="{1D4A2650-FF1A-4475-9694-FB8AEC3CFD33}" name="wOBA" dataDxfId="221">
      <calculatedColumnFormula>(0.69*Table31113[[#This Row],[BB]])+(0.89*Table31113[[#This Row],[1B]])+(1.27*Table31113[[#This Row],[2B]])+(1.62*Table31113[[#This Row],[3B]])+(2.1*Table31113[[#This Row],[HR]])/Table31113[[#This Row],[PA]]</calculatedColumnFormula>
    </tableColumn>
    <tableColumn id="28" xr3:uid="{172B0A87-EBB4-4E91-9C2B-E8F9F2946D31}" name="Points" dataDxfId="220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13B9-4C23-4AF3-8626-DB36676FB929}">
  <dimension ref="A1:S19"/>
  <sheetViews>
    <sheetView workbookViewId="0">
      <selection sqref="A1:I1"/>
    </sheetView>
  </sheetViews>
  <sheetFormatPr defaultColWidth="8.85546875" defaultRowHeight="15" x14ac:dyDescent="0.25"/>
  <cols>
    <col min="1" max="1" width="12.7109375" bestFit="1" customWidth="1"/>
    <col min="2" max="3" width="9.28515625" bestFit="1" customWidth="1"/>
    <col min="4" max="4" width="15.42578125" bestFit="1" customWidth="1"/>
    <col min="6" max="6" width="11" style="11" bestFit="1" customWidth="1"/>
    <col min="7" max="7" width="10.42578125" style="11" bestFit="1" customWidth="1"/>
    <col min="8" max="8" width="9.85546875" style="11" bestFit="1" customWidth="1"/>
    <col min="9" max="9" width="11" bestFit="1" customWidth="1"/>
    <col min="11" max="11" width="12.140625" bestFit="1" customWidth="1"/>
    <col min="12" max="13" width="9.28515625" bestFit="1" customWidth="1"/>
    <col min="14" max="14" width="15.5703125" bestFit="1" customWidth="1"/>
  </cols>
  <sheetData>
    <row r="1" spans="1:19" ht="15.75" thickBot="1" x14ac:dyDescent="0.3">
      <c r="A1" s="72" t="s">
        <v>107</v>
      </c>
      <c r="B1" s="73"/>
      <c r="C1" s="73"/>
      <c r="D1" s="73"/>
      <c r="E1" s="73"/>
      <c r="F1" s="73"/>
      <c r="G1" s="73"/>
      <c r="H1" s="73"/>
      <c r="I1" s="74"/>
      <c r="K1" s="75" t="s">
        <v>108</v>
      </c>
      <c r="L1" s="76"/>
      <c r="M1" s="76"/>
      <c r="N1" s="76"/>
      <c r="O1" s="76"/>
      <c r="P1" s="76"/>
      <c r="Q1" s="76"/>
      <c r="R1" s="76"/>
      <c r="S1" s="77"/>
    </row>
    <row r="2" spans="1:19" x14ac:dyDescent="0.25">
      <c r="A2" s="53" t="s">
        <v>19</v>
      </c>
      <c r="B2" s="9" t="s">
        <v>18</v>
      </c>
      <c r="C2" s="9" t="s">
        <v>17</v>
      </c>
      <c r="D2" s="8" t="s">
        <v>16</v>
      </c>
      <c r="F2" s="47"/>
      <c r="G2" s="47" t="s">
        <v>18</v>
      </c>
      <c r="H2" s="47" t="s">
        <v>17</v>
      </c>
      <c r="I2" s="54" t="s">
        <v>47</v>
      </c>
      <c r="K2" s="67" t="s">
        <v>19</v>
      </c>
      <c r="L2" s="68" t="s">
        <v>18</v>
      </c>
      <c r="M2" s="68" t="s">
        <v>17</v>
      </c>
      <c r="N2" s="68" t="s">
        <v>16</v>
      </c>
      <c r="O2" s="69"/>
      <c r="P2" s="70"/>
      <c r="Q2" s="70" t="s">
        <v>18</v>
      </c>
      <c r="R2" s="70" t="s">
        <v>17</v>
      </c>
      <c r="S2" s="71" t="s">
        <v>47</v>
      </c>
    </row>
    <row r="3" spans="1:19" x14ac:dyDescent="0.25">
      <c r="A3" s="55" t="s">
        <v>15</v>
      </c>
      <c r="B3" s="2">
        <v>3</v>
      </c>
      <c r="C3" s="2">
        <v>3</v>
      </c>
      <c r="D3" s="6">
        <f t="shared" ref="D3:D17" si="0">B3/(SUM(B3,C3))</f>
        <v>0.5</v>
      </c>
      <c r="F3" s="24" t="s">
        <v>84</v>
      </c>
      <c r="G3" s="2">
        <v>17</v>
      </c>
      <c r="H3" s="2">
        <v>9</v>
      </c>
      <c r="I3" s="56">
        <f>G3/(G3+H3)</f>
        <v>0.65384615384615385</v>
      </c>
      <c r="K3" s="55" t="s">
        <v>12</v>
      </c>
      <c r="L3" s="2">
        <v>0</v>
      </c>
      <c r="M3" s="2">
        <v>0</v>
      </c>
      <c r="N3" s="66" t="e">
        <f t="shared" ref="N3:N14" si="1">L3/(SUM(L3,M3))</f>
        <v>#DIV/0!</v>
      </c>
      <c r="P3" s="24" t="s">
        <v>84</v>
      </c>
      <c r="Q3" s="2">
        <v>2</v>
      </c>
      <c r="R3" s="2">
        <v>2</v>
      </c>
      <c r="S3" s="56">
        <f>Q3/(Q3+R3)</f>
        <v>0.5</v>
      </c>
    </row>
    <row r="4" spans="1:19" x14ac:dyDescent="0.25">
      <c r="A4" s="55" t="s">
        <v>14</v>
      </c>
      <c r="B4" s="2">
        <v>5</v>
      </c>
      <c r="C4" s="2">
        <v>1</v>
      </c>
      <c r="D4" s="6">
        <f t="shared" si="0"/>
        <v>0.83333333333333337</v>
      </c>
      <c r="F4" s="24" t="s">
        <v>83</v>
      </c>
      <c r="G4" s="2">
        <v>14</v>
      </c>
      <c r="H4" s="2">
        <v>14</v>
      </c>
      <c r="I4" s="56">
        <f>G4/(G4+H4)</f>
        <v>0.5</v>
      </c>
      <c r="K4" s="55" t="s">
        <v>11</v>
      </c>
      <c r="L4" s="2">
        <v>0</v>
      </c>
      <c r="M4" s="2">
        <v>0</v>
      </c>
      <c r="N4" s="66" t="e">
        <f t="shared" si="1"/>
        <v>#DIV/0!</v>
      </c>
      <c r="P4" s="24" t="s">
        <v>83</v>
      </c>
      <c r="Q4" s="2">
        <v>4</v>
      </c>
      <c r="R4" s="2">
        <v>3</v>
      </c>
      <c r="S4" s="56">
        <f>Q4/(Q4+R4)</f>
        <v>0.5714285714285714</v>
      </c>
    </row>
    <row r="5" spans="1:19" x14ac:dyDescent="0.25">
      <c r="A5" s="55" t="s">
        <v>13</v>
      </c>
      <c r="B5" s="2">
        <v>2</v>
      </c>
      <c r="C5" s="2">
        <v>4</v>
      </c>
      <c r="D5" s="6">
        <f t="shared" si="0"/>
        <v>0.33333333333333331</v>
      </c>
      <c r="F5" s="24" t="s">
        <v>101</v>
      </c>
      <c r="G5" s="1">
        <f>G3/(G3+G4)</f>
        <v>0.54838709677419351</v>
      </c>
      <c r="H5" s="1">
        <f>H3/(H3+H4)</f>
        <v>0.39130434782608697</v>
      </c>
      <c r="I5" s="57"/>
      <c r="K5" s="55" t="s">
        <v>10</v>
      </c>
      <c r="L5" s="2">
        <v>0</v>
      </c>
      <c r="M5" s="2">
        <v>0</v>
      </c>
      <c r="N5" s="66" t="e">
        <f t="shared" si="1"/>
        <v>#DIV/0!</v>
      </c>
      <c r="P5" s="24" t="s">
        <v>101</v>
      </c>
      <c r="Q5" s="1">
        <f>Q3/(Q3+Q4)</f>
        <v>0.33333333333333331</v>
      </c>
      <c r="R5" s="1">
        <f>R3/(R3+R4)</f>
        <v>0.4</v>
      </c>
      <c r="S5" s="57"/>
    </row>
    <row r="6" spans="1:19" x14ac:dyDescent="0.25">
      <c r="A6" s="55" t="s">
        <v>12</v>
      </c>
      <c r="B6" s="2">
        <v>4</v>
      </c>
      <c r="C6" s="2">
        <v>2</v>
      </c>
      <c r="D6" s="6">
        <f t="shared" si="0"/>
        <v>0.66666666666666663</v>
      </c>
      <c r="I6" s="57"/>
      <c r="K6" s="55" t="s">
        <v>9</v>
      </c>
      <c r="L6" s="2">
        <v>3</v>
      </c>
      <c r="M6" s="2">
        <v>1</v>
      </c>
      <c r="N6" s="66">
        <f t="shared" si="1"/>
        <v>0.75</v>
      </c>
      <c r="P6" s="11"/>
      <c r="Q6" s="11"/>
      <c r="R6" s="11"/>
      <c r="S6" s="57"/>
    </row>
    <row r="7" spans="1:19" x14ac:dyDescent="0.25">
      <c r="A7" s="55" t="s">
        <v>11</v>
      </c>
      <c r="B7" s="2">
        <v>2</v>
      </c>
      <c r="C7" s="2">
        <v>4</v>
      </c>
      <c r="D7" s="6">
        <f t="shared" si="0"/>
        <v>0.33333333333333331</v>
      </c>
      <c r="I7" s="57"/>
      <c r="K7" s="55" t="s">
        <v>8</v>
      </c>
      <c r="L7" s="2">
        <v>0</v>
      </c>
      <c r="M7" s="2">
        <v>0</v>
      </c>
      <c r="N7" s="66" t="e">
        <f t="shared" si="1"/>
        <v>#DIV/0!</v>
      </c>
      <c r="P7" s="11"/>
      <c r="Q7" s="11"/>
      <c r="R7" s="11"/>
      <c r="S7" s="57"/>
    </row>
    <row r="8" spans="1:19" x14ac:dyDescent="0.25">
      <c r="A8" s="55" t="s">
        <v>10</v>
      </c>
      <c r="B8" s="2">
        <v>4</v>
      </c>
      <c r="C8" s="2">
        <v>2</v>
      </c>
      <c r="D8" s="6">
        <f t="shared" si="0"/>
        <v>0.66666666666666663</v>
      </c>
      <c r="I8" s="57"/>
      <c r="K8" s="55" t="s">
        <v>7</v>
      </c>
      <c r="L8" s="2">
        <v>0</v>
      </c>
      <c r="M8" s="2">
        <v>0</v>
      </c>
      <c r="N8" s="66" t="e">
        <f t="shared" si="1"/>
        <v>#DIV/0!</v>
      </c>
      <c r="P8" s="11"/>
      <c r="Q8" s="11"/>
      <c r="R8" s="11"/>
      <c r="S8" s="57"/>
    </row>
    <row r="9" spans="1:19" x14ac:dyDescent="0.25">
      <c r="A9" s="55" t="s">
        <v>9</v>
      </c>
      <c r="B9" s="2">
        <v>4</v>
      </c>
      <c r="C9" s="2">
        <v>2</v>
      </c>
      <c r="D9" s="6">
        <f t="shared" si="0"/>
        <v>0.66666666666666663</v>
      </c>
      <c r="I9" s="57"/>
      <c r="K9" s="55" t="s">
        <v>6</v>
      </c>
      <c r="L9" s="2">
        <v>3</v>
      </c>
      <c r="M9" s="2">
        <v>4</v>
      </c>
      <c r="N9" s="66">
        <f t="shared" si="1"/>
        <v>0.42857142857142855</v>
      </c>
      <c r="P9" s="11"/>
      <c r="Q9" s="11"/>
      <c r="R9" s="11"/>
      <c r="S9" s="57"/>
    </row>
    <row r="10" spans="1:19" x14ac:dyDescent="0.25">
      <c r="A10" s="55" t="s">
        <v>8</v>
      </c>
      <c r="B10" s="2">
        <v>2</v>
      </c>
      <c r="C10" s="2">
        <v>0</v>
      </c>
      <c r="D10" s="6">
        <f t="shared" si="0"/>
        <v>1</v>
      </c>
      <c r="I10" s="57"/>
      <c r="K10" s="55" t="s">
        <v>5</v>
      </c>
      <c r="L10" s="2">
        <v>0</v>
      </c>
      <c r="M10" s="2">
        <v>0</v>
      </c>
      <c r="N10" s="66" t="e">
        <f t="shared" si="1"/>
        <v>#DIV/0!</v>
      </c>
      <c r="P10" s="11"/>
      <c r="Q10" s="11"/>
      <c r="R10" s="11"/>
      <c r="S10" s="57"/>
    </row>
    <row r="11" spans="1:19" x14ac:dyDescent="0.25">
      <c r="A11" s="55" t="s">
        <v>7</v>
      </c>
      <c r="B11" s="2">
        <v>2</v>
      </c>
      <c r="C11" s="2">
        <v>0</v>
      </c>
      <c r="D11" s="6">
        <f t="shared" si="0"/>
        <v>1</v>
      </c>
      <c r="I11" s="57"/>
      <c r="K11" s="55" t="s">
        <v>4</v>
      </c>
      <c r="L11" s="2">
        <v>0</v>
      </c>
      <c r="M11" s="2">
        <v>0</v>
      </c>
      <c r="N11" s="66" t="e">
        <f t="shared" si="1"/>
        <v>#DIV/0!</v>
      </c>
      <c r="P11" s="11"/>
      <c r="Q11" s="11"/>
      <c r="R11" s="11"/>
      <c r="S11" s="57"/>
    </row>
    <row r="12" spans="1:19" x14ac:dyDescent="0.25">
      <c r="A12" s="55" t="s">
        <v>6</v>
      </c>
      <c r="B12" s="2">
        <v>2</v>
      </c>
      <c r="C12" s="2">
        <v>0</v>
      </c>
      <c r="D12" s="6">
        <f t="shared" si="0"/>
        <v>1</v>
      </c>
      <c r="I12" s="57"/>
      <c r="K12" s="55" t="s">
        <v>3</v>
      </c>
      <c r="L12" s="2">
        <v>0</v>
      </c>
      <c r="M12" s="2">
        <v>0</v>
      </c>
      <c r="N12" s="66" t="e">
        <f t="shared" si="1"/>
        <v>#DIV/0!</v>
      </c>
      <c r="P12" s="11"/>
      <c r="Q12" s="11"/>
      <c r="R12" s="11"/>
      <c r="S12" s="57"/>
    </row>
    <row r="13" spans="1:19" x14ac:dyDescent="0.25">
      <c r="A13" s="55" t="s">
        <v>5</v>
      </c>
      <c r="B13" s="2">
        <v>0</v>
      </c>
      <c r="C13" s="2">
        <v>0</v>
      </c>
      <c r="D13" s="6" t="e">
        <f t="shared" si="0"/>
        <v>#DIV/0!</v>
      </c>
      <c r="I13" s="57"/>
      <c r="K13" s="55" t="s">
        <v>2</v>
      </c>
      <c r="L13" s="2">
        <v>0</v>
      </c>
      <c r="M13" s="2">
        <v>0</v>
      </c>
      <c r="N13" s="66" t="e">
        <f t="shared" si="1"/>
        <v>#DIV/0!</v>
      </c>
      <c r="P13" s="11"/>
      <c r="Q13" s="11"/>
      <c r="R13" s="11"/>
      <c r="S13" s="57"/>
    </row>
    <row r="14" spans="1:19" x14ac:dyDescent="0.25">
      <c r="A14" s="55" t="s">
        <v>4</v>
      </c>
      <c r="B14" s="2">
        <v>1</v>
      </c>
      <c r="C14" s="2">
        <v>1</v>
      </c>
      <c r="D14" s="6">
        <f t="shared" si="0"/>
        <v>0.5</v>
      </c>
      <c r="I14" s="57"/>
      <c r="K14" s="55" t="s">
        <v>1</v>
      </c>
      <c r="L14" s="2">
        <v>0</v>
      </c>
      <c r="M14" s="2">
        <v>0</v>
      </c>
      <c r="N14" s="66" t="e">
        <f t="shared" si="1"/>
        <v>#DIV/0!</v>
      </c>
      <c r="P14" s="11"/>
      <c r="Q14" s="11"/>
      <c r="R14" s="11"/>
      <c r="S14" s="57"/>
    </row>
    <row r="15" spans="1:19" x14ac:dyDescent="0.25">
      <c r="A15" s="55" t="s">
        <v>3</v>
      </c>
      <c r="B15" s="2">
        <v>0</v>
      </c>
      <c r="C15" s="2">
        <v>2</v>
      </c>
      <c r="D15" s="6">
        <f t="shared" si="0"/>
        <v>0</v>
      </c>
      <c r="I15" s="57"/>
      <c r="K15" s="59"/>
      <c r="P15" s="11"/>
      <c r="Q15" s="11"/>
      <c r="R15" s="11"/>
      <c r="S15" s="57"/>
    </row>
    <row r="16" spans="1:19" ht="15.75" thickBot="1" x14ac:dyDescent="0.3">
      <c r="A16" s="55" t="s">
        <v>2</v>
      </c>
      <c r="B16" s="2">
        <v>0</v>
      </c>
      <c r="C16" s="2">
        <v>2</v>
      </c>
      <c r="D16" s="6">
        <f t="shared" si="0"/>
        <v>0</v>
      </c>
      <c r="I16" s="57"/>
      <c r="K16" s="60" t="s">
        <v>0</v>
      </c>
      <c r="L16" s="61">
        <f>SUM(L3:L14)</f>
        <v>6</v>
      </c>
      <c r="M16" s="61">
        <f>SUM(M3:M14)</f>
        <v>5</v>
      </c>
      <c r="N16" s="62">
        <f>L16/(L16+M16)</f>
        <v>0.54545454545454541</v>
      </c>
      <c r="O16" s="63"/>
      <c r="P16" s="64"/>
      <c r="Q16" s="64"/>
      <c r="R16" s="64"/>
      <c r="S16" s="65"/>
    </row>
    <row r="17" spans="1:9" x14ac:dyDescent="0.25">
      <c r="A17" s="58" t="s">
        <v>1</v>
      </c>
      <c r="B17" s="4">
        <v>0</v>
      </c>
      <c r="C17" s="4">
        <v>0</v>
      </c>
      <c r="D17" s="3" t="e">
        <f t="shared" si="0"/>
        <v>#DIV/0!</v>
      </c>
      <c r="I17" s="57"/>
    </row>
    <row r="18" spans="1:9" x14ac:dyDescent="0.25">
      <c r="A18" s="59"/>
      <c r="I18" s="57"/>
    </row>
    <row r="19" spans="1:9" ht="15.75" thickBot="1" x14ac:dyDescent="0.3">
      <c r="A19" s="60" t="s">
        <v>0</v>
      </c>
      <c r="B19" s="61">
        <f>SUM(Table1[Win])</f>
        <v>31</v>
      </c>
      <c r="C19" s="61">
        <f>SUM(Table1[Loss])</f>
        <v>23</v>
      </c>
      <c r="D19" s="62">
        <f>B19/(B19+C19)</f>
        <v>0.57407407407407407</v>
      </c>
      <c r="E19" s="63"/>
      <c r="F19" s="64"/>
      <c r="G19" s="64"/>
      <c r="H19" s="64"/>
      <c r="I19" s="65"/>
    </row>
  </sheetData>
  <mergeCells count="2">
    <mergeCell ref="A1:I1"/>
    <mergeCell ref="K1:S1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84C6-6CCC-41B6-8C4A-02D3317EB818}">
  <dimension ref="A1:N21"/>
  <sheetViews>
    <sheetView workbookViewId="0">
      <selection activeCell="I17" sqref="I17"/>
    </sheetView>
  </sheetViews>
  <sheetFormatPr defaultColWidth="8.85546875" defaultRowHeight="15" x14ac:dyDescent="0.25"/>
  <cols>
    <col min="1" max="1" width="18.7109375" style="11" bestFit="1" customWidth="1"/>
    <col min="2" max="2" width="7.5703125" style="11" bestFit="1" customWidth="1"/>
    <col min="3" max="3" width="7.28515625" style="11" bestFit="1" customWidth="1"/>
    <col min="4" max="4" width="18.7109375" style="11" bestFit="1" customWidth="1"/>
    <col min="5" max="5" width="7.5703125" style="11" bestFit="1" customWidth="1"/>
    <col min="6" max="6" width="8.85546875" style="11" customWidth="1"/>
    <col min="7" max="7" width="15.42578125" style="11" bestFit="1" customWidth="1"/>
    <col min="8" max="8" width="7.28515625" style="11" bestFit="1" customWidth="1"/>
    <col min="9" max="9" width="8.85546875" style="11"/>
    <col min="10" max="10" width="16.140625" style="11" bestFit="1" customWidth="1"/>
    <col min="11" max="11" width="7.28515625" style="11" bestFit="1" customWidth="1"/>
    <col min="12" max="12" width="8.85546875" style="11"/>
    <col min="13" max="13" width="13.7109375" style="11" bestFit="1" customWidth="1"/>
    <col min="14" max="14" width="7.28515625" style="11" bestFit="1" customWidth="1"/>
  </cols>
  <sheetData>
    <row r="1" spans="1:14" x14ac:dyDescent="0.25">
      <c r="A1" s="78" t="s">
        <v>120</v>
      </c>
      <c r="B1" s="78"/>
      <c r="D1" s="78" t="s">
        <v>76</v>
      </c>
      <c r="E1" s="78"/>
      <c r="G1" s="78" t="s">
        <v>77</v>
      </c>
      <c r="H1" s="78"/>
      <c r="J1" s="78" t="s">
        <v>78</v>
      </c>
      <c r="K1" s="78"/>
      <c r="M1" s="78" t="s">
        <v>79</v>
      </c>
      <c r="N1" s="78"/>
    </row>
    <row r="2" spans="1:14" x14ac:dyDescent="0.25">
      <c r="A2" s="2" t="s">
        <v>121</v>
      </c>
      <c r="B2" s="2" t="s">
        <v>122</v>
      </c>
      <c r="D2" s="2" t="s">
        <v>121</v>
      </c>
      <c r="E2" s="2" t="s">
        <v>122</v>
      </c>
      <c r="G2" s="2" t="s">
        <v>121</v>
      </c>
      <c r="H2" s="2" t="s">
        <v>122</v>
      </c>
      <c r="J2" s="2" t="s">
        <v>121</v>
      </c>
      <c r="K2" s="2" t="s">
        <v>122</v>
      </c>
      <c r="M2" s="2" t="s">
        <v>121</v>
      </c>
      <c r="N2" s="2" t="s">
        <v>122</v>
      </c>
    </row>
    <row r="3" spans="1:14" x14ac:dyDescent="0.25">
      <c r="A3" s="2" t="s">
        <v>38</v>
      </c>
      <c r="B3" s="2">
        <v>1</v>
      </c>
      <c r="D3" s="2" t="s">
        <v>38</v>
      </c>
      <c r="E3" s="2">
        <v>1</v>
      </c>
      <c r="G3" s="2" t="s">
        <v>40</v>
      </c>
      <c r="H3" s="2">
        <v>1</v>
      </c>
      <c r="J3" s="2" t="s">
        <v>40</v>
      </c>
      <c r="K3" s="2">
        <v>1</v>
      </c>
      <c r="M3" s="2" t="s">
        <v>34</v>
      </c>
      <c r="N3" s="2">
        <v>1</v>
      </c>
    </row>
    <row r="4" spans="1:14" x14ac:dyDescent="0.25">
      <c r="A4" s="2" t="s">
        <v>30</v>
      </c>
      <c r="B4" s="2">
        <v>2</v>
      </c>
      <c r="D4" s="2" t="s">
        <v>30</v>
      </c>
      <c r="E4" s="2">
        <v>2</v>
      </c>
      <c r="G4" s="2" t="s">
        <v>44</v>
      </c>
      <c r="H4" s="2">
        <v>2</v>
      </c>
      <c r="J4" s="2" t="s">
        <v>32</v>
      </c>
      <c r="K4" s="2">
        <v>2</v>
      </c>
      <c r="M4" s="2" t="s">
        <v>30</v>
      </c>
      <c r="N4" s="2">
        <v>2</v>
      </c>
    </row>
    <row r="5" spans="1:14" x14ac:dyDescent="0.25">
      <c r="A5" s="2" t="s">
        <v>30</v>
      </c>
      <c r="B5" s="2">
        <v>3</v>
      </c>
      <c r="D5" s="2" t="s">
        <v>30</v>
      </c>
      <c r="E5" s="2">
        <v>3</v>
      </c>
      <c r="G5" s="2" t="s">
        <v>40</v>
      </c>
      <c r="H5" s="2">
        <v>3</v>
      </c>
      <c r="J5" s="2" t="s">
        <v>34</v>
      </c>
      <c r="K5" s="2">
        <v>3</v>
      </c>
      <c r="M5" s="2" t="s">
        <v>34</v>
      </c>
      <c r="N5" s="2">
        <v>3</v>
      </c>
    </row>
    <row r="7" spans="1:14" x14ac:dyDescent="0.25">
      <c r="A7" s="78" t="s">
        <v>120</v>
      </c>
      <c r="B7" s="78"/>
      <c r="D7" s="78" t="s">
        <v>80</v>
      </c>
      <c r="E7" s="78"/>
      <c r="G7" s="78" t="s">
        <v>81</v>
      </c>
      <c r="H7" s="78"/>
      <c r="J7" s="78" t="s">
        <v>82</v>
      </c>
      <c r="K7" s="78"/>
    </row>
    <row r="8" spans="1:14" x14ac:dyDescent="0.25">
      <c r="A8" s="2" t="s">
        <v>121</v>
      </c>
      <c r="B8" s="2" t="s">
        <v>122</v>
      </c>
      <c r="D8" s="2" t="s">
        <v>121</v>
      </c>
      <c r="E8" s="2" t="s">
        <v>122</v>
      </c>
      <c r="G8" s="2" t="s">
        <v>121</v>
      </c>
      <c r="H8" s="2" t="s">
        <v>122</v>
      </c>
      <c r="J8" s="2" t="s">
        <v>121</v>
      </c>
      <c r="K8" s="2" t="s">
        <v>122</v>
      </c>
    </row>
    <row r="9" spans="1:14" x14ac:dyDescent="0.25">
      <c r="A9" s="2" t="s">
        <v>123</v>
      </c>
      <c r="B9" s="2">
        <v>1</v>
      </c>
      <c r="D9" s="2" t="s">
        <v>123</v>
      </c>
      <c r="E9" s="2">
        <v>1</v>
      </c>
      <c r="G9" s="2" t="s">
        <v>25</v>
      </c>
      <c r="H9" s="2">
        <v>1</v>
      </c>
      <c r="J9" s="2" t="s">
        <v>75</v>
      </c>
      <c r="K9" s="2">
        <v>1</v>
      </c>
    </row>
    <row r="10" spans="1:14" x14ac:dyDescent="0.25">
      <c r="A10" s="2" t="s">
        <v>125</v>
      </c>
      <c r="B10" s="2">
        <v>2</v>
      </c>
      <c r="D10" s="2" t="s">
        <v>124</v>
      </c>
      <c r="E10" s="2">
        <v>2</v>
      </c>
      <c r="G10" s="2" t="s">
        <v>25</v>
      </c>
      <c r="H10" s="2">
        <v>2</v>
      </c>
      <c r="J10" s="2" t="s">
        <v>75</v>
      </c>
      <c r="K10" s="2">
        <v>2</v>
      </c>
    </row>
    <row r="11" spans="1:14" x14ac:dyDescent="0.25">
      <c r="A11" s="2" t="s">
        <v>124</v>
      </c>
      <c r="B11" s="2">
        <v>3</v>
      </c>
      <c r="D11" s="2" t="s">
        <v>124</v>
      </c>
      <c r="E11" s="2">
        <v>3</v>
      </c>
      <c r="G11" s="2" t="s">
        <v>111</v>
      </c>
      <c r="H11" s="2">
        <v>3</v>
      </c>
      <c r="J11" s="2" t="s">
        <v>119</v>
      </c>
      <c r="K11" s="2">
        <v>3</v>
      </c>
    </row>
    <row r="13" spans="1:14" x14ac:dyDescent="0.25">
      <c r="A13" s="78" t="s">
        <v>126</v>
      </c>
      <c r="B13" s="78"/>
      <c r="D13" s="78" t="s">
        <v>129</v>
      </c>
      <c r="E13" s="78"/>
    </row>
    <row r="14" spans="1:14" x14ac:dyDescent="0.25">
      <c r="A14" s="2" t="s">
        <v>127</v>
      </c>
      <c r="B14" s="2" t="s">
        <v>128</v>
      </c>
      <c r="D14" s="2" t="s">
        <v>127</v>
      </c>
      <c r="E14" s="2" t="s">
        <v>128</v>
      </c>
    </row>
    <row r="15" spans="1:14" x14ac:dyDescent="0.25">
      <c r="A15" s="2" t="s">
        <v>30</v>
      </c>
      <c r="B15" s="2">
        <v>5</v>
      </c>
      <c r="D15" s="2" t="s">
        <v>41</v>
      </c>
      <c r="E15" s="2">
        <v>3</v>
      </c>
    </row>
    <row r="16" spans="1:14" x14ac:dyDescent="0.25">
      <c r="A16" s="2" t="s">
        <v>40</v>
      </c>
      <c r="B16" s="2">
        <v>3</v>
      </c>
      <c r="D16" s="2" t="s">
        <v>27</v>
      </c>
      <c r="E16" s="2">
        <v>2</v>
      </c>
    </row>
    <row r="17" spans="1:5" x14ac:dyDescent="0.25">
      <c r="A17" s="2" t="s">
        <v>34</v>
      </c>
      <c r="B17" s="2">
        <v>3</v>
      </c>
      <c r="D17" s="2" t="s">
        <v>25</v>
      </c>
      <c r="E17" s="2">
        <v>2</v>
      </c>
    </row>
    <row r="18" spans="1:5" x14ac:dyDescent="0.25">
      <c r="A18" s="2" t="s">
        <v>38</v>
      </c>
      <c r="B18" s="2">
        <v>2</v>
      </c>
      <c r="D18" s="2" t="s">
        <v>75</v>
      </c>
      <c r="E18" s="2">
        <v>2</v>
      </c>
    </row>
    <row r="19" spans="1:5" x14ac:dyDescent="0.25">
      <c r="A19" s="2" t="s">
        <v>44</v>
      </c>
      <c r="B19" s="2">
        <v>1</v>
      </c>
      <c r="D19" s="2" t="s">
        <v>39</v>
      </c>
      <c r="E19" s="2">
        <v>1</v>
      </c>
    </row>
    <row r="20" spans="1:5" x14ac:dyDescent="0.25">
      <c r="A20" s="2" t="s">
        <v>32</v>
      </c>
      <c r="B20" s="2">
        <v>1</v>
      </c>
      <c r="D20" s="2" t="s">
        <v>119</v>
      </c>
      <c r="E20" s="2">
        <v>1</v>
      </c>
    </row>
    <row r="21" spans="1:5" x14ac:dyDescent="0.25">
      <c r="D21" s="2" t="s">
        <v>111</v>
      </c>
      <c r="E21" s="2">
        <v>1</v>
      </c>
    </row>
  </sheetData>
  <mergeCells count="11">
    <mergeCell ref="A1:B1"/>
    <mergeCell ref="D1:E1"/>
    <mergeCell ref="G1:H1"/>
    <mergeCell ref="J1:K1"/>
    <mergeCell ref="M1:N1"/>
    <mergeCell ref="D13:E13"/>
    <mergeCell ref="A7:B7"/>
    <mergeCell ref="D7:E7"/>
    <mergeCell ref="G7:H7"/>
    <mergeCell ref="J7:K7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336D-2DBE-404D-AEE9-6EEFF0EF587E}">
  <dimension ref="A1:AB28"/>
  <sheetViews>
    <sheetView workbookViewId="0">
      <selection activeCell="B20" sqref="B20"/>
    </sheetView>
  </sheetViews>
  <sheetFormatPr defaultColWidth="8.85546875" defaultRowHeight="15" x14ac:dyDescent="0.25"/>
  <cols>
    <col min="1" max="1" width="16.42578125" style="11" bestFit="1" customWidth="1"/>
    <col min="2" max="2" width="8" style="11" customWidth="1"/>
    <col min="3" max="5" width="7.7109375" style="11" customWidth="1"/>
    <col min="6" max="6" width="8" style="11" customWidth="1"/>
    <col min="7" max="7" width="7.7109375" style="11" bestFit="1" customWidth="1"/>
    <col min="8" max="8" width="12.140625" style="11" bestFit="1" customWidth="1"/>
    <col min="9" max="11" width="9.28515625" style="11" bestFit="1" customWidth="1"/>
    <col min="12" max="12" width="9.42578125" style="11" bestFit="1" customWidth="1"/>
    <col min="13" max="13" width="15" bestFit="1" customWidth="1"/>
    <col min="15" max="15" width="9.42578125" style="11" customWidth="1"/>
    <col min="16" max="16" width="16.42578125" style="11" bestFit="1" customWidth="1"/>
    <col min="17" max="17" width="9.42578125" style="11" customWidth="1"/>
    <col min="19" max="20" width="9.28515625" style="11" bestFit="1" customWidth="1"/>
    <col min="21" max="21" width="7.7109375" style="11" bestFit="1" customWidth="1"/>
    <col min="22" max="23" width="9.28515625" style="11" bestFit="1" customWidth="1"/>
    <col min="24" max="24" width="9.7109375" style="11" bestFit="1" customWidth="1"/>
    <col min="25" max="25" width="9.140625" style="11" bestFit="1" customWidth="1"/>
    <col min="26" max="26" width="7.85546875" style="11" bestFit="1" customWidth="1"/>
    <col min="27" max="27" width="10.85546875" style="11" bestFit="1" customWidth="1"/>
    <col min="28" max="28" width="9" style="11" bestFit="1" customWidth="1"/>
    <col min="29" max="29" width="8.28515625" bestFit="1" customWidth="1"/>
  </cols>
  <sheetData>
    <row r="1" spans="1:28" x14ac:dyDescent="0.25">
      <c r="A1" s="10" t="s">
        <v>53</v>
      </c>
      <c r="B1" s="9" t="s">
        <v>63</v>
      </c>
      <c r="C1" s="9" t="s">
        <v>62</v>
      </c>
      <c r="D1" s="9" t="s">
        <v>61</v>
      </c>
      <c r="E1" s="9" t="s">
        <v>60</v>
      </c>
      <c r="F1" s="9" t="s">
        <v>59</v>
      </c>
      <c r="G1" s="8" t="s">
        <v>97</v>
      </c>
      <c r="H1" s="8" t="s">
        <v>58</v>
      </c>
      <c r="I1" s="9" t="s">
        <v>57</v>
      </c>
      <c r="J1" s="9" t="s">
        <v>56</v>
      </c>
      <c r="K1" s="9" t="s">
        <v>55</v>
      </c>
      <c r="L1" s="9" t="s">
        <v>54</v>
      </c>
      <c r="M1" s="9" t="s">
        <v>66</v>
      </c>
      <c r="N1" s="11"/>
      <c r="O1"/>
      <c r="AB1"/>
    </row>
    <row r="2" spans="1:28" x14ac:dyDescent="0.25">
      <c r="A2" s="16" t="s">
        <v>44</v>
      </c>
      <c r="B2" s="2">
        <v>82</v>
      </c>
      <c r="C2" s="2">
        <v>10</v>
      </c>
      <c r="D2" s="2">
        <v>5</v>
      </c>
      <c r="E2" s="2">
        <v>0</v>
      </c>
      <c r="F2" s="2">
        <v>0</v>
      </c>
      <c r="G2" s="26">
        <f t="shared" ref="G2:G14" si="0">SUM(C2+(D2*2)+(E2*3)+(F2*4))</f>
        <v>20</v>
      </c>
      <c r="H2" s="15">
        <f t="shared" ref="H2:H14" si="1">IFERROR((C2+D2+E2+F2)/B2,0)</f>
        <v>0.18292682926829268</v>
      </c>
      <c r="I2" s="21">
        <f t="shared" ref="I2:I14" si="2">IFERROR(C2/(C2+D2+E2+F2),0)</f>
        <v>0.66666666666666663</v>
      </c>
      <c r="J2" s="21">
        <f t="shared" ref="J2:J14" si="3">IFERROR(D2/(C2+D2+E2+F2),0)</f>
        <v>0.33333333333333331</v>
      </c>
      <c r="K2" s="1">
        <f t="shared" ref="K2:K14" si="4">IFERROR(E2/(C2+D2+E2+F2),0)</f>
        <v>0</v>
      </c>
      <c r="L2" s="1">
        <f t="shared" ref="L2:L14" si="5">IFERROR(F2/(C2+D2+E2+F2),0)</f>
        <v>0</v>
      </c>
      <c r="M2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9</v>
      </c>
      <c r="N2" s="22"/>
      <c r="O2"/>
      <c r="AB2"/>
    </row>
    <row r="3" spans="1:28" x14ac:dyDescent="0.25">
      <c r="A3" s="16" t="s">
        <v>40</v>
      </c>
      <c r="B3" s="2">
        <v>79</v>
      </c>
      <c r="C3" s="2">
        <v>15</v>
      </c>
      <c r="D3" s="2">
        <v>7</v>
      </c>
      <c r="E3" s="2">
        <v>1</v>
      </c>
      <c r="F3" s="2">
        <v>3</v>
      </c>
      <c r="G3" s="26">
        <f t="shared" si="0"/>
        <v>44</v>
      </c>
      <c r="H3" s="15">
        <f t="shared" si="1"/>
        <v>0.32911392405063289</v>
      </c>
      <c r="I3" s="1">
        <f t="shared" si="2"/>
        <v>0.57692307692307687</v>
      </c>
      <c r="J3" s="1">
        <f t="shared" si="3"/>
        <v>0.26923076923076922</v>
      </c>
      <c r="K3" s="1">
        <f t="shared" si="4"/>
        <v>3.8461538461538464E-2</v>
      </c>
      <c r="L3" s="1">
        <f t="shared" si="5"/>
        <v>0.11538461538461539</v>
      </c>
      <c r="M3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2</v>
      </c>
      <c r="N3" s="22"/>
      <c r="O3"/>
      <c r="AB3"/>
    </row>
    <row r="4" spans="1:28" x14ac:dyDescent="0.25">
      <c r="A4" s="16" t="s">
        <v>38</v>
      </c>
      <c r="B4" s="2">
        <v>77</v>
      </c>
      <c r="C4" s="2">
        <v>22</v>
      </c>
      <c r="D4" s="2">
        <v>3</v>
      </c>
      <c r="E4" s="2">
        <v>0</v>
      </c>
      <c r="F4" s="2">
        <v>3</v>
      </c>
      <c r="G4" s="26">
        <f t="shared" si="0"/>
        <v>40</v>
      </c>
      <c r="H4" s="15">
        <f t="shared" si="1"/>
        <v>0.36363636363636365</v>
      </c>
      <c r="I4" s="1">
        <f t="shared" si="2"/>
        <v>0.7857142857142857</v>
      </c>
      <c r="J4" s="1">
        <f t="shared" si="3"/>
        <v>0.10714285714285714</v>
      </c>
      <c r="K4" s="1">
        <f t="shared" si="4"/>
        <v>0</v>
      </c>
      <c r="L4" s="1">
        <f t="shared" si="5"/>
        <v>0.10714285714285714</v>
      </c>
      <c r="M4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1</v>
      </c>
      <c r="N4" s="22"/>
      <c r="O4"/>
      <c r="AB4"/>
    </row>
    <row r="5" spans="1:28" x14ac:dyDescent="0.25">
      <c r="A5" s="16" t="s">
        <v>42</v>
      </c>
      <c r="B5" s="2">
        <v>75</v>
      </c>
      <c r="C5" s="2">
        <v>11</v>
      </c>
      <c r="D5" s="2">
        <v>4</v>
      </c>
      <c r="E5" s="2">
        <v>0</v>
      </c>
      <c r="F5" s="2">
        <v>0</v>
      </c>
      <c r="G5" s="26">
        <f t="shared" si="0"/>
        <v>19</v>
      </c>
      <c r="H5" s="15">
        <f t="shared" si="1"/>
        <v>0.2</v>
      </c>
      <c r="I5" s="1">
        <f t="shared" si="2"/>
        <v>0.73333333333333328</v>
      </c>
      <c r="J5" s="1">
        <f t="shared" si="3"/>
        <v>0.26666666666666666</v>
      </c>
      <c r="K5" s="1">
        <f t="shared" si="4"/>
        <v>0</v>
      </c>
      <c r="L5" s="1">
        <f t="shared" si="5"/>
        <v>0</v>
      </c>
      <c r="M5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8</v>
      </c>
      <c r="N5" s="22"/>
      <c r="O5"/>
      <c r="AB5"/>
    </row>
    <row r="6" spans="1:28" x14ac:dyDescent="0.25">
      <c r="A6" s="18" t="s">
        <v>34</v>
      </c>
      <c r="B6" s="2">
        <v>75</v>
      </c>
      <c r="C6" s="2">
        <v>16</v>
      </c>
      <c r="D6" s="2">
        <v>0</v>
      </c>
      <c r="E6" s="2">
        <v>0</v>
      </c>
      <c r="F6" s="2">
        <v>4</v>
      </c>
      <c r="G6" s="26">
        <f t="shared" si="0"/>
        <v>32</v>
      </c>
      <c r="H6" s="15">
        <f t="shared" si="1"/>
        <v>0.26666666666666666</v>
      </c>
      <c r="I6" s="1">
        <f t="shared" si="2"/>
        <v>0.8</v>
      </c>
      <c r="J6" s="1">
        <f t="shared" si="3"/>
        <v>0</v>
      </c>
      <c r="K6" s="1">
        <f t="shared" si="4"/>
        <v>0</v>
      </c>
      <c r="L6" s="1">
        <f t="shared" si="5"/>
        <v>0.2</v>
      </c>
      <c r="M6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4</v>
      </c>
      <c r="N6" s="22"/>
      <c r="O6"/>
      <c r="AB6"/>
    </row>
    <row r="7" spans="1:28" x14ac:dyDescent="0.25">
      <c r="A7" s="16" t="s">
        <v>30</v>
      </c>
      <c r="B7" s="2">
        <v>72</v>
      </c>
      <c r="C7" s="2">
        <v>17</v>
      </c>
      <c r="D7" s="2">
        <v>3</v>
      </c>
      <c r="E7" s="2">
        <v>0</v>
      </c>
      <c r="F7" s="2">
        <v>2</v>
      </c>
      <c r="G7" s="26">
        <f t="shared" si="0"/>
        <v>31</v>
      </c>
      <c r="H7" s="15">
        <f t="shared" si="1"/>
        <v>0.30555555555555558</v>
      </c>
      <c r="I7" s="1">
        <f t="shared" si="2"/>
        <v>0.77272727272727271</v>
      </c>
      <c r="J7" s="1">
        <f t="shared" si="3"/>
        <v>0.13636363636363635</v>
      </c>
      <c r="K7" s="1">
        <f t="shared" si="4"/>
        <v>0</v>
      </c>
      <c r="L7" s="1">
        <f t="shared" si="5"/>
        <v>9.0909090909090912E-2</v>
      </c>
      <c r="M7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3</v>
      </c>
      <c r="N7" s="22"/>
      <c r="O7"/>
      <c r="AB7"/>
    </row>
    <row r="8" spans="1:28" x14ac:dyDescent="0.25">
      <c r="A8" s="16" t="s">
        <v>32</v>
      </c>
      <c r="B8" s="2">
        <v>69</v>
      </c>
      <c r="C8" s="2">
        <v>11</v>
      </c>
      <c r="D8" s="2">
        <v>3</v>
      </c>
      <c r="E8" s="2">
        <v>0</v>
      </c>
      <c r="F8" s="2">
        <v>2</v>
      </c>
      <c r="G8" s="26">
        <f t="shared" si="0"/>
        <v>25</v>
      </c>
      <c r="H8" s="15">
        <f t="shared" si="1"/>
        <v>0.2318840579710145</v>
      </c>
      <c r="I8" s="1">
        <f t="shared" si="2"/>
        <v>0.6875</v>
      </c>
      <c r="J8" s="1">
        <f t="shared" si="3"/>
        <v>0.1875</v>
      </c>
      <c r="K8" s="1">
        <f t="shared" si="4"/>
        <v>0</v>
      </c>
      <c r="L8" s="1">
        <f t="shared" si="5"/>
        <v>0.125</v>
      </c>
      <c r="M8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5</v>
      </c>
      <c r="N8" s="22"/>
      <c r="O8"/>
      <c r="AB8"/>
    </row>
    <row r="9" spans="1:28" x14ac:dyDescent="0.25">
      <c r="A9" s="16" t="s">
        <v>36</v>
      </c>
      <c r="B9" s="2">
        <v>67</v>
      </c>
      <c r="C9" s="2">
        <v>14</v>
      </c>
      <c r="D9" s="2">
        <v>1</v>
      </c>
      <c r="E9" s="2">
        <v>0</v>
      </c>
      <c r="F9" s="2">
        <v>0</v>
      </c>
      <c r="G9" s="26">
        <f t="shared" si="0"/>
        <v>16</v>
      </c>
      <c r="H9" s="15">
        <f t="shared" si="1"/>
        <v>0.22388059701492538</v>
      </c>
      <c r="I9" s="1">
        <f t="shared" si="2"/>
        <v>0.93333333333333335</v>
      </c>
      <c r="J9" s="1">
        <f t="shared" si="3"/>
        <v>6.6666666666666666E-2</v>
      </c>
      <c r="K9" s="1">
        <f t="shared" si="4"/>
        <v>0</v>
      </c>
      <c r="L9" s="1">
        <f t="shared" si="5"/>
        <v>0</v>
      </c>
      <c r="M9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6</v>
      </c>
      <c r="N9" s="22"/>
      <c r="O9"/>
      <c r="AB9"/>
    </row>
    <row r="10" spans="1:28" x14ac:dyDescent="0.25">
      <c r="A10" s="16" t="s">
        <v>22</v>
      </c>
      <c r="B10" s="2">
        <v>14</v>
      </c>
      <c r="C10" s="2">
        <v>2</v>
      </c>
      <c r="D10" s="2">
        <v>0</v>
      </c>
      <c r="E10" s="2">
        <v>0</v>
      </c>
      <c r="F10" s="2">
        <v>0</v>
      </c>
      <c r="G10" s="26">
        <f t="shared" si="0"/>
        <v>2</v>
      </c>
      <c r="H10" s="15">
        <f t="shared" si="1"/>
        <v>0.14285714285714285</v>
      </c>
      <c r="I10" s="1">
        <f t="shared" si="2"/>
        <v>1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10</v>
      </c>
      <c r="N10" s="22"/>
      <c r="O10"/>
      <c r="AB10"/>
    </row>
    <row r="11" spans="1:28" x14ac:dyDescent="0.25">
      <c r="A11" s="16" t="s">
        <v>24</v>
      </c>
      <c r="B11" s="2">
        <v>5</v>
      </c>
      <c r="C11" s="2">
        <v>1</v>
      </c>
      <c r="D11" s="2">
        <v>0</v>
      </c>
      <c r="E11" s="2">
        <v>0</v>
      </c>
      <c r="F11" s="2">
        <v>0</v>
      </c>
      <c r="G11" s="26">
        <f t="shared" si="0"/>
        <v>1</v>
      </c>
      <c r="H11" s="15">
        <f t="shared" si="1"/>
        <v>0.2</v>
      </c>
      <c r="I11" s="1">
        <f t="shared" si="2"/>
        <v>1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7</v>
      </c>
      <c r="N11" s="22"/>
      <c r="O11"/>
      <c r="AB11"/>
    </row>
    <row r="12" spans="1:28" x14ac:dyDescent="0.25">
      <c r="A12" s="7" t="s">
        <v>28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6">
        <f t="shared" si="0"/>
        <v>0</v>
      </c>
      <c r="H12" s="15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11</v>
      </c>
      <c r="N12" s="22"/>
      <c r="O12"/>
      <c r="AB12"/>
    </row>
    <row r="13" spans="1:28" x14ac:dyDescent="0.25">
      <c r="A13" s="7" t="s">
        <v>20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6">
        <f t="shared" si="0"/>
        <v>0</v>
      </c>
      <c r="H13" s="15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11</v>
      </c>
      <c r="N13" s="22"/>
      <c r="O13"/>
      <c r="AB13"/>
    </row>
    <row r="14" spans="1:28" x14ac:dyDescent="0.25">
      <c r="A14" s="44" t="s">
        <v>26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27">
        <f t="shared" si="0"/>
        <v>0</v>
      </c>
      <c r="H14" s="13">
        <f t="shared" si="1"/>
        <v>0</v>
      </c>
      <c r="I14" s="12">
        <f t="shared" si="2"/>
        <v>0</v>
      </c>
      <c r="J14" s="12">
        <f t="shared" si="3"/>
        <v>0</v>
      </c>
      <c r="K14" s="1">
        <f t="shared" si="4"/>
        <v>0</v>
      </c>
      <c r="L14" s="1">
        <f t="shared" si="5"/>
        <v>0</v>
      </c>
      <c r="M14" s="22">
        <f>COUNTIF(Table3[Bat Avg],"&gt;"&amp;Table3[[#This Row],[Bat Avg]])+COUNTIFS(Table3[Bat Avg],Table3[[#This Row],[Bat Avg]],Table3[HR%],"&lt;"&amp;Table3[[#This Row],[HR%]])+COUNTIFS(Table3[Bat Avg],Table3[[#This Row],[Bat Avg]],Table3[HR%],Table3[[#This Row],[HR%]],Table3[3B%],"&lt;"&amp;Table3[[#This Row],[3B%]])+COUNTIFS(Table3[Bat Avg],Table3[[#This Row],[Bat Avg]],Table3[HR%],Table3[[#This Row],[HR%]],Table3[3B%],Table3[[#This Row],[3B%]],Table3[2B%],"&lt;"&amp;Table3[[#This Row],[2B%]])+COUNTIFS(Table3[Bat Avg],Table3[[#This Row],[Bat Avg]],Table3[HR%],Table3[[#This Row],[HR%]],Table3[3B%],Table3[[#This Row],[3B%]],Table3[2B%],Table3[[#This Row],[2B%]],Table3[1B%],"&lt;"&amp;Table3[[#This Row],[1B%]])+1</f>
        <v>11</v>
      </c>
      <c r="N14" s="22"/>
      <c r="O14"/>
      <c r="R14" s="11"/>
      <c r="Z14"/>
      <c r="AA14"/>
      <c r="AB14"/>
    </row>
    <row r="16" spans="1:28" x14ac:dyDescent="0.25">
      <c r="A16" s="10" t="s">
        <v>53</v>
      </c>
      <c r="B16" s="9" t="s">
        <v>52</v>
      </c>
      <c r="C16" s="9" t="s">
        <v>51</v>
      </c>
      <c r="D16" s="9" t="s">
        <v>18</v>
      </c>
      <c r="E16" s="9" t="s">
        <v>17</v>
      </c>
      <c r="F16" s="9" t="s">
        <v>50</v>
      </c>
      <c r="G16" s="9" t="s">
        <v>49</v>
      </c>
      <c r="H16" s="9" t="s">
        <v>48</v>
      </c>
      <c r="I16" s="8" t="s">
        <v>47</v>
      </c>
      <c r="J16" s="8" t="s">
        <v>46</v>
      </c>
      <c r="K16" s="9" t="s">
        <v>45</v>
      </c>
      <c r="L16" s="9" t="s">
        <v>65</v>
      </c>
    </row>
    <row r="17" spans="1:12" x14ac:dyDescent="0.25">
      <c r="A17" s="19" t="s">
        <v>25</v>
      </c>
      <c r="B17" s="2">
        <v>11.66</v>
      </c>
      <c r="C17" s="2">
        <v>6</v>
      </c>
      <c r="D17" s="2">
        <v>2</v>
      </c>
      <c r="E17" s="2">
        <v>1</v>
      </c>
      <c r="F17" s="2">
        <v>3</v>
      </c>
      <c r="G17" s="2">
        <v>11</v>
      </c>
      <c r="H17" s="2">
        <v>3</v>
      </c>
      <c r="I17" s="17">
        <f t="shared" ref="I17:I28" si="6">IFERROR(D17/(D17+E17),0)</f>
        <v>0.66666666666666663</v>
      </c>
      <c r="J17" s="15">
        <f t="shared" ref="J17:J28" si="7">IFERROR((C17/B17)*9,0)</f>
        <v>4.631217838765008</v>
      </c>
      <c r="K17" s="21">
        <f t="shared" ref="K17:K28" si="8">IFERROR(G17/(G17+H17),0)</f>
        <v>0.7857142857142857</v>
      </c>
      <c r="L17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10</v>
      </c>
    </row>
    <row r="18" spans="1:12" x14ac:dyDescent="0.25">
      <c r="A18" s="18" t="s">
        <v>21</v>
      </c>
      <c r="B18" s="2">
        <v>8</v>
      </c>
      <c r="C18" s="2">
        <v>2</v>
      </c>
      <c r="D18" s="2">
        <v>0</v>
      </c>
      <c r="E18" s="2">
        <v>1</v>
      </c>
      <c r="F18" s="2">
        <v>2</v>
      </c>
      <c r="G18" s="2">
        <v>4</v>
      </c>
      <c r="H18" s="2">
        <v>1</v>
      </c>
      <c r="I18" s="17">
        <f t="shared" si="6"/>
        <v>0</v>
      </c>
      <c r="J18" s="15">
        <f t="shared" si="7"/>
        <v>2.25</v>
      </c>
      <c r="K18" s="1">
        <f t="shared" si="8"/>
        <v>0.8</v>
      </c>
      <c r="L18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7</v>
      </c>
    </row>
    <row r="19" spans="1:12" x14ac:dyDescent="0.25">
      <c r="A19" s="20" t="s">
        <v>37</v>
      </c>
      <c r="B19" s="2">
        <v>22.33</v>
      </c>
      <c r="C19" s="2">
        <v>5</v>
      </c>
      <c r="D19" s="2">
        <v>0</v>
      </c>
      <c r="E19" s="2">
        <v>1</v>
      </c>
      <c r="F19" s="2">
        <v>0</v>
      </c>
      <c r="G19" s="2">
        <v>18</v>
      </c>
      <c r="H19" s="2">
        <v>3</v>
      </c>
      <c r="I19" s="17">
        <f t="shared" si="6"/>
        <v>0</v>
      </c>
      <c r="J19" s="15">
        <f t="shared" si="7"/>
        <v>2.0152261531571876</v>
      </c>
      <c r="K19" s="1">
        <f t="shared" si="8"/>
        <v>0.8571428571428571</v>
      </c>
      <c r="L19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6</v>
      </c>
    </row>
    <row r="20" spans="1:12" x14ac:dyDescent="0.25">
      <c r="A20" s="19" t="s">
        <v>31</v>
      </c>
      <c r="B20" s="2">
        <v>14</v>
      </c>
      <c r="C20" s="2">
        <v>8</v>
      </c>
      <c r="D20" s="2">
        <v>0</v>
      </c>
      <c r="E20" s="2">
        <v>1</v>
      </c>
      <c r="F20" s="2">
        <v>0</v>
      </c>
      <c r="G20" s="2">
        <v>16</v>
      </c>
      <c r="H20" s="2">
        <v>4</v>
      </c>
      <c r="I20" s="17">
        <f t="shared" si="6"/>
        <v>0</v>
      </c>
      <c r="J20" s="15">
        <f t="shared" si="7"/>
        <v>5.1428571428571423</v>
      </c>
      <c r="K20" s="1">
        <f t="shared" si="8"/>
        <v>0.8</v>
      </c>
      <c r="L20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11</v>
      </c>
    </row>
    <row r="21" spans="1:12" x14ac:dyDescent="0.25">
      <c r="A21" s="19" t="s">
        <v>33</v>
      </c>
      <c r="B21" s="2">
        <v>1.33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1</v>
      </c>
      <c r="I21" s="17">
        <f t="shared" si="6"/>
        <v>1</v>
      </c>
      <c r="J21" s="15">
        <f t="shared" si="7"/>
        <v>6.7669172932330826</v>
      </c>
      <c r="K21" s="1">
        <f t="shared" si="8"/>
        <v>0</v>
      </c>
      <c r="L21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12</v>
      </c>
    </row>
    <row r="22" spans="1:12" x14ac:dyDescent="0.25">
      <c r="A22" s="19" t="s">
        <v>39</v>
      </c>
      <c r="B22" s="2">
        <v>27.33</v>
      </c>
      <c r="C22" s="2">
        <v>9</v>
      </c>
      <c r="D22" s="2">
        <v>1</v>
      </c>
      <c r="E22" s="2">
        <v>1</v>
      </c>
      <c r="F22" s="2">
        <v>0</v>
      </c>
      <c r="G22" s="2">
        <v>25</v>
      </c>
      <c r="H22" s="2">
        <v>4</v>
      </c>
      <c r="I22" s="17">
        <f t="shared" si="6"/>
        <v>0.5</v>
      </c>
      <c r="J22" s="15">
        <f t="shared" si="7"/>
        <v>2.9637760702524698</v>
      </c>
      <c r="K22" s="1">
        <f t="shared" si="8"/>
        <v>0.86206896551724133</v>
      </c>
      <c r="L22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8</v>
      </c>
    </row>
    <row r="23" spans="1:12" x14ac:dyDescent="0.25">
      <c r="A23" s="20" t="s">
        <v>27</v>
      </c>
      <c r="B23" s="2">
        <v>14</v>
      </c>
      <c r="C23" s="2">
        <v>0</v>
      </c>
      <c r="D23" s="2">
        <v>3</v>
      </c>
      <c r="E23" s="2">
        <v>0</v>
      </c>
      <c r="F23" s="2">
        <v>1</v>
      </c>
      <c r="G23" s="2">
        <v>13</v>
      </c>
      <c r="H23" s="2">
        <v>3</v>
      </c>
      <c r="I23" s="17">
        <f t="shared" si="6"/>
        <v>1</v>
      </c>
      <c r="J23" s="15">
        <f t="shared" si="7"/>
        <v>0</v>
      </c>
      <c r="K23" s="1">
        <f t="shared" si="8"/>
        <v>0.8125</v>
      </c>
      <c r="L23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1</v>
      </c>
    </row>
    <row r="24" spans="1:12" x14ac:dyDescent="0.25">
      <c r="A24" s="19" t="s">
        <v>29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7">
        <f t="shared" si="6"/>
        <v>0</v>
      </c>
      <c r="J24" s="15">
        <f t="shared" si="7"/>
        <v>0</v>
      </c>
      <c r="K24" s="1">
        <f t="shared" si="8"/>
        <v>0</v>
      </c>
      <c r="L24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3</v>
      </c>
    </row>
    <row r="25" spans="1:12" x14ac:dyDescent="0.25">
      <c r="A25" s="19" t="s">
        <v>41</v>
      </c>
      <c r="B25" s="2">
        <v>33</v>
      </c>
      <c r="C25" s="2">
        <v>7</v>
      </c>
      <c r="D25" s="2">
        <v>1</v>
      </c>
      <c r="E25" s="2">
        <v>1</v>
      </c>
      <c r="F25" s="2">
        <v>0</v>
      </c>
      <c r="G25" s="2">
        <v>29</v>
      </c>
      <c r="H25" s="2">
        <v>5</v>
      </c>
      <c r="I25" s="17">
        <f t="shared" si="6"/>
        <v>0.5</v>
      </c>
      <c r="J25" s="15">
        <f t="shared" si="7"/>
        <v>1.9090909090909092</v>
      </c>
      <c r="K25" s="1">
        <f t="shared" si="8"/>
        <v>0.8529411764705882</v>
      </c>
      <c r="L25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5</v>
      </c>
    </row>
    <row r="26" spans="1:12" x14ac:dyDescent="0.25">
      <c r="A26" s="19" t="s">
        <v>35</v>
      </c>
      <c r="B26" s="2">
        <v>18</v>
      </c>
      <c r="C26" s="2">
        <v>9</v>
      </c>
      <c r="D26" s="2">
        <v>1</v>
      </c>
      <c r="E26" s="2">
        <v>1</v>
      </c>
      <c r="F26" s="2">
        <v>0</v>
      </c>
      <c r="G26" s="2">
        <v>16</v>
      </c>
      <c r="H26" s="2">
        <v>5</v>
      </c>
      <c r="I26" s="17">
        <f t="shared" si="6"/>
        <v>0.5</v>
      </c>
      <c r="J26" s="15">
        <f t="shared" si="7"/>
        <v>4.5</v>
      </c>
      <c r="K26" s="1">
        <f t="shared" si="8"/>
        <v>0.76190476190476186</v>
      </c>
      <c r="L26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9</v>
      </c>
    </row>
    <row r="27" spans="1:12" x14ac:dyDescent="0.25">
      <c r="A27" s="19" t="s">
        <v>43</v>
      </c>
      <c r="B27" s="2">
        <v>34.659999999999997</v>
      </c>
      <c r="C27" s="2">
        <v>5</v>
      </c>
      <c r="D27" s="2">
        <v>2</v>
      </c>
      <c r="E27" s="2">
        <v>0</v>
      </c>
      <c r="F27" s="2">
        <v>0</v>
      </c>
      <c r="G27" s="2">
        <v>31</v>
      </c>
      <c r="H27" s="2">
        <v>12</v>
      </c>
      <c r="I27" s="17">
        <f t="shared" si="6"/>
        <v>1</v>
      </c>
      <c r="J27" s="15">
        <f t="shared" si="7"/>
        <v>1.298326601269475</v>
      </c>
      <c r="K27" s="1">
        <f t="shared" si="8"/>
        <v>0.72093023255813948</v>
      </c>
      <c r="L27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4</v>
      </c>
    </row>
    <row r="28" spans="1:12" x14ac:dyDescent="0.25">
      <c r="A28" s="44" t="s">
        <v>23</v>
      </c>
      <c r="B28" s="4">
        <v>0</v>
      </c>
      <c r="C28" s="4">
        <v>0</v>
      </c>
      <c r="D28" s="2">
        <v>0</v>
      </c>
      <c r="E28" s="2">
        <v>0</v>
      </c>
      <c r="F28" s="4">
        <v>0</v>
      </c>
      <c r="G28" s="4">
        <v>0</v>
      </c>
      <c r="H28" s="4">
        <v>0</v>
      </c>
      <c r="I28" s="14">
        <f t="shared" si="6"/>
        <v>0</v>
      </c>
      <c r="J28" s="13">
        <f t="shared" si="7"/>
        <v>0</v>
      </c>
      <c r="K28" s="12">
        <f t="shared" si="8"/>
        <v>0</v>
      </c>
      <c r="L28" s="22">
        <f>COUNTA(Table4[Name])-(COUNTIF(Table4[ERA],"&gt;"&amp;Table4[[#This Row],[ERA]])+COUNTIFS(Table4[ERA],Table4[[#This Row],[ERA]],Table4[K%],"&lt;"&amp;Table4[[#This Row],[K%]])+COUNTIFS(Table4[ERA],Table4[[#This Row],[ERA]],Table4[K%],Table4[[#This Row],[K%]],Table4[Win%],"&lt;"&amp;Table4[[#This Row],[Win%]]))</f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1782-0AD8-4B22-896A-763E62F9161C}">
  <dimension ref="A1:AM78"/>
  <sheetViews>
    <sheetView zoomScaleNormal="100" workbookViewId="0">
      <selection activeCell="G33" sqref="G33"/>
    </sheetView>
  </sheetViews>
  <sheetFormatPr defaultColWidth="8.85546875" defaultRowHeight="15" x14ac:dyDescent="0.25"/>
  <cols>
    <col min="1" max="1" width="17" style="11" bestFit="1" customWidth="1"/>
    <col min="2" max="2" width="11.7109375" style="11" customWidth="1"/>
    <col min="3" max="3" width="8" style="11" customWidth="1"/>
    <col min="4" max="4" width="9" style="11" customWidth="1"/>
    <col min="5" max="5" width="8.140625" style="11" customWidth="1"/>
    <col min="6" max="7" width="9.28515625" style="11" customWidth="1"/>
    <col min="8" max="8" width="9.7109375" style="11" customWidth="1"/>
    <col min="9" max="9" width="9" style="11" customWidth="1"/>
    <col min="10" max="10" width="8" style="11" customWidth="1"/>
    <col min="11" max="11" width="7.85546875" style="11" bestFit="1" customWidth="1"/>
    <col min="12" max="12" width="10.85546875" style="11" bestFit="1" customWidth="1"/>
    <col min="13" max="13" width="12.140625" style="11" bestFit="1" customWidth="1"/>
    <col min="14" max="14" width="10.42578125" style="11" bestFit="1" customWidth="1"/>
    <col min="15" max="15" width="9.7109375" bestFit="1" customWidth="1"/>
    <col min="16" max="16" width="9.7109375" style="11" bestFit="1" customWidth="1"/>
    <col min="17" max="17" width="9.28515625" style="11" bestFit="1" customWidth="1"/>
    <col min="18" max="18" width="9.5703125" style="11" bestFit="1" customWidth="1"/>
    <col min="19" max="19" width="12.85546875" style="11" bestFit="1" customWidth="1"/>
    <col min="20" max="20" width="11.140625" style="11" bestFit="1" customWidth="1"/>
    <col min="21" max="22" width="10.5703125" style="11" customWidth="1"/>
    <col min="23" max="23" width="14.7109375" bestFit="1" customWidth="1"/>
    <col min="24" max="24" width="11" style="11" bestFit="1" customWidth="1"/>
    <col min="25" max="25" width="11.140625" style="11" bestFit="1" customWidth="1"/>
    <col min="26" max="26" width="11.7109375" style="11" bestFit="1" customWidth="1"/>
    <col min="27" max="27" width="7.28515625" style="11" bestFit="1" customWidth="1"/>
    <col min="28" max="29" width="7.7109375" style="11" bestFit="1" customWidth="1"/>
    <col min="30" max="31" width="9.28515625" style="11" bestFit="1" customWidth="1"/>
    <col min="32" max="32" width="9.7109375" style="11" bestFit="1" customWidth="1"/>
    <col min="33" max="33" width="9" style="11" bestFit="1" customWidth="1"/>
    <col min="34" max="34" width="8.28515625" style="11" bestFit="1" customWidth="1"/>
    <col min="35" max="35" width="7.85546875" style="11" bestFit="1" customWidth="1"/>
    <col min="36" max="36" width="10.85546875" bestFit="1" customWidth="1"/>
    <col min="37" max="37" width="9" bestFit="1" customWidth="1"/>
    <col min="38" max="38" width="8.42578125" bestFit="1" customWidth="1"/>
    <col min="39" max="40" width="9.7109375" bestFit="1" customWidth="1"/>
    <col min="41" max="41" width="8.28515625" bestFit="1" customWidth="1"/>
    <col min="42" max="42" width="9.42578125" bestFit="1" customWidth="1"/>
    <col min="43" max="43" width="12.85546875" bestFit="1" customWidth="1"/>
    <col min="44" max="44" width="10.42578125" bestFit="1" customWidth="1"/>
  </cols>
  <sheetData>
    <row r="1" spans="1:35" x14ac:dyDescent="0.25">
      <c r="A1" s="10" t="s">
        <v>53</v>
      </c>
      <c r="B1" s="9" t="s">
        <v>88</v>
      </c>
      <c r="C1" s="9" t="s">
        <v>63</v>
      </c>
      <c r="D1" s="9" t="s">
        <v>85</v>
      </c>
      <c r="E1" s="9" t="s">
        <v>48</v>
      </c>
      <c r="F1" s="9" t="s">
        <v>62</v>
      </c>
      <c r="G1" s="9" t="s">
        <v>61</v>
      </c>
      <c r="H1" s="9" t="s">
        <v>60</v>
      </c>
      <c r="I1" s="9" t="s">
        <v>59</v>
      </c>
      <c r="J1" s="8" t="s">
        <v>97</v>
      </c>
      <c r="K1" s="8" t="s">
        <v>95</v>
      </c>
      <c r="L1" s="9" t="s">
        <v>57</v>
      </c>
      <c r="M1" s="9" t="s">
        <v>56</v>
      </c>
      <c r="N1" s="9" t="s">
        <v>55</v>
      </c>
      <c r="O1" s="9" t="s">
        <v>54</v>
      </c>
      <c r="P1" s="9" t="s">
        <v>45</v>
      </c>
      <c r="Q1" s="9" t="s">
        <v>86</v>
      </c>
      <c r="R1" s="8" t="s">
        <v>58</v>
      </c>
      <c r="S1" s="8" t="s">
        <v>96</v>
      </c>
      <c r="T1" s="9" t="s">
        <v>105</v>
      </c>
      <c r="U1" s="40" t="s">
        <v>102</v>
      </c>
      <c r="V1" s="40" t="s">
        <v>103</v>
      </c>
      <c r="W1" s="40" t="s">
        <v>104</v>
      </c>
      <c r="X1" s="42" t="s">
        <v>106</v>
      </c>
      <c r="AG1"/>
      <c r="AH1"/>
      <c r="AI1"/>
    </row>
    <row r="2" spans="1:35" x14ac:dyDescent="0.25">
      <c r="A2" s="16" t="s">
        <v>30</v>
      </c>
      <c r="B2" s="2">
        <v>63</v>
      </c>
      <c r="C2" s="37">
        <f>B2-E2</f>
        <v>60</v>
      </c>
      <c r="D2" s="37">
        <f>SUM(Table311[[#This Row],[1B]:[HR]])</f>
        <v>26</v>
      </c>
      <c r="E2" s="2">
        <v>3</v>
      </c>
      <c r="F2" s="2">
        <v>17</v>
      </c>
      <c r="G2" s="2">
        <v>4</v>
      </c>
      <c r="H2" s="2"/>
      <c r="I2" s="2">
        <v>5</v>
      </c>
      <c r="J2" s="39">
        <f t="shared" ref="J2:J14" si="0">SUM((F2*1),(G2*2),(H2*3),(I2*4))</f>
        <v>45</v>
      </c>
      <c r="K2" s="26"/>
      <c r="L2" s="21">
        <f>IFERROR(F2/D2,0)</f>
        <v>0.65384615384615385</v>
      </c>
      <c r="M2" s="21">
        <f>IFERROR(G2/D2,0)</f>
        <v>0.15384615384615385</v>
      </c>
      <c r="N2" s="21">
        <f>IFERROR(H2/D2,0)</f>
        <v>0</v>
      </c>
      <c r="O2" s="1">
        <f>IFERROR(I2/D2,0)</f>
        <v>0.19230769230769232</v>
      </c>
      <c r="P2" s="1">
        <f>IFERROR(#REF!/B2,0)</f>
        <v>0</v>
      </c>
      <c r="Q2" s="1">
        <f>IFERROR(E2/B2,0)</f>
        <v>4.7619047619047616E-2</v>
      </c>
      <c r="R2" s="33">
        <f>IFERROR((F2+G2+H2+I2)/C2,0)</f>
        <v>0.43333333333333335</v>
      </c>
      <c r="S2" s="32">
        <f>IFERROR(J2/C2,0)</f>
        <v>0.75</v>
      </c>
      <c r="T2" s="35">
        <f>(D2+E2)/B2</f>
        <v>0.46031746031746029</v>
      </c>
      <c r="U2" s="35">
        <f t="shared" ref="U2:U14" si="1">S2+T2</f>
        <v>1.2103174603174602</v>
      </c>
      <c r="V2" s="35">
        <f>(Table311[[#This Row],[2B]]+Table311[[#This Row],[3B]]+(3*Table311[[#This Row],[HR]]))/Table311[[#This Row],[AB]]</f>
        <v>0.31666666666666665</v>
      </c>
      <c r="W2" s="30">
        <f>(0.69*Table311[[#This Row],[BB]])+(0.89*Table311[[#This Row],[1B]])+(1.27*Table311[[#This Row],[2B]])+(1.62*Table311[[#This Row],[3B]])+(2.1*Table311[[#This Row],[HR]])/Table311[[#This Row],[PA]]</f>
        <v>22.446666666666669</v>
      </c>
      <c r="X2" s="30">
        <f>((D2+E2)*(J2+(0.26*E2))+(0.52*K2))/B2</f>
        <v>21.073333333333334</v>
      </c>
      <c r="AG2"/>
      <c r="AH2"/>
      <c r="AI2"/>
    </row>
    <row r="3" spans="1:35" x14ac:dyDescent="0.25">
      <c r="A3" s="16" t="s">
        <v>44</v>
      </c>
      <c r="B3" s="2">
        <v>75</v>
      </c>
      <c r="C3" s="37">
        <f>B3-E3</f>
        <v>70</v>
      </c>
      <c r="D3" s="37">
        <f>SUM(Table311[[#This Row],[1B]:[HR]])</f>
        <v>24</v>
      </c>
      <c r="E3" s="2">
        <v>5</v>
      </c>
      <c r="F3" s="2">
        <v>12</v>
      </c>
      <c r="G3" s="2">
        <v>10</v>
      </c>
      <c r="H3" s="2"/>
      <c r="I3" s="2">
        <v>2</v>
      </c>
      <c r="J3" s="39">
        <f t="shared" si="0"/>
        <v>40</v>
      </c>
      <c r="K3" s="26"/>
      <c r="L3" s="1">
        <f>IFERROR(F3/D3,0)</f>
        <v>0.5</v>
      </c>
      <c r="M3" s="1">
        <f>IFERROR(G3/D3,0)</f>
        <v>0.41666666666666669</v>
      </c>
      <c r="N3" s="1">
        <f>IFERROR(H3/D3,0)</f>
        <v>0</v>
      </c>
      <c r="O3" s="1">
        <f>IFERROR(I3/D3,0)</f>
        <v>8.3333333333333329E-2</v>
      </c>
      <c r="P3" s="1">
        <f>IFERROR(#REF!/B3,0)</f>
        <v>0</v>
      </c>
      <c r="Q3" s="1">
        <f>IFERROR(E3/B3,0)</f>
        <v>6.6666666666666666E-2</v>
      </c>
      <c r="R3" s="33">
        <f>IFERROR((F3+G3+H3+I3)/C3,0)</f>
        <v>0.34285714285714286</v>
      </c>
      <c r="S3" s="33">
        <f>IFERROR(J3/C3,0)</f>
        <v>0.5714285714285714</v>
      </c>
      <c r="T3" s="35">
        <f>(D3+E3)/B3</f>
        <v>0.38666666666666666</v>
      </c>
      <c r="U3" s="35">
        <f t="shared" si="1"/>
        <v>0.95809523809523811</v>
      </c>
      <c r="V3" s="35">
        <f>(Table311[[#This Row],[2B]]+Table311[[#This Row],[3B]]+(3*Table311[[#This Row],[HR]]))/Table311[[#This Row],[AB]]</f>
        <v>0.22857142857142856</v>
      </c>
      <c r="W3" s="30">
        <f>(0.69*Table311[[#This Row],[BB]])+(0.89*Table311[[#This Row],[1B]])+(1.27*Table311[[#This Row],[2B]])+(1.62*Table311[[#This Row],[3B]])+(2.1*Table311[[#This Row],[HR]])/Table311[[#This Row],[PA]]</f>
        <v>26.885999999999999</v>
      </c>
      <c r="X3" s="30">
        <f>((D3+E3)*(J3+(0.26*E3))+(0.52*K3))/B3</f>
        <v>15.969333333333331</v>
      </c>
      <c r="AG3"/>
      <c r="AH3"/>
      <c r="AI3"/>
    </row>
    <row r="4" spans="1:35" x14ac:dyDescent="0.25">
      <c r="A4" s="16" t="s">
        <v>34</v>
      </c>
      <c r="B4" s="2">
        <v>73</v>
      </c>
      <c r="C4" s="37">
        <f>B4-E4</f>
        <v>67</v>
      </c>
      <c r="D4" s="37">
        <f>SUM(Table311[[#This Row],[1B]:[HR]])</f>
        <v>21</v>
      </c>
      <c r="E4" s="2">
        <v>6</v>
      </c>
      <c r="F4" s="2">
        <v>15</v>
      </c>
      <c r="G4" s="2">
        <v>4</v>
      </c>
      <c r="H4" s="2"/>
      <c r="I4" s="2">
        <v>2</v>
      </c>
      <c r="J4" s="39">
        <f t="shared" si="0"/>
        <v>31</v>
      </c>
      <c r="K4" s="26"/>
      <c r="L4" s="1">
        <f>IFERROR(F4/D4,0)</f>
        <v>0.7142857142857143</v>
      </c>
      <c r="M4" s="1">
        <f>IFERROR(G4/D4,0)</f>
        <v>0.19047619047619047</v>
      </c>
      <c r="N4" s="1">
        <f>IFERROR(H4/D4,0)</f>
        <v>0</v>
      </c>
      <c r="O4" s="1">
        <f>IFERROR(I4/D4,0)</f>
        <v>9.5238095238095233E-2</v>
      </c>
      <c r="P4" s="1">
        <f>IFERROR(#REF!/B4,0)</f>
        <v>0</v>
      </c>
      <c r="Q4" s="1">
        <f>IFERROR(E4/B4,0)</f>
        <v>8.2191780821917804E-2</v>
      </c>
      <c r="R4" s="33">
        <f>IFERROR((F4+G4+H4+I4)/C4,0)</f>
        <v>0.31343283582089554</v>
      </c>
      <c r="S4" s="33">
        <f>IFERROR(J4/C4,0)</f>
        <v>0.46268656716417911</v>
      </c>
      <c r="T4" s="35">
        <f>(D4+E4)/B4</f>
        <v>0.36986301369863012</v>
      </c>
      <c r="U4" s="35">
        <f t="shared" si="1"/>
        <v>0.83254958086280917</v>
      </c>
      <c r="V4" s="35">
        <f>(Table311[[#This Row],[2B]]+Table311[[#This Row],[3B]]+(3*Table311[[#This Row],[HR]]))/Table311[[#This Row],[AB]]</f>
        <v>0.14925373134328357</v>
      </c>
      <c r="W4" s="30">
        <f>(0.69*Table311[[#This Row],[BB]])+(0.89*Table311[[#This Row],[1B]])+(1.27*Table311[[#This Row],[2B]])+(1.62*Table311[[#This Row],[3B]])+(2.1*Table311[[#This Row],[HR]])/Table311[[#This Row],[PA]]</f>
        <v>22.627534246575344</v>
      </c>
      <c r="X4" s="30">
        <f>((D4+E4)*(J4+(0.26*E4))+(0.52*K4))/B4</f>
        <v>12.042739726027399</v>
      </c>
      <c r="AG4"/>
      <c r="AH4"/>
      <c r="AI4"/>
    </row>
    <row r="5" spans="1:35" x14ac:dyDescent="0.25">
      <c r="A5" s="16" t="s">
        <v>32</v>
      </c>
      <c r="B5" s="2">
        <v>65</v>
      </c>
      <c r="C5" s="37">
        <f>B5-E5</f>
        <v>56</v>
      </c>
      <c r="D5" s="37">
        <f>SUM(Table311[[#This Row],[1B]:[HR]])</f>
        <v>18</v>
      </c>
      <c r="E5" s="2">
        <v>9</v>
      </c>
      <c r="F5" s="2">
        <v>13</v>
      </c>
      <c r="G5" s="2">
        <v>3</v>
      </c>
      <c r="H5" s="2">
        <v>1</v>
      </c>
      <c r="I5" s="2">
        <v>1</v>
      </c>
      <c r="J5" s="39">
        <f t="shared" si="0"/>
        <v>26</v>
      </c>
      <c r="K5" s="26"/>
      <c r="L5" s="1">
        <f>IFERROR(F5/D5,0)</f>
        <v>0.72222222222222221</v>
      </c>
      <c r="M5" s="1">
        <f>IFERROR(G5/D5,0)</f>
        <v>0.16666666666666666</v>
      </c>
      <c r="N5" s="1">
        <f>IFERROR(H5/D5,0)</f>
        <v>5.5555555555555552E-2</v>
      </c>
      <c r="O5" s="1">
        <f>IFERROR(I5/D5,0)</f>
        <v>5.5555555555555552E-2</v>
      </c>
      <c r="P5" s="1">
        <f>IFERROR(#REF!/B5,0)</f>
        <v>0</v>
      </c>
      <c r="Q5" s="1">
        <f>IFERROR(E5/B5,0)</f>
        <v>0.13846153846153847</v>
      </c>
      <c r="R5" s="33">
        <f>IFERROR((F5+G5+H5+I5)/C5,0)</f>
        <v>0.32142857142857145</v>
      </c>
      <c r="S5" s="33">
        <f>IFERROR(J5/C5,0)</f>
        <v>0.4642857142857143</v>
      </c>
      <c r="T5" s="35">
        <f>(D5+E5)/B5</f>
        <v>0.41538461538461541</v>
      </c>
      <c r="U5" s="35">
        <f t="shared" si="1"/>
        <v>0.87967032967032965</v>
      </c>
      <c r="V5" s="35">
        <f>(Table311[[#This Row],[2B]]+Table311[[#This Row],[3B]]+(3*Table311[[#This Row],[HR]]))/Table311[[#This Row],[AB]]</f>
        <v>0.125</v>
      </c>
      <c r="W5" s="30">
        <f>(0.69*Table311[[#This Row],[BB]])+(0.89*Table311[[#This Row],[1B]])+(1.27*Table311[[#This Row],[2B]])+(1.62*Table311[[#This Row],[3B]])+(2.1*Table311[[#This Row],[HR]])/Table311[[#This Row],[PA]]</f>
        <v>23.242307692307694</v>
      </c>
      <c r="X5" s="30">
        <f>((D5+E5)*(J5+(0.26*E5))+(0.52*K5))/B5</f>
        <v>11.771999999999998</v>
      </c>
      <c r="AG5"/>
      <c r="AH5"/>
      <c r="AI5"/>
    </row>
    <row r="6" spans="1:35" x14ac:dyDescent="0.25">
      <c r="A6" s="16" t="s">
        <v>71</v>
      </c>
      <c r="B6" s="2">
        <v>73</v>
      </c>
      <c r="C6" s="37">
        <f>B6-E6</f>
        <v>68</v>
      </c>
      <c r="D6" s="37">
        <f>SUM(Table311[[#This Row],[1B]:[HR]])</f>
        <v>18</v>
      </c>
      <c r="E6" s="2">
        <v>5</v>
      </c>
      <c r="F6" s="2">
        <v>13</v>
      </c>
      <c r="G6" s="2">
        <v>3</v>
      </c>
      <c r="H6" s="2"/>
      <c r="I6" s="2">
        <v>2</v>
      </c>
      <c r="J6" s="39">
        <f t="shared" si="0"/>
        <v>27</v>
      </c>
      <c r="K6" s="26"/>
      <c r="L6" s="1">
        <f>IFERROR(F6/D6,0)</f>
        <v>0.72222222222222221</v>
      </c>
      <c r="M6" s="1">
        <f>IFERROR(G6/D6,0)</f>
        <v>0.16666666666666666</v>
      </c>
      <c r="N6" s="1">
        <f>IFERROR(H6/D6,0)</f>
        <v>0</v>
      </c>
      <c r="O6" s="1">
        <f>IFERROR(I6/D6,0)</f>
        <v>0.1111111111111111</v>
      </c>
      <c r="P6" s="1">
        <f>IFERROR(#REF!/B6,0)</f>
        <v>0</v>
      </c>
      <c r="Q6" s="1">
        <f>IFERROR(E6/B6,0)</f>
        <v>6.8493150684931503E-2</v>
      </c>
      <c r="R6" s="33">
        <f>IFERROR((F6+G6+H6+I6)/C6,0)</f>
        <v>0.26470588235294118</v>
      </c>
      <c r="S6" s="33">
        <f>IFERROR(J6/C6,0)</f>
        <v>0.39705882352941174</v>
      </c>
      <c r="T6" s="35">
        <f>(D6+E6)/B6</f>
        <v>0.31506849315068491</v>
      </c>
      <c r="U6" s="35">
        <f t="shared" si="1"/>
        <v>0.71212731668009666</v>
      </c>
      <c r="V6" s="35">
        <f>(Table311[[#This Row],[2B]]+Table311[[#This Row],[3B]]+(3*Table311[[#This Row],[HR]]))/Table311[[#This Row],[AB]]</f>
        <v>0.13235294117647059</v>
      </c>
      <c r="W6" s="30">
        <f>(0.69*Table311[[#This Row],[BB]])+(0.89*Table311[[#This Row],[1B]])+(1.27*Table311[[#This Row],[2B]])+(1.62*Table311[[#This Row],[3B]])+(2.1*Table311[[#This Row],[HR]])/Table311[[#This Row],[PA]]</f>
        <v>18.887534246575342</v>
      </c>
      <c r="X6" s="30">
        <f>((D6+E6)*(J6+(0.26*E6))+(0.52*K6))/B6</f>
        <v>8.9164383561643827</v>
      </c>
      <c r="AG6"/>
      <c r="AH6"/>
      <c r="AI6"/>
    </row>
    <row r="7" spans="1:35" x14ac:dyDescent="0.25">
      <c r="A7" s="18" t="s">
        <v>38</v>
      </c>
      <c r="B7" s="2">
        <v>68</v>
      </c>
      <c r="C7" s="37">
        <f>B7-E7</f>
        <v>67</v>
      </c>
      <c r="D7" s="37">
        <f>SUM(Table311[[#This Row],[1B]:[HR]])</f>
        <v>18</v>
      </c>
      <c r="E7" s="2">
        <v>1</v>
      </c>
      <c r="F7" s="2">
        <v>13</v>
      </c>
      <c r="G7" s="2">
        <v>2</v>
      </c>
      <c r="H7" s="2"/>
      <c r="I7" s="2">
        <v>3</v>
      </c>
      <c r="J7" s="39">
        <f t="shared" si="0"/>
        <v>29</v>
      </c>
      <c r="K7" s="26"/>
      <c r="L7" s="1">
        <f>IFERROR(F7/D7,0)</f>
        <v>0.72222222222222221</v>
      </c>
      <c r="M7" s="1">
        <f>IFERROR(G7/D7,0)</f>
        <v>0.1111111111111111</v>
      </c>
      <c r="N7" s="1">
        <f>IFERROR(H7/D7,0)</f>
        <v>0</v>
      </c>
      <c r="O7" s="1">
        <f>IFERROR(I7/D7,0)</f>
        <v>0.16666666666666666</v>
      </c>
      <c r="P7" s="1">
        <f>IFERROR(#REF!/B7,0)</f>
        <v>0</v>
      </c>
      <c r="Q7" s="1">
        <f>IFERROR(E7/B7,0)</f>
        <v>1.4705882352941176E-2</v>
      </c>
      <c r="R7" s="33">
        <f>IFERROR((F7+G7+H7+I7)/C7,0)</f>
        <v>0.26865671641791045</v>
      </c>
      <c r="S7" s="33">
        <f>IFERROR(J7/C7,0)</f>
        <v>0.43283582089552236</v>
      </c>
      <c r="T7" s="35">
        <f>(D7+E7)/B7</f>
        <v>0.27941176470588236</v>
      </c>
      <c r="U7" s="35">
        <f t="shared" si="1"/>
        <v>0.71224758560140478</v>
      </c>
      <c r="V7" s="35">
        <f>(Table311[[#This Row],[2B]]+Table311[[#This Row],[3B]]+(3*Table311[[#This Row],[HR]]))/Table311[[#This Row],[AB]]</f>
        <v>0.16417910447761194</v>
      </c>
      <c r="W7" s="30">
        <f>(0.69*Table311[[#This Row],[BB]])+(0.89*Table311[[#This Row],[1B]])+(1.27*Table311[[#This Row],[2B]])+(1.62*Table311[[#This Row],[3B]])+(2.1*Table311[[#This Row],[HR]])/Table311[[#This Row],[PA]]</f>
        <v>14.892647058823529</v>
      </c>
      <c r="X7" s="30">
        <f>((D7+E7)*(J7+(0.26*E7))+(0.52*K7))/B7</f>
        <v>8.1755882352941178</v>
      </c>
      <c r="AG7"/>
      <c r="AH7"/>
      <c r="AI7"/>
    </row>
    <row r="8" spans="1:35" x14ac:dyDescent="0.25">
      <c r="A8" s="16" t="s">
        <v>40</v>
      </c>
      <c r="B8" s="2">
        <v>79</v>
      </c>
      <c r="C8" s="37">
        <f>B8-E8</f>
        <v>75</v>
      </c>
      <c r="D8" s="37">
        <f>SUM(Table311[[#This Row],[1B]:[HR]])</f>
        <v>15</v>
      </c>
      <c r="E8" s="2">
        <v>4</v>
      </c>
      <c r="F8" s="2">
        <v>9</v>
      </c>
      <c r="G8" s="2">
        <v>4</v>
      </c>
      <c r="H8" s="2">
        <v>1</v>
      </c>
      <c r="I8" s="2">
        <v>1</v>
      </c>
      <c r="J8" s="39">
        <f t="shared" si="0"/>
        <v>24</v>
      </c>
      <c r="K8" s="26"/>
      <c r="L8" s="1">
        <f>IFERROR(F8/D8,0)</f>
        <v>0.6</v>
      </c>
      <c r="M8" s="1">
        <f>IFERROR(G8/D8,0)</f>
        <v>0.26666666666666666</v>
      </c>
      <c r="N8" s="1">
        <f>IFERROR(H8/D8,0)</f>
        <v>6.6666666666666666E-2</v>
      </c>
      <c r="O8" s="1">
        <f>IFERROR(I8/D8,0)</f>
        <v>6.6666666666666666E-2</v>
      </c>
      <c r="P8" s="1">
        <f>IFERROR(#REF!/B8,0)</f>
        <v>0</v>
      </c>
      <c r="Q8" s="1">
        <f>IFERROR(E8/B8,0)</f>
        <v>5.0632911392405063E-2</v>
      </c>
      <c r="R8" s="33">
        <f>IFERROR((F8+G8+H8+I8)/C8,0)</f>
        <v>0.2</v>
      </c>
      <c r="S8" s="33">
        <f>IFERROR(J8/C8,0)</f>
        <v>0.32</v>
      </c>
      <c r="T8" s="35">
        <f>(D8+E8)/B8</f>
        <v>0.24050632911392406</v>
      </c>
      <c r="U8" s="35">
        <f t="shared" si="1"/>
        <v>0.56050632911392406</v>
      </c>
      <c r="V8" s="35">
        <f>(Table311[[#This Row],[2B]]+Table311[[#This Row],[3B]]+(3*Table311[[#This Row],[HR]]))/Table311[[#This Row],[AB]]</f>
        <v>0.10666666666666667</v>
      </c>
      <c r="W8" s="30">
        <f>(0.69*Table311[[#This Row],[BB]])+(0.89*Table311[[#This Row],[1B]])+(1.27*Table311[[#This Row],[2B]])+(1.62*Table311[[#This Row],[3B]])+(2.1*Table311[[#This Row],[HR]])/Table311[[#This Row],[PA]]</f>
        <v>17.496582278481011</v>
      </c>
      <c r="X8" s="30">
        <f>((D8+E8)*(J8+(0.26*E8))+(0.52*K8))/B8</f>
        <v>6.0222784810126582</v>
      </c>
      <c r="AG8"/>
      <c r="AH8"/>
      <c r="AI8"/>
    </row>
    <row r="9" spans="1:35" x14ac:dyDescent="0.25">
      <c r="A9" s="16" t="s">
        <v>42</v>
      </c>
      <c r="B9" s="2">
        <v>64</v>
      </c>
      <c r="C9" s="37">
        <f>B9-E9</f>
        <v>58</v>
      </c>
      <c r="D9" s="37">
        <f>SUM(Table311[[#This Row],[1B]:[HR]])</f>
        <v>10</v>
      </c>
      <c r="E9" s="2">
        <v>6</v>
      </c>
      <c r="F9" s="2">
        <v>4</v>
      </c>
      <c r="G9" s="2">
        <v>5</v>
      </c>
      <c r="H9" s="2"/>
      <c r="I9" s="2">
        <v>1</v>
      </c>
      <c r="J9" s="39">
        <f t="shared" si="0"/>
        <v>18</v>
      </c>
      <c r="K9" s="26">
        <v>1</v>
      </c>
      <c r="L9" s="1">
        <f>IFERROR(F9/D9,0)</f>
        <v>0.4</v>
      </c>
      <c r="M9" s="1">
        <f>IFERROR(G9/D9,0)</f>
        <v>0.5</v>
      </c>
      <c r="N9" s="1">
        <f>IFERROR(H9/D9,0)</f>
        <v>0</v>
      </c>
      <c r="O9" s="1">
        <f>IFERROR(I9/D9,0)</f>
        <v>0.1</v>
      </c>
      <c r="P9" s="1">
        <f>IFERROR(#REF!/B9,0)</f>
        <v>0</v>
      </c>
      <c r="Q9" s="1">
        <f>IFERROR(E9/B9,0)</f>
        <v>9.375E-2</v>
      </c>
      <c r="R9" s="33">
        <f>IFERROR((F9+G9+H9+I9)/C9,0)</f>
        <v>0.17241379310344829</v>
      </c>
      <c r="S9" s="33">
        <f>IFERROR(J9/C9,0)</f>
        <v>0.31034482758620691</v>
      </c>
      <c r="T9" s="35">
        <f>(D9+E9)/B9</f>
        <v>0.25</v>
      </c>
      <c r="U9" s="35">
        <f t="shared" si="1"/>
        <v>0.56034482758620685</v>
      </c>
      <c r="V9" s="35">
        <f>(Table311[[#This Row],[2B]]+Table311[[#This Row],[3B]]+(3*Table311[[#This Row],[HR]]))/Table311[[#This Row],[AB]]</f>
        <v>0.13793103448275862</v>
      </c>
      <c r="W9" s="30">
        <f>(0.69*Table311[[#This Row],[BB]])+(0.89*Table311[[#This Row],[1B]])+(1.27*Table311[[#This Row],[2B]])+(1.62*Table311[[#This Row],[3B]])+(2.1*Table311[[#This Row],[HR]])/Table311[[#This Row],[PA]]</f>
        <v>14.082812499999999</v>
      </c>
      <c r="X9" s="30">
        <f>((D9+E9)*(J9+(0.26*E9))+(0.52*K9))/B9</f>
        <v>4.8981249999999994</v>
      </c>
      <c r="AG9"/>
      <c r="AH9"/>
      <c r="AI9"/>
    </row>
    <row r="10" spans="1:35" x14ac:dyDescent="0.25">
      <c r="A10" s="7" t="s">
        <v>20</v>
      </c>
      <c r="B10" s="2">
        <v>11</v>
      </c>
      <c r="C10" s="37">
        <f>B10-E10</f>
        <v>11</v>
      </c>
      <c r="D10" s="37">
        <f>SUM(Table311[[#This Row],[1B]:[HR]])</f>
        <v>3</v>
      </c>
      <c r="E10" s="2"/>
      <c r="F10" s="2"/>
      <c r="G10" s="2">
        <v>2</v>
      </c>
      <c r="H10" s="2">
        <v>1</v>
      </c>
      <c r="I10" s="2"/>
      <c r="J10" s="39">
        <f t="shared" si="0"/>
        <v>7</v>
      </c>
      <c r="K10" s="26"/>
      <c r="L10" s="1">
        <f>IFERROR(F10/D10,0)</f>
        <v>0</v>
      </c>
      <c r="M10" s="1">
        <f>IFERROR(G10/D10,0)</f>
        <v>0.66666666666666663</v>
      </c>
      <c r="N10" s="1">
        <f>IFERROR(H10/D10,0)</f>
        <v>0.33333333333333331</v>
      </c>
      <c r="O10" s="1">
        <f>IFERROR(I10/D10,0)</f>
        <v>0</v>
      </c>
      <c r="P10" s="1">
        <f>IFERROR(#REF!/B10,0)</f>
        <v>0</v>
      </c>
      <c r="Q10" s="1">
        <f>IFERROR(E10/B10,0)</f>
        <v>0</v>
      </c>
      <c r="R10" s="33">
        <f>IFERROR((F10+G10+H10+I10)/C10,0)</f>
        <v>0.27272727272727271</v>
      </c>
      <c r="S10" s="33">
        <f>IFERROR(J10/C10,0)</f>
        <v>0.63636363636363635</v>
      </c>
      <c r="T10" s="35">
        <f>(D10+E10)/B10</f>
        <v>0.27272727272727271</v>
      </c>
      <c r="U10" s="35">
        <f t="shared" si="1"/>
        <v>0.90909090909090906</v>
      </c>
      <c r="V10" s="35">
        <f>(Table311[[#This Row],[2B]]+Table311[[#This Row],[3B]]+(3*Table311[[#This Row],[HR]]))/Table311[[#This Row],[AB]]</f>
        <v>0.27272727272727271</v>
      </c>
      <c r="W10" s="30">
        <f>(0.69*Table311[[#This Row],[BB]])+(0.89*Table311[[#This Row],[1B]])+(1.27*Table311[[#This Row],[2B]])+(1.62*Table311[[#This Row],[3B]])+(2.1*Table311[[#This Row],[HR]])/Table311[[#This Row],[PA]]</f>
        <v>4.16</v>
      </c>
      <c r="X10" s="30">
        <f>((D10+E10)*(J10+(0.26*E10))+(0.52*K10))/B10</f>
        <v>1.9090909090909092</v>
      </c>
      <c r="AG10"/>
      <c r="AH10"/>
      <c r="AI10"/>
    </row>
    <row r="11" spans="1:35" x14ac:dyDescent="0.25">
      <c r="A11" s="16" t="s">
        <v>26</v>
      </c>
      <c r="B11" s="2">
        <v>8</v>
      </c>
      <c r="C11" s="37">
        <f>B11-E11</f>
        <v>7</v>
      </c>
      <c r="D11" s="37">
        <f>SUM(Table311[[#This Row],[1B]:[HR]])</f>
        <v>2</v>
      </c>
      <c r="E11" s="2">
        <v>1</v>
      </c>
      <c r="F11" s="2">
        <v>2</v>
      </c>
      <c r="G11" s="2"/>
      <c r="H11" s="2"/>
      <c r="I11" s="2"/>
      <c r="J11" s="39">
        <f t="shared" si="0"/>
        <v>2</v>
      </c>
      <c r="K11" s="26"/>
      <c r="L11" s="1">
        <f>IFERROR(F11/D11,0)</f>
        <v>1</v>
      </c>
      <c r="M11" s="1">
        <f>IFERROR(G11/D11,0)</f>
        <v>0</v>
      </c>
      <c r="N11" s="1">
        <f>IFERROR(H11/D11,0)</f>
        <v>0</v>
      </c>
      <c r="O11" s="1">
        <f>IFERROR(I11/D11,0)</f>
        <v>0</v>
      </c>
      <c r="P11" s="1">
        <f>IFERROR(#REF!/B11,0)</f>
        <v>0</v>
      </c>
      <c r="Q11" s="1">
        <f>IFERROR(E11/B11,0)</f>
        <v>0.125</v>
      </c>
      <c r="R11" s="33">
        <f>IFERROR((F11+G11+H11+I11)/C11,0)</f>
        <v>0.2857142857142857</v>
      </c>
      <c r="S11" s="33">
        <f>IFERROR(J11/C11,0)</f>
        <v>0.2857142857142857</v>
      </c>
      <c r="T11" s="35">
        <f>(D11+E11)/B11</f>
        <v>0.375</v>
      </c>
      <c r="U11" s="35">
        <f t="shared" si="1"/>
        <v>0.6607142857142857</v>
      </c>
      <c r="V11" s="35">
        <f>(Table311[[#This Row],[2B]]+Table311[[#This Row],[3B]]+(3*Table311[[#This Row],[HR]]))/Table311[[#This Row],[AB]]</f>
        <v>0</v>
      </c>
      <c r="W11" s="30">
        <f>(0.69*Table311[[#This Row],[BB]])+(0.89*Table311[[#This Row],[1B]])+(1.27*Table311[[#This Row],[2B]])+(1.62*Table311[[#This Row],[3B]])+(2.1*Table311[[#This Row],[HR]])/Table311[[#This Row],[PA]]</f>
        <v>2.4699999999999998</v>
      </c>
      <c r="X11" s="30">
        <f>((D11+E11)*(J11+(0.26*E11))+(0.52*K11))/B11</f>
        <v>0.84749999999999992</v>
      </c>
      <c r="AG11"/>
      <c r="AH11"/>
      <c r="AI11"/>
    </row>
    <row r="12" spans="1:35" x14ac:dyDescent="0.25">
      <c r="A12" s="7" t="s">
        <v>73</v>
      </c>
      <c r="B12" s="2">
        <v>16</v>
      </c>
      <c r="C12" s="37">
        <f>B12-E12</f>
        <v>15</v>
      </c>
      <c r="D12" s="37">
        <f>SUM(Table311[[#This Row],[1B]:[HR]])</f>
        <v>2</v>
      </c>
      <c r="E12" s="2">
        <v>1</v>
      </c>
      <c r="F12" s="2">
        <v>1</v>
      </c>
      <c r="G12" s="2">
        <v>1</v>
      </c>
      <c r="H12" s="2"/>
      <c r="I12" s="2"/>
      <c r="J12" s="39">
        <f t="shared" si="0"/>
        <v>3</v>
      </c>
      <c r="K12" s="26"/>
      <c r="L12" s="1">
        <f>IFERROR(F12/D12,0)</f>
        <v>0.5</v>
      </c>
      <c r="M12" s="1">
        <f>IFERROR(G12/D12,0)</f>
        <v>0.5</v>
      </c>
      <c r="N12" s="1">
        <f>IFERROR(H12/D12,0)</f>
        <v>0</v>
      </c>
      <c r="O12" s="1">
        <f>IFERROR(I12/D12,0)</f>
        <v>0</v>
      </c>
      <c r="P12" s="1">
        <f>IFERROR(#REF!/B12,0)</f>
        <v>0</v>
      </c>
      <c r="Q12" s="1">
        <f>IFERROR(E12/B12,0)</f>
        <v>6.25E-2</v>
      </c>
      <c r="R12" s="33">
        <f>IFERROR((F12+G12+H12+I12)/C12,0)</f>
        <v>0.13333333333333333</v>
      </c>
      <c r="S12" s="33">
        <f>IFERROR(J12/C12,0)</f>
        <v>0.2</v>
      </c>
      <c r="T12" s="35">
        <f>(D12+E12)/B12</f>
        <v>0.1875</v>
      </c>
      <c r="U12" s="35">
        <f t="shared" si="1"/>
        <v>0.38750000000000001</v>
      </c>
      <c r="V12" s="35">
        <f>(Table311[[#This Row],[2B]]+Table311[[#This Row],[3B]]+(3*Table311[[#This Row],[HR]]))/Table311[[#This Row],[AB]]</f>
        <v>6.6666666666666666E-2</v>
      </c>
      <c r="W12" s="30">
        <f>(0.69*Table311[[#This Row],[BB]])+(0.89*Table311[[#This Row],[1B]])+(1.27*Table311[[#This Row],[2B]])+(1.62*Table311[[#This Row],[3B]])+(2.1*Table311[[#This Row],[HR]])/Table311[[#This Row],[PA]]</f>
        <v>2.85</v>
      </c>
      <c r="X12" s="30">
        <f>((D12+E12)*(J12+(0.26*E12))+(0.52*K12))/B12</f>
        <v>0.61124999999999996</v>
      </c>
      <c r="AG12"/>
      <c r="AH12"/>
      <c r="AI12"/>
    </row>
    <row r="13" spans="1:35" x14ac:dyDescent="0.25">
      <c r="A13" s="16" t="s">
        <v>28</v>
      </c>
      <c r="B13" s="2">
        <v>8</v>
      </c>
      <c r="C13" s="37">
        <f>B13-E13</f>
        <v>8</v>
      </c>
      <c r="D13" s="37">
        <f>SUM(Table311[[#This Row],[1B]:[HR]])</f>
        <v>1</v>
      </c>
      <c r="E13" s="2"/>
      <c r="F13" s="2"/>
      <c r="G13" s="2">
        <v>1</v>
      </c>
      <c r="H13" s="2"/>
      <c r="I13" s="2"/>
      <c r="J13" s="39">
        <f t="shared" si="0"/>
        <v>2</v>
      </c>
      <c r="K13" s="26"/>
      <c r="L13" s="1">
        <f>IFERROR(F13/D13,0)</f>
        <v>0</v>
      </c>
      <c r="M13" s="1">
        <f>IFERROR(G13/D13,0)</f>
        <v>1</v>
      </c>
      <c r="N13" s="1">
        <f>IFERROR(H13/D13,0)</f>
        <v>0</v>
      </c>
      <c r="O13" s="1">
        <f>IFERROR(I13/D13,0)</f>
        <v>0</v>
      </c>
      <c r="P13" s="1">
        <f>IFERROR(#REF!/B13,0)</f>
        <v>0</v>
      </c>
      <c r="Q13" s="1">
        <f>IFERROR(E13/B13,0)</f>
        <v>0</v>
      </c>
      <c r="R13" s="33">
        <f>IFERROR((F13+G13+H13+I13)/C13,0)</f>
        <v>0.125</v>
      </c>
      <c r="S13" s="33">
        <f>IFERROR(J13/C13,0)</f>
        <v>0.25</v>
      </c>
      <c r="T13" s="35">
        <f>(D13+E13)/B13</f>
        <v>0.125</v>
      </c>
      <c r="U13" s="35">
        <f t="shared" si="1"/>
        <v>0.375</v>
      </c>
      <c r="V13" s="35">
        <f>(Table311[[#This Row],[2B]]+Table311[[#This Row],[3B]]+(3*Table311[[#This Row],[HR]]))/Table311[[#This Row],[AB]]</f>
        <v>0.125</v>
      </c>
      <c r="W13" s="30">
        <f>(0.69*Table311[[#This Row],[BB]])+(0.89*Table311[[#This Row],[1B]])+(1.27*Table311[[#This Row],[2B]])+(1.62*Table311[[#This Row],[3B]])+(2.1*Table311[[#This Row],[HR]])/Table311[[#This Row],[PA]]</f>
        <v>1.27</v>
      </c>
      <c r="X13" s="30">
        <f>((D13+E13)*(J13+(0.26*E13))+(0.52*K13))/B13</f>
        <v>0.25</v>
      </c>
      <c r="AG13"/>
      <c r="AH13"/>
      <c r="AI13"/>
    </row>
    <row r="14" spans="1:35" x14ac:dyDescent="0.25">
      <c r="A14" s="44" t="s">
        <v>74</v>
      </c>
      <c r="B14" s="2">
        <v>8</v>
      </c>
      <c r="C14" s="38">
        <f>B14-E14</f>
        <v>8</v>
      </c>
      <c r="D14" s="37">
        <f>SUM(Table311[[#This Row],[1B]:[HR]])</f>
        <v>0</v>
      </c>
      <c r="E14" s="2"/>
      <c r="F14" s="2"/>
      <c r="G14" s="2"/>
      <c r="H14" s="2"/>
      <c r="I14" s="2"/>
      <c r="J14" s="39">
        <f t="shared" si="0"/>
        <v>0</v>
      </c>
      <c r="K14" s="26"/>
      <c r="L14" s="12">
        <f>IFERROR(F14/D14,0)</f>
        <v>0</v>
      </c>
      <c r="M14" s="12">
        <f>IFERROR(G14/D14,0)</f>
        <v>0</v>
      </c>
      <c r="N14" s="1">
        <f>IFERROR(H14/D14,0)</f>
        <v>0</v>
      </c>
      <c r="O14" s="1">
        <f>IFERROR(I14/D14,0)</f>
        <v>0</v>
      </c>
      <c r="P14" s="1">
        <f>IFERROR(#REF!/B14,0)</f>
        <v>0</v>
      </c>
      <c r="Q14" s="1">
        <f>IFERROR(E14/B14,0)</f>
        <v>0</v>
      </c>
      <c r="R14" s="34">
        <f>IFERROR((F14+G14+H14+I14)/C14,0)</f>
        <v>0</v>
      </c>
      <c r="S14" s="34">
        <f>IFERROR(J14/C14,0)</f>
        <v>0</v>
      </c>
      <c r="T14" s="36">
        <f>(D14+E14)/B14</f>
        <v>0</v>
      </c>
      <c r="U14" s="36">
        <f t="shared" si="1"/>
        <v>0</v>
      </c>
      <c r="V14" s="36">
        <f>(Table311[[#This Row],[2B]]+Table311[[#This Row],[3B]]+(3*Table311[[#This Row],[HR]]))/Table311[[#This Row],[AB]]</f>
        <v>0</v>
      </c>
      <c r="W14" s="31">
        <f>(0.69*Table311[[#This Row],[BB]])+(0.89*Table311[[#This Row],[1B]])+(1.27*Table311[[#This Row],[2B]])+(1.62*Table311[[#This Row],[3B]])+(2.1*Table311[[#This Row],[HR]])/Table311[[#This Row],[PA]]</f>
        <v>0</v>
      </c>
      <c r="X14" s="30">
        <f>((D14+E14)*(J14+(0.26*E14))+(0.52*K14))/B14</f>
        <v>0</v>
      </c>
      <c r="AI14"/>
    </row>
    <row r="15" spans="1:35" x14ac:dyDescent="0.25">
      <c r="Q15"/>
      <c r="R15"/>
      <c r="S15"/>
      <c r="T15"/>
      <c r="U15"/>
      <c r="V15"/>
      <c r="X15"/>
      <c r="AI15"/>
    </row>
    <row r="16" spans="1:35" x14ac:dyDescent="0.25">
      <c r="A16" s="10" t="s">
        <v>53</v>
      </c>
      <c r="B16" s="10" t="s">
        <v>89</v>
      </c>
      <c r="C16" s="9" t="s">
        <v>52</v>
      </c>
      <c r="D16" s="9" t="s">
        <v>92</v>
      </c>
      <c r="E16" s="9" t="s">
        <v>51</v>
      </c>
      <c r="F16" s="9" t="s">
        <v>18</v>
      </c>
      <c r="G16" s="9" t="s">
        <v>17</v>
      </c>
      <c r="H16" s="9" t="s">
        <v>50</v>
      </c>
      <c r="I16" s="9" t="s">
        <v>85</v>
      </c>
      <c r="J16" s="9" t="s">
        <v>49</v>
      </c>
      <c r="K16" s="9" t="s">
        <v>48</v>
      </c>
      <c r="L16" s="8" t="s">
        <v>47</v>
      </c>
      <c r="M16" s="8" t="s">
        <v>46</v>
      </c>
      <c r="N16" s="8" t="s">
        <v>90</v>
      </c>
      <c r="O16" s="8" t="s">
        <v>91</v>
      </c>
      <c r="P16" s="8" t="s">
        <v>94</v>
      </c>
      <c r="Q16" s="9" t="s">
        <v>45</v>
      </c>
      <c r="R16" s="9" t="s">
        <v>86</v>
      </c>
      <c r="S16" s="9" t="s">
        <v>93</v>
      </c>
      <c r="T16" s="42" t="s">
        <v>106</v>
      </c>
      <c r="W16" s="11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5">
      <c r="A17" s="19" t="s">
        <v>39</v>
      </c>
      <c r="B17" s="19">
        <v>3</v>
      </c>
      <c r="C17" s="2">
        <v>24</v>
      </c>
      <c r="D17" s="2">
        <v>101</v>
      </c>
      <c r="E17" s="2">
        <v>4</v>
      </c>
      <c r="F17" s="2">
        <v>2</v>
      </c>
      <c r="G17" s="2">
        <v>0</v>
      </c>
      <c r="H17" s="2">
        <v>0</v>
      </c>
      <c r="I17" s="2">
        <v>22</v>
      </c>
      <c r="J17" s="2">
        <v>19</v>
      </c>
      <c r="K17" s="2">
        <v>10</v>
      </c>
      <c r="L17" s="17">
        <f t="shared" ref="L17:L28" si="2">IFERROR(F17/B17,0)</f>
        <v>0.66666666666666663</v>
      </c>
      <c r="M17" s="15">
        <f t="shared" ref="M17:M28" si="3">IFERROR((E17/C17)*9,0)</f>
        <v>1.5</v>
      </c>
      <c r="N17" s="25">
        <f t="shared" ref="N17:N28" si="4">IFERROR(J17/9,0)</f>
        <v>2.1111111111111112</v>
      </c>
      <c r="O17" s="25">
        <f t="shared" ref="O17:O28" si="5">IFERROR(K17/9,0)</f>
        <v>1.1111111111111112</v>
      </c>
      <c r="P17" s="28">
        <f t="shared" ref="P17:P28" si="6">IFERROR(I17/D17,0)</f>
        <v>0.21782178217821782</v>
      </c>
      <c r="Q17" s="1">
        <f t="shared" ref="Q17:Q28" si="7">IFERROR(J17/D17,0)</f>
        <v>0.18811881188118812</v>
      </c>
      <c r="R17" s="1">
        <f t="shared" ref="R17:R28" si="8">IFERROR(K17/D17,0)</f>
        <v>9.9009900990099015E-2</v>
      </c>
      <c r="S17" s="1">
        <f t="shared" ref="S17:S28" si="9">Q17-R17</f>
        <v>8.9108910891089105E-2</v>
      </c>
      <c r="T17" s="43">
        <f t="shared" ref="T17:T28" si="10">((5*C17/9)-E17)+(J17/12)+(H17*2.5)+((F17*6)-(G17*2))</f>
        <v>22.916666666666668</v>
      </c>
      <c r="U17" s="41"/>
      <c r="V17" s="41"/>
      <c r="W17" s="11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 s="18" t="s">
        <v>41</v>
      </c>
      <c r="B18" s="18">
        <v>3</v>
      </c>
      <c r="C18" s="2">
        <v>25</v>
      </c>
      <c r="D18" s="2">
        <v>107</v>
      </c>
      <c r="E18" s="2">
        <v>5</v>
      </c>
      <c r="F18" s="2">
        <v>2</v>
      </c>
      <c r="G18" s="2">
        <v>0</v>
      </c>
      <c r="H18" s="2">
        <v>0</v>
      </c>
      <c r="I18" s="2">
        <v>27</v>
      </c>
      <c r="J18" s="2">
        <v>21</v>
      </c>
      <c r="K18" s="2">
        <v>8</v>
      </c>
      <c r="L18" s="17">
        <f t="shared" si="2"/>
        <v>0.66666666666666663</v>
      </c>
      <c r="M18" s="15">
        <f t="shared" si="3"/>
        <v>1.8</v>
      </c>
      <c r="N18" s="15">
        <f t="shared" si="4"/>
        <v>2.3333333333333335</v>
      </c>
      <c r="O18" s="15">
        <f t="shared" si="5"/>
        <v>0.88888888888888884</v>
      </c>
      <c r="P18" s="17">
        <f t="shared" si="6"/>
        <v>0.25233644859813081</v>
      </c>
      <c r="Q18" s="1">
        <f t="shared" si="7"/>
        <v>0.19626168224299065</v>
      </c>
      <c r="R18" s="1">
        <f t="shared" si="8"/>
        <v>7.476635514018691E-2</v>
      </c>
      <c r="S18" s="1">
        <f t="shared" si="9"/>
        <v>0.12149532710280374</v>
      </c>
      <c r="T18" s="43">
        <f t="shared" si="10"/>
        <v>22.638888888888889</v>
      </c>
      <c r="U18" s="41"/>
      <c r="V18" s="41"/>
      <c r="W18" s="11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25">
      <c r="A19" s="19" t="s">
        <v>37</v>
      </c>
      <c r="B19" s="19">
        <v>3</v>
      </c>
      <c r="C19" s="2">
        <v>23.33</v>
      </c>
      <c r="D19" s="2">
        <v>97</v>
      </c>
      <c r="E19" s="2">
        <v>7</v>
      </c>
      <c r="F19" s="2">
        <v>2</v>
      </c>
      <c r="G19" s="2">
        <v>0</v>
      </c>
      <c r="H19" s="2">
        <v>0</v>
      </c>
      <c r="I19" s="2">
        <v>17</v>
      </c>
      <c r="J19" s="2">
        <v>22</v>
      </c>
      <c r="K19" s="2">
        <v>12</v>
      </c>
      <c r="L19" s="17">
        <f t="shared" si="2"/>
        <v>0.66666666666666663</v>
      </c>
      <c r="M19" s="15">
        <f t="shared" si="3"/>
        <v>2.7003857693956279</v>
      </c>
      <c r="N19" s="15">
        <f t="shared" si="4"/>
        <v>2.4444444444444446</v>
      </c>
      <c r="O19" s="15">
        <f t="shared" si="5"/>
        <v>1.3333333333333333</v>
      </c>
      <c r="P19" s="17">
        <f t="shared" si="6"/>
        <v>0.17525773195876287</v>
      </c>
      <c r="Q19" s="1">
        <f t="shared" si="7"/>
        <v>0.22680412371134021</v>
      </c>
      <c r="R19" s="1">
        <f t="shared" si="8"/>
        <v>0.12371134020618557</v>
      </c>
      <c r="S19" s="1">
        <f t="shared" si="9"/>
        <v>0.10309278350515463</v>
      </c>
      <c r="T19" s="43">
        <f t="shared" si="10"/>
        <v>19.794444444444444</v>
      </c>
      <c r="U19" s="41"/>
      <c r="V19" s="41"/>
      <c r="W19" s="11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19" t="s">
        <v>21</v>
      </c>
      <c r="B20" s="19">
        <v>5</v>
      </c>
      <c r="C20" s="2">
        <v>8</v>
      </c>
      <c r="D20" s="2">
        <v>24</v>
      </c>
      <c r="E20" s="2">
        <v>0</v>
      </c>
      <c r="F20" s="2">
        <v>2</v>
      </c>
      <c r="G20" s="2">
        <v>0</v>
      </c>
      <c r="H20" s="2">
        <v>1</v>
      </c>
      <c r="I20" s="2">
        <v>2</v>
      </c>
      <c r="J20" s="2">
        <v>9</v>
      </c>
      <c r="K20" s="2">
        <v>1</v>
      </c>
      <c r="L20" s="17">
        <f t="shared" si="2"/>
        <v>0.4</v>
      </c>
      <c r="M20" s="15">
        <f t="shared" si="3"/>
        <v>0</v>
      </c>
      <c r="N20" s="15">
        <f t="shared" si="4"/>
        <v>1</v>
      </c>
      <c r="O20" s="15">
        <f t="shared" si="5"/>
        <v>0.1111111111111111</v>
      </c>
      <c r="P20" s="17">
        <f t="shared" si="6"/>
        <v>8.3333333333333329E-2</v>
      </c>
      <c r="Q20" s="1">
        <f t="shared" si="7"/>
        <v>0.375</v>
      </c>
      <c r="R20" s="1">
        <f t="shared" si="8"/>
        <v>4.1666666666666664E-2</v>
      </c>
      <c r="S20" s="1">
        <f t="shared" si="9"/>
        <v>0.33333333333333331</v>
      </c>
      <c r="T20" s="43">
        <f t="shared" si="10"/>
        <v>19.694444444444443</v>
      </c>
      <c r="U20" s="41"/>
      <c r="V20" s="41"/>
      <c r="W20" s="11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20" t="s">
        <v>75</v>
      </c>
      <c r="B21" s="20">
        <v>4</v>
      </c>
      <c r="C21" s="2">
        <v>33</v>
      </c>
      <c r="D21" s="2">
        <v>125</v>
      </c>
      <c r="E21" s="2">
        <v>7</v>
      </c>
      <c r="F21" s="2">
        <v>1</v>
      </c>
      <c r="G21" s="2">
        <v>1</v>
      </c>
      <c r="H21" s="2">
        <v>0</v>
      </c>
      <c r="I21" s="2">
        <v>22</v>
      </c>
      <c r="J21" s="2">
        <v>40</v>
      </c>
      <c r="K21" s="2">
        <v>8</v>
      </c>
      <c r="L21" s="17">
        <f t="shared" si="2"/>
        <v>0.25</v>
      </c>
      <c r="M21" s="15">
        <f t="shared" si="3"/>
        <v>1.9090909090909092</v>
      </c>
      <c r="N21" s="15">
        <f t="shared" si="4"/>
        <v>4.4444444444444446</v>
      </c>
      <c r="O21" s="15">
        <f t="shared" si="5"/>
        <v>0.88888888888888884</v>
      </c>
      <c r="P21" s="17">
        <f t="shared" si="6"/>
        <v>0.17599999999999999</v>
      </c>
      <c r="Q21" s="1">
        <f t="shared" si="7"/>
        <v>0.32</v>
      </c>
      <c r="R21" s="1">
        <f t="shared" si="8"/>
        <v>6.4000000000000001E-2</v>
      </c>
      <c r="S21" s="1">
        <f t="shared" si="9"/>
        <v>0.25600000000000001</v>
      </c>
      <c r="T21" s="43">
        <f t="shared" si="10"/>
        <v>18.666666666666664</v>
      </c>
      <c r="U21" s="41"/>
      <c r="V21" s="41"/>
      <c r="W21" s="1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19" t="s">
        <v>72</v>
      </c>
      <c r="B22" s="19">
        <v>4</v>
      </c>
      <c r="C22" s="2">
        <v>25</v>
      </c>
      <c r="D22" s="2">
        <v>106</v>
      </c>
      <c r="E22" s="2">
        <v>10</v>
      </c>
      <c r="F22" s="2">
        <v>2</v>
      </c>
      <c r="G22" s="2">
        <v>1</v>
      </c>
      <c r="H22" s="2">
        <v>0</v>
      </c>
      <c r="I22" s="2">
        <v>28</v>
      </c>
      <c r="J22" s="2">
        <v>31</v>
      </c>
      <c r="K22" s="2">
        <v>8</v>
      </c>
      <c r="L22" s="17">
        <f t="shared" si="2"/>
        <v>0.5</v>
      </c>
      <c r="M22" s="15">
        <f t="shared" si="3"/>
        <v>3.6</v>
      </c>
      <c r="N22" s="15">
        <f t="shared" si="4"/>
        <v>3.4444444444444446</v>
      </c>
      <c r="O22" s="15">
        <f t="shared" si="5"/>
        <v>0.88888888888888884</v>
      </c>
      <c r="P22" s="17">
        <f t="shared" si="6"/>
        <v>0.26415094339622641</v>
      </c>
      <c r="Q22" s="1">
        <f t="shared" si="7"/>
        <v>0.29245283018867924</v>
      </c>
      <c r="R22" s="1">
        <f t="shared" si="8"/>
        <v>7.5471698113207544E-2</v>
      </c>
      <c r="S22" s="1">
        <f t="shared" si="9"/>
        <v>0.21698113207547171</v>
      </c>
      <c r="T22" s="43">
        <f t="shared" si="10"/>
        <v>16.472222222222221</v>
      </c>
      <c r="U22" s="41"/>
      <c r="V22" s="41"/>
      <c r="W22" s="11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x14ac:dyDescent="0.25">
      <c r="A23" s="19" t="s">
        <v>27</v>
      </c>
      <c r="B23" s="19">
        <v>3</v>
      </c>
      <c r="C23" s="2">
        <v>7</v>
      </c>
      <c r="D23" s="2">
        <v>29</v>
      </c>
      <c r="E23" s="2">
        <v>2</v>
      </c>
      <c r="F23" s="2">
        <v>1</v>
      </c>
      <c r="G23" s="2">
        <v>1</v>
      </c>
      <c r="H23" s="2">
        <v>0</v>
      </c>
      <c r="I23" s="2">
        <v>7</v>
      </c>
      <c r="J23" s="2">
        <v>7</v>
      </c>
      <c r="K23" s="2">
        <v>2</v>
      </c>
      <c r="L23" s="17">
        <f t="shared" si="2"/>
        <v>0.33333333333333331</v>
      </c>
      <c r="M23" s="15">
        <f t="shared" si="3"/>
        <v>2.5714285714285712</v>
      </c>
      <c r="N23" s="15">
        <f t="shared" si="4"/>
        <v>0.77777777777777779</v>
      </c>
      <c r="O23" s="15">
        <f t="shared" si="5"/>
        <v>0.22222222222222221</v>
      </c>
      <c r="P23" s="17">
        <f t="shared" si="6"/>
        <v>0.2413793103448276</v>
      </c>
      <c r="Q23" s="1">
        <f t="shared" si="7"/>
        <v>0.2413793103448276</v>
      </c>
      <c r="R23" s="1">
        <f t="shared" si="8"/>
        <v>6.8965517241379309E-2</v>
      </c>
      <c r="S23" s="1">
        <f t="shared" si="9"/>
        <v>0.17241379310344829</v>
      </c>
      <c r="T23" s="43">
        <f t="shared" si="10"/>
        <v>6.4722222222222223</v>
      </c>
      <c r="U23" s="41"/>
      <c r="V23" s="41"/>
      <c r="W23" s="11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19" t="s">
        <v>25</v>
      </c>
      <c r="B24" s="19">
        <v>4</v>
      </c>
      <c r="C24" s="2">
        <v>5.66</v>
      </c>
      <c r="D24" s="2">
        <v>23</v>
      </c>
      <c r="E24" s="2">
        <v>1</v>
      </c>
      <c r="F24" s="2">
        <v>0</v>
      </c>
      <c r="G24" s="2">
        <v>1</v>
      </c>
      <c r="H24" s="2">
        <v>2</v>
      </c>
      <c r="I24" s="2">
        <v>7</v>
      </c>
      <c r="J24" s="2">
        <v>5</v>
      </c>
      <c r="K24" s="2">
        <v>2</v>
      </c>
      <c r="L24" s="17">
        <f t="shared" si="2"/>
        <v>0</v>
      </c>
      <c r="M24" s="15">
        <f t="shared" si="3"/>
        <v>1.5901060070671378</v>
      </c>
      <c r="N24" s="15">
        <f t="shared" si="4"/>
        <v>0.55555555555555558</v>
      </c>
      <c r="O24" s="15">
        <f t="shared" si="5"/>
        <v>0.22222222222222221</v>
      </c>
      <c r="P24" s="17">
        <f t="shared" si="6"/>
        <v>0.30434782608695654</v>
      </c>
      <c r="Q24" s="1">
        <f t="shared" si="7"/>
        <v>0.21739130434782608</v>
      </c>
      <c r="R24" s="1">
        <f t="shared" si="8"/>
        <v>8.6956521739130432E-2</v>
      </c>
      <c r="S24" s="1">
        <f t="shared" si="9"/>
        <v>0.13043478260869565</v>
      </c>
      <c r="T24" s="43">
        <f t="shared" si="10"/>
        <v>5.5611111111111109</v>
      </c>
      <c r="U24" s="41"/>
      <c r="V24" s="41"/>
      <c r="W24" s="11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19" t="s">
        <v>100</v>
      </c>
      <c r="B25" s="19">
        <v>1</v>
      </c>
      <c r="C25" s="2">
        <v>7</v>
      </c>
      <c r="D25" s="2">
        <v>28</v>
      </c>
      <c r="E25" s="2">
        <v>2</v>
      </c>
      <c r="F25" s="2">
        <v>0</v>
      </c>
      <c r="G25" s="2">
        <v>0</v>
      </c>
      <c r="H25" s="2">
        <v>0</v>
      </c>
      <c r="I25" s="2">
        <v>7</v>
      </c>
      <c r="J25" s="2">
        <v>5</v>
      </c>
      <c r="K25" s="2">
        <v>1</v>
      </c>
      <c r="L25" s="17">
        <f t="shared" si="2"/>
        <v>0</v>
      </c>
      <c r="M25" s="15">
        <f t="shared" si="3"/>
        <v>2.5714285714285712</v>
      </c>
      <c r="N25" s="15">
        <f t="shared" si="4"/>
        <v>0.55555555555555558</v>
      </c>
      <c r="O25" s="15">
        <f t="shared" si="5"/>
        <v>0.1111111111111111</v>
      </c>
      <c r="P25" s="17">
        <f t="shared" si="6"/>
        <v>0.25</v>
      </c>
      <c r="Q25" s="1">
        <f t="shared" si="7"/>
        <v>0.17857142857142858</v>
      </c>
      <c r="R25" s="1">
        <f t="shared" si="8"/>
        <v>3.5714285714285712E-2</v>
      </c>
      <c r="S25" s="1">
        <f t="shared" si="9"/>
        <v>0.14285714285714285</v>
      </c>
      <c r="T25" s="43">
        <f t="shared" si="10"/>
        <v>2.3055555555555554</v>
      </c>
      <c r="U25" s="41"/>
      <c r="V25" s="41"/>
      <c r="W25" s="11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25">
      <c r="A26" s="18" t="s">
        <v>31</v>
      </c>
      <c r="B26" s="18">
        <v>1</v>
      </c>
      <c r="C26" s="2">
        <v>9</v>
      </c>
      <c r="D26" s="2">
        <v>38</v>
      </c>
      <c r="E26" s="2">
        <v>2</v>
      </c>
      <c r="F26" s="2">
        <v>0</v>
      </c>
      <c r="G26" s="2">
        <v>1</v>
      </c>
      <c r="H26" s="2">
        <v>0</v>
      </c>
      <c r="I26" s="2">
        <v>7</v>
      </c>
      <c r="J26" s="2">
        <v>8</v>
      </c>
      <c r="K26" s="2">
        <v>6</v>
      </c>
      <c r="L26" s="17">
        <f t="shared" si="2"/>
        <v>0</v>
      </c>
      <c r="M26" s="15">
        <f t="shared" si="3"/>
        <v>2</v>
      </c>
      <c r="N26" s="15">
        <f t="shared" si="4"/>
        <v>0.88888888888888884</v>
      </c>
      <c r="O26" s="15">
        <f t="shared" si="5"/>
        <v>0.66666666666666663</v>
      </c>
      <c r="P26" s="17">
        <f t="shared" si="6"/>
        <v>0.18421052631578946</v>
      </c>
      <c r="Q26" s="1">
        <f t="shared" si="7"/>
        <v>0.21052631578947367</v>
      </c>
      <c r="R26" s="1">
        <f t="shared" si="8"/>
        <v>0.15789473684210525</v>
      </c>
      <c r="S26" s="1">
        <f t="shared" si="9"/>
        <v>5.2631578947368418E-2</v>
      </c>
      <c r="T26" s="43">
        <f t="shared" si="10"/>
        <v>1.6666666666666665</v>
      </c>
      <c r="U26" s="41"/>
      <c r="V26" s="41"/>
      <c r="W26" s="11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19" t="s">
        <v>23</v>
      </c>
      <c r="B27" s="19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17">
        <f t="shared" si="2"/>
        <v>0</v>
      </c>
      <c r="M27" s="15">
        <f t="shared" si="3"/>
        <v>0</v>
      </c>
      <c r="N27" s="15">
        <f t="shared" si="4"/>
        <v>0</v>
      </c>
      <c r="O27" s="15">
        <f t="shared" si="5"/>
        <v>0</v>
      </c>
      <c r="P27" s="17">
        <f t="shared" si="6"/>
        <v>0</v>
      </c>
      <c r="Q27" s="1">
        <f t="shared" si="7"/>
        <v>0</v>
      </c>
      <c r="R27" s="1">
        <f t="shared" si="8"/>
        <v>0</v>
      </c>
      <c r="S27" s="1">
        <f t="shared" si="9"/>
        <v>0</v>
      </c>
      <c r="T27" s="43">
        <f t="shared" si="10"/>
        <v>0</v>
      </c>
      <c r="U27" s="41"/>
      <c r="V27" s="41"/>
      <c r="W27" s="11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x14ac:dyDescent="0.25">
      <c r="A28" s="46" t="s">
        <v>33</v>
      </c>
      <c r="B28" s="46">
        <v>1</v>
      </c>
      <c r="C28" s="4">
        <v>2</v>
      </c>
      <c r="D28" s="2">
        <v>10</v>
      </c>
      <c r="E28" s="2">
        <v>3</v>
      </c>
      <c r="F28" s="2">
        <v>0</v>
      </c>
      <c r="G28" s="2">
        <v>1</v>
      </c>
      <c r="H28" s="4">
        <v>0</v>
      </c>
      <c r="I28" s="2">
        <v>4</v>
      </c>
      <c r="J28" s="2">
        <v>2</v>
      </c>
      <c r="K28" s="2">
        <v>0</v>
      </c>
      <c r="L28" s="14">
        <f t="shared" si="2"/>
        <v>0</v>
      </c>
      <c r="M28" s="13">
        <f t="shared" si="3"/>
        <v>13.5</v>
      </c>
      <c r="N28" s="13">
        <f t="shared" si="4"/>
        <v>0.22222222222222221</v>
      </c>
      <c r="O28" s="13">
        <f t="shared" si="5"/>
        <v>0</v>
      </c>
      <c r="P28" s="14">
        <f t="shared" si="6"/>
        <v>0.4</v>
      </c>
      <c r="Q28" s="1">
        <f t="shared" si="7"/>
        <v>0.2</v>
      </c>
      <c r="R28" s="1">
        <f t="shared" si="8"/>
        <v>0</v>
      </c>
      <c r="S28" s="1">
        <f t="shared" si="9"/>
        <v>0.2</v>
      </c>
      <c r="T28" s="43">
        <f t="shared" si="10"/>
        <v>-3.7222222222222223</v>
      </c>
      <c r="U28" s="41"/>
      <c r="V28" s="41"/>
      <c r="W28" s="11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x14ac:dyDescent="0.25">
      <c r="W29" s="11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5">
      <c r="W30" s="11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25">
      <c r="W31" s="1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25">
      <c r="T32" s="29"/>
      <c r="U32" s="29"/>
      <c r="V32" s="29"/>
      <c r="W32" s="11"/>
      <c r="Y32"/>
      <c r="Z32"/>
      <c r="AA32"/>
      <c r="AB32"/>
      <c r="AC32"/>
      <c r="AD32"/>
      <c r="AE32"/>
      <c r="AF32"/>
      <c r="AG32"/>
      <c r="AH32"/>
      <c r="AI32"/>
    </row>
    <row r="33" spans="23:39" x14ac:dyDescent="0.25">
      <c r="W33" s="11"/>
      <c r="Y33"/>
      <c r="Z33"/>
      <c r="AA33"/>
      <c r="AB33"/>
      <c r="AC33"/>
      <c r="AD33"/>
      <c r="AE33"/>
      <c r="AF33"/>
      <c r="AG33"/>
      <c r="AH33"/>
      <c r="AI33"/>
    </row>
    <row r="34" spans="23:39" x14ac:dyDescent="0.25">
      <c r="W34" s="11"/>
      <c r="Y34"/>
      <c r="Z34"/>
      <c r="AA34"/>
      <c r="AB34"/>
      <c r="AC34"/>
      <c r="AD34"/>
      <c r="AE34"/>
      <c r="AF34"/>
      <c r="AG34"/>
      <c r="AH34"/>
      <c r="AI34"/>
    </row>
    <row r="35" spans="23:39" x14ac:dyDescent="0.25">
      <c r="W35" s="11"/>
      <c r="Y35"/>
      <c r="Z35"/>
      <c r="AA35"/>
      <c r="AB35"/>
      <c r="AC35"/>
      <c r="AD35"/>
      <c r="AE35"/>
      <c r="AF35"/>
      <c r="AG35"/>
      <c r="AH35"/>
      <c r="AI35"/>
    </row>
    <row r="36" spans="23:39" x14ac:dyDescent="0.25">
      <c r="W36" s="11"/>
      <c r="Y36"/>
      <c r="Z36"/>
      <c r="AA36"/>
      <c r="AB36"/>
      <c r="AC36"/>
      <c r="AD36"/>
      <c r="AE36"/>
      <c r="AF36"/>
      <c r="AG36"/>
      <c r="AH36"/>
      <c r="AI36"/>
    </row>
    <row r="37" spans="23:39" x14ac:dyDescent="0.25">
      <c r="W37" s="11"/>
      <c r="Y37"/>
      <c r="Z37"/>
      <c r="AA37"/>
      <c r="AB37"/>
      <c r="AC37"/>
      <c r="AD37"/>
      <c r="AE37"/>
      <c r="AF37"/>
      <c r="AG37"/>
      <c r="AH37"/>
      <c r="AI37"/>
    </row>
    <row r="38" spans="23:39" x14ac:dyDescent="0.25">
      <c r="W38" s="11"/>
      <c r="Y38"/>
      <c r="Z38"/>
      <c r="AA38"/>
      <c r="AB38"/>
      <c r="AC38"/>
      <c r="AD38"/>
      <c r="AE38"/>
      <c r="AF38"/>
      <c r="AG38"/>
      <c r="AH38"/>
      <c r="AI38"/>
    </row>
    <row r="39" spans="23:39" x14ac:dyDescent="0.25">
      <c r="W39" s="11"/>
      <c r="Y39"/>
      <c r="Z39"/>
      <c r="AA39"/>
      <c r="AB39"/>
      <c r="AC39"/>
      <c r="AD39"/>
      <c r="AE39"/>
      <c r="AF39"/>
      <c r="AG39"/>
      <c r="AH39"/>
      <c r="AI39"/>
    </row>
    <row r="40" spans="23:39" x14ac:dyDescent="0.25">
      <c r="W40" s="11"/>
      <c r="Y40"/>
      <c r="Z40"/>
      <c r="AA40"/>
      <c r="AB40"/>
      <c r="AC40"/>
      <c r="AD40"/>
      <c r="AE40"/>
      <c r="AF40"/>
      <c r="AG40"/>
      <c r="AH40"/>
      <c r="AI40"/>
    </row>
    <row r="41" spans="23:39" x14ac:dyDescent="0.25">
      <c r="W41" s="11"/>
      <c r="Y41"/>
      <c r="Z41"/>
      <c r="AA41"/>
      <c r="AB41"/>
      <c r="AC41"/>
      <c r="AD41"/>
      <c r="AE41"/>
      <c r="AF41"/>
      <c r="AG41"/>
      <c r="AH41"/>
      <c r="AI41"/>
    </row>
    <row r="42" spans="23:39" x14ac:dyDescent="0.25">
      <c r="W42" s="11"/>
      <c r="Y42"/>
      <c r="Z42"/>
      <c r="AA42"/>
      <c r="AB42"/>
      <c r="AC42"/>
      <c r="AD42"/>
      <c r="AE42"/>
      <c r="AF42"/>
      <c r="AG42"/>
      <c r="AH42"/>
      <c r="AI42"/>
    </row>
    <row r="43" spans="23:39" x14ac:dyDescent="0.25">
      <c r="W43" s="11"/>
      <c r="Y43"/>
      <c r="Z43"/>
      <c r="AA43"/>
      <c r="AB43"/>
      <c r="AC43"/>
      <c r="AD43"/>
      <c r="AE43"/>
      <c r="AF43"/>
      <c r="AG43"/>
      <c r="AH43"/>
      <c r="AI43"/>
    </row>
    <row r="44" spans="23:39" x14ac:dyDescent="0.25">
      <c r="W44" s="11"/>
      <c r="Y44"/>
      <c r="Z44"/>
      <c r="AA44"/>
      <c r="AB44"/>
      <c r="AC44"/>
      <c r="AD44"/>
      <c r="AE44"/>
      <c r="AF44"/>
      <c r="AG44"/>
      <c r="AH44"/>
      <c r="AI44"/>
    </row>
    <row r="45" spans="23:39" x14ac:dyDescent="0.25">
      <c r="W45" s="11"/>
      <c r="Y45"/>
      <c r="Z45"/>
      <c r="AA45"/>
      <c r="AB45"/>
      <c r="AC45"/>
      <c r="AD45"/>
      <c r="AE45"/>
      <c r="AF45"/>
      <c r="AG45"/>
      <c r="AH45"/>
      <c r="AI45"/>
    </row>
    <row r="46" spans="23:39" x14ac:dyDescent="0.25">
      <c r="W46" s="11"/>
      <c r="AA46"/>
      <c r="AJ46" s="11"/>
      <c r="AK46" s="11"/>
      <c r="AL46" s="11"/>
      <c r="AM46" s="11"/>
    </row>
    <row r="48" spans="23:39" x14ac:dyDescent="0.25">
      <c r="Y48"/>
      <c r="Z48"/>
      <c r="AA48"/>
      <c r="AB48"/>
      <c r="AC48"/>
      <c r="AD48"/>
      <c r="AE48"/>
      <c r="AF48"/>
      <c r="AG48"/>
      <c r="AH48"/>
      <c r="AI48"/>
    </row>
    <row r="49" spans="23:35" x14ac:dyDescent="0.25">
      <c r="W49" s="11"/>
      <c r="X49"/>
      <c r="Y49"/>
      <c r="Z49"/>
      <c r="AA49"/>
      <c r="AB49"/>
      <c r="AC49"/>
      <c r="AD49"/>
      <c r="AE49"/>
      <c r="AF49"/>
      <c r="AG49"/>
      <c r="AH49"/>
      <c r="AI49"/>
    </row>
    <row r="50" spans="23:35" x14ac:dyDescent="0.25">
      <c r="W50" s="11"/>
      <c r="X50"/>
      <c r="Y50"/>
      <c r="Z50"/>
      <c r="AA50"/>
      <c r="AB50"/>
      <c r="AC50"/>
      <c r="AD50"/>
      <c r="AE50"/>
      <c r="AF50"/>
      <c r="AG50"/>
      <c r="AH50"/>
      <c r="AI50"/>
    </row>
    <row r="51" spans="23:35" x14ac:dyDescent="0.25">
      <c r="W51" s="11"/>
      <c r="X51"/>
      <c r="Y51"/>
      <c r="Z51"/>
      <c r="AA51"/>
      <c r="AB51"/>
      <c r="AC51"/>
      <c r="AD51"/>
      <c r="AE51"/>
      <c r="AF51"/>
      <c r="AG51"/>
      <c r="AH51"/>
      <c r="AI51"/>
    </row>
    <row r="52" spans="23:35" x14ac:dyDescent="0.25">
      <c r="W52" s="11"/>
      <c r="X52"/>
      <c r="Y52"/>
      <c r="Z52"/>
      <c r="AA52"/>
      <c r="AB52"/>
      <c r="AC52"/>
      <c r="AD52"/>
      <c r="AE52"/>
      <c r="AF52"/>
      <c r="AG52"/>
      <c r="AH52"/>
      <c r="AI52"/>
    </row>
    <row r="53" spans="23:35" x14ac:dyDescent="0.25">
      <c r="W53" s="11"/>
      <c r="X53"/>
      <c r="Y53"/>
      <c r="Z53"/>
      <c r="AA53"/>
      <c r="AB53"/>
      <c r="AC53"/>
      <c r="AD53"/>
      <c r="AE53"/>
      <c r="AF53"/>
      <c r="AG53"/>
      <c r="AH53"/>
      <c r="AI53"/>
    </row>
    <row r="54" spans="23:35" x14ac:dyDescent="0.25">
      <c r="W54" s="11"/>
      <c r="X54"/>
      <c r="Y54"/>
      <c r="Z54"/>
      <c r="AA54"/>
      <c r="AB54"/>
      <c r="AC54"/>
      <c r="AD54"/>
      <c r="AE54"/>
      <c r="AF54"/>
      <c r="AG54"/>
      <c r="AH54"/>
      <c r="AI54"/>
    </row>
    <row r="55" spans="23:35" x14ac:dyDescent="0.25">
      <c r="W55" s="11"/>
      <c r="X55"/>
      <c r="Y55"/>
      <c r="Z55"/>
      <c r="AA55"/>
      <c r="AB55"/>
      <c r="AC55"/>
      <c r="AD55"/>
      <c r="AE55"/>
      <c r="AF55"/>
      <c r="AG55"/>
      <c r="AH55"/>
      <c r="AI55"/>
    </row>
    <row r="56" spans="23:35" x14ac:dyDescent="0.25">
      <c r="W56" s="11"/>
      <c r="X56"/>
      <c r="Y56"/>
      <c r="Z56"/>
      <c r="AA56"/>
      <c r="AB56"/>
      <c r="AC56"/>
      <c r="AD56"/>
      <c r="AE56"/>
      <c r="AF56"/>
      <c r="AG56"/>
      <c r="AH56"/>
      <c r="AI56"/>
    </row>
    <row r="57" spans="23:35" x14ac:dyDescent="0.25">
      <c r="W57" s="11"/>
      <c r="X57"/>
      <c r="Y57"/>
      <c r="Z57"/>
      <c r="AA57"/>
      <c r="AB57"/>
      <c r="AC57"/>
      <c r="AD57"/>
      <c r="AE57"/>
      <c r="AF57"/>
      <c r="AG57"/>
      <c r="AH57"/>
      <c r="AI57"/>
    </row>
    <row r="58" spans="23:35" x14ac:dyDescent="0.25">
      <c r="W58" s="11"/>
      <c r="X58"/>
      <c r="Y58"/>
      <c r="Z58"/>
      <c r="AA58"/>
      <c r="AB58"/>
      <c r="AC58"/>
      <c r="AD58"/>
      <c r="AE58"/>
      <c r="AF58"/>
      <c r="AG58"/>
      <c r="AH58"/>
      <c r="AI58"/>
    </row>
    <row r="59" spans="23:35" x14ac:dyDescent="0.25">
      <c r="W59" s="11"/>
      <c r="X59"/>
      <c r="Y59"/>
      <c r="Z59"/>
      <c r="AA59"/>
      <c r="AB59"/>
      <c r="AC59"/>
      <c r="AD59"/>
      <c r="AE59"/>
      <c r="AF59"/>
      <c r="AG59"/>
      <c r="AH59"/>
      <c r="AI59"/>
    </row>
    <row r="60" spans="23:35" x14ac:dyDescent="0.25">
      <c r="W60" s="11"/>
      <c r="X60"/>
      <c r="Y60"/>
      <c r="Z60"/>
      <c r="AA60"/>
      <c r="AB60"/>
      <c r="AC60"/>
      <c r="AD60"/>
      <c r="AE60"/>
      <c r="AF60"/>
      <c r="AG60"/>
      <c r="AH60"/>
      <c r="AI60"/>
    </row>
    <row r="61" spans="23:35" x14ac:dyDescent="0.25">
      <c r="W61" s="11"/>
      <c r="X61"/>
      <c r="Y61"/>
      <c r="Z61"/>
      <c r="AA61"/>
      <c r="AB61"/>
      <c r="AC61"/>
      <c r="AD61"/>
      <c r="AE61"/>
      <c r="AF61"/>
      <c r="AG61"/>
      <c r="AH61"/>
      <c r="AI61"/>
    </row>
    <row r="62" spans="23:35" x14ac:dyDescent="0.25">
      <c r="W62" s="11"/>
      <c r="X62"/>
      <c r="Y62"/>
      <c r="Z62"/>
      <c r="AA62"/>
      <c r="AB62"/>
      <c r="AC62"/>
      <c r="AD62"/>
      <c r="AE62"/>
      <c r="AF62"/>
      <c r="AG62"/>
      <c r="AH62"/>
      <c r="AI62"/>
    </row>
    <row r="63" spans="23:35" x14ac:dyDescent="0.25">
      <c r="Y63"/>
      <c r="Z63"/>
      <c r="AA63"/>
      <c r="AB63"/>
      <c r="AC63"/>
      <c r="AD63"/>
      <c r="AE63"/>
      <c r="AF63"/>
      <c r="AG63"/>
      <c r="AH63"/>
      <c r="AI63"/>
    </row>
    <row r="64" spans="23:35" x14ac:dyDescent="0.25">
      <c r="Y64"/>
      <c r="Z64"/>
      <c r="AA64"/>
      <c r="AB64"/>
      <c r="AC64"/>
      <c r="AD64"/>
      <c r="AE64"/>
      <c r="AF64"/>
      <c r="AG64"/>
      <c r="AH64"/>
      <c r="AI64"/>
    </row>
    <row r="65" spans="23:35" x14ac:dyDescent="0.25">
      <c r="W65" s="11"/>
      <c r="X65"/>
      <c r="Y65"/>
      <c r="Z65"/>
      <c r="AA65"/>
      <c r="AB65"/>
      <c r="AC65"/>
      <c r="AD65"/>
      <c r="AE65"/>
      <c r="AF65"/>
      <c r="AG65"/>
      <c r="AH65"/>
      <c r="AI65"/>
    </row>
    <row r="66" spans="23:35" x14ac:dyDescent="0.25">
      <c r="W66" s="11"/>
      <c r="X66"/>
      <c r="Y66"/>
      <c r="Z66"/>
      <c r="AA66"/>
      <c r="AB66"/>
      <c r="AC66"/>
      <c r="AD66"/>
      <c r="AE66"/>
      <c r="AF66"/>
      <c r="AG66"/>
      <c r="AH66"/>
      <c r="AI66"/>
    </row>
    <row r="67" spans="23:35" x14ac:dyDescent="0.25">
      <c r="W67" s="11"/>
      <c r="X67"/>
      <c r="Y67"/>
      <c r="Z67"/>
      <c r="AA67"/>
      <c r="AB67"/>
      <c r="AC67"/>
      <c r="AD67"/>
      <c r="AE67"/>
      <c r="AF67"/>
      <c r="AG67"/>
      <c r="AH67"/>
      <c r="AI67"/>
    </row>
    <row r="68" spans="23:35" x14ac:dyDescent="0.25">
      <c r="W68" s="11"/>
      <c r="X68"/>
      <c r="Y68"/>
      <c r="Z68"/>
      <c r="AA68"/>
      <c r="AB68"/>
      <c r="AC68"/>
      <c r="AD68"/>
      <c r="AE68"/>
      <c r="AF68"/>
      <c r="AG68"/>
      <c r="AH68"/>
      <c r="AI68"/>
    </row>
    <row r="69" spans="23:35" x14ac:dyDescent="0.25">
      <c r="W69" s="11"/>
      <c r="X69"/>
      <c r="Y69"/>
      <c r="Z69"/>
      <c r="AA69"/>
      <c r="AB69"/>
      <c r="AC69"/>
      <c r="AD69"/>
      <c r="AE69"/>
      <c r="AF69"/>
      <c r="AG69"/>
      <c r="AH69"/>
      <c r="AI69"/>
    </row>
    <row r="70" spans="23:35" x14ac:dyDescent="0.25">
      <c r="W70" s="11"/>
      <c r="X70"/>
      <c r="Y70"/>
      <c r="Z70"/>
      <c r="AA70"/>
      <c r="AB70"/>
      <c r="AC70"/>
      <c r="AD70"/>
      <c r="AE70"/>
      <c r="AF70"/>
      <c r="AG70"/>
      <c r="AH70"/>
      <c r="AI70"/>
    </row>
    <row r="71" spans="23:35" x14ac:dyDescent="0.25">
      <c r="W71" s="11"/>
      <c r="X71"/>
      <c r="Y71"/>
      <c r="Z71"/>
      <c r="AA71"/>
      <c r="AB71"/>
      <c r="AC71"/>
      <c r="AD71"/>
      <c r="AE71"/>
      <c r="AF71"/>
      <c r="AG71"/>
      <c r="AH71"/>
      <c r="AI71"/>
    </row>
    <row r="72" spans="23:35" x14ac:dyDescent="0.25">
      <c r="W72" s="11"/>
      <c r="X72"/>
      <c r="Y72"/>
      <c r="Z72"/>
      <c r="AA72"/>
      <c r="AB72"/>
      <c r="AC72"/>
      <c r="AD72"/>
      <c r="AE72"/>
      <c r="AF72"/>
      <c r="AG72"/>
      <c r="AH72"/>
      <c r="AI72"/>
    </row>
    <row r="73" spans="23:35" x14ac:dyDescent="0.25">
      <c r="W73" s="11"/>
      <c r="X73"/>
      <c r="Y73"/>
      <c r="Z73"/>
      <c r="AA73"/>
      <c r="AB73"/>
      <c r="AC73"/>
      <c r="AD73"/>
      <c r="AE73"/>
      <c r="AF73"/>
      <c r="AG73"/>
      <c r="AH73"/>
      <c r="AI73"/>
    </row>
    <row r="74" spans="23:35" x14ac:dyDescent="0.25">
      <c r="W74" s="11"/>
      <c r="X74"/>
      <c r="Y74"/>
      <c r="Z74"/>
      <c r="AA74"/>
      <c r="AB74"/>
      <c r="AC74"/>
      <c r="AD74"/>
      <c r="AE74"/>
      <c r="AF74"/>
      <c r="AG74"/>
      <c r="AH74"/>
      <c r="AI74"/>
    </row>
    <row r="75" spans="23:35" x14ac:dyDescent="0.25">
      <c r="W75" s="11"/>
      <c r="X75"/>
      <c r="Y75"/>
      <c r="Z75"/>
      <c r="AA75"/>
      <c r="AB75"/>
      <c r="AC75"/>
      <c r="AD75"/>
      <c r="AE75"/>
      <c r="AF75"/>
      <c r="AG75"/>
      <c r="AH75"/>
      <c r="AI75"/>
    </row>
    <row r="76" spans="23:35" x14ac:dyDescent="0.25">
      <c r="W76" s="11"/>
      <c r="X76"/>
      <c r="Y76"/>
      <c r="Z76"/>
      <c r="AA76"/>
      <c r="AB76"/>
      <c r="AC76"/>
      <c r="AD76"/>
      <c r="AE76"/>
      <c r="AF76"/>
      <c r="AG76"/>
      <c r="AH76"/>
      <c r="AI76"/>
    </row>
    <row r="77" spans="23:35" x14ac:dyDescent="0.25">
      <c r="W77" s="11"/>
      <c r="X77"/>
      <c r="Y77"/>
      <c r="Z77"/>
      <c r="AA77"/>
      <c r="AB77"/>
      <c r="AC77"/>
      <c r="AD77"/>
      <c r="AE77"/>
      <c r="AF77"/>
      <c r="AG77"/>
      <c r="AH77"/>
      <c r="AI77"/>
    </row>
    <row r="78" spans="23:35" x14ac:dyDescent="0.25">
      <c r="W78" s="11"/>
      <c r="X78"/>
      <c r="Y78"/>
      <c r="Z78"/>
      <c r="AA78"/>
      <c r="AB78"/>
      <c r="AC78"/>
      <c r="AD78"/>
      <c r="AE78"/>
      <c r="AF78"/>
      <c r="AG78"/>
      <c r="AH78"/>
      <c r="AI78"/>
    </row>
  </sheetData>
  <phoneticPr fontId="4" type="noConversion"/>
  <conditionalFormatting sqref="T17:V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L15:M15 B16:K16 B15:K15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D804-CC5C-4A38-8C24-7A5469154B00}">
  <dimension ref="A1:AM78"/>
  <sheetViews>
    <sheetView zoomScaleNormal="100" workbookViewId="0">
      <selection activeCell="D33" sqref="D33"/>
    </sheetView>
  </sheetViews>
  <sheetFormatPr defaultColWidth="8.85546875" defaultRowHeight="15" x14ac:dyDescent="0.25"/>
  <cols>
    <col min="1" max="1" width="17" style="11" bestFit="1" customWidth="1"/>
    <col min="2" max="2" width="11.7109375" style="11" customWidth="1"/>
    <col min="3" max="3" width="8" style="11" customWidth="1"/>
    <col min="4" max="4" width="9" style="11" customWidth="1"/>
    <col min="5" max="5" width="8.140625" style="11" customWidth="1"/>
    <col min="6" max="7" width="9.28515625" style="11" customWidth="1"/>
    <col min="8" max="8" width="9.7109375" style="11" customWidth="1"/>
    <col min="9" max="9" width="9" style="11" customWidth="1"/>
    <col min="10" max="10" width="8" style="11" customWidth="1"/>
    <col min="11" max="11" width="7.85546875" style="11" bestFit="1" customWidth="1"/>
    <col min="12" max="12" width="10.85546875" style="11" bestFit="1" customWidth="1"/>
    <col min="13" max="13" width="12.140625" style="11" bestFit="1" customWidth="1"/>
    <col min="14" max="14" width="10.42578125" style="11" bestFit="1" customWidth="1"/>
    <col min="15" max="15" width="9.7109375" bestFit="1" customWidth="1"/>
    <col min="16" max="16" width="9.7109375" style="11" bestFit="1" customWidth="1"/>
    <col min="17" max="17" width="9.28515625" style="11" bestFit="1" customWidth="1"/>
    <col min="18" max="18" width="9.5703125" style="11" bestFit="1" customWidth="1"/>
    <col min="19" max="19" width="12.85546875" style="11" bestFit="1" customWidth="1"/>
    <col min="20" max="20" width="11.140625" style="11" bestFit="1" customWidth="1"/>
    <col min="21" max="22" width="10.5703125" style="11" customWidth="1"/>
    <col min="23" max="23" width="14.7109375" bestFit="1" customWidth="1"/>
    <col min="24" max="24" width="11" style="11" bestFit="1" customWidth="1"/>
    <col min="25" max="25" width="11.140625" style="11" bestFit="1" customWidth="1"/>
    <col min="26" max="26" width="11.7109375" style="11" bestFit="1" customWidth="1"/>
    <col min="27" max="27" width="7.28515625" style="11" bestFit="1" customWidth="1"/>
    <col min="28" max="29" width="7.7109375" style="11" bestFit="1" customWidth="1"/>
    <col min="30" max="31" width="9.28515625" style="11" bestFit="1" customWidth="1"/>
    <col min="32" max="32" width="9.7109375" style="11" bestFit="1" customWidth="1"/>
    <col min="33" max="33" width="9" style="11" bestFit="1" customWidth="1"/>
    <col min="34" max="34" width="8.28515625" style="11" bestFit="1" customWidth="1"/>
    <col min="35" max="35" width="7.85546875" style="11" bestFit="1" customWidth="1"/>
    <col min="36" max="36" width="10.85546875" bestFit="1" customWidth="1"/>
    <col min="37" max="37" width="9" bestFit="1" customWidth="1"/>
    <col min="38" max="38" width="8.42578125" bestFit="1" customWidth="1"/>
    <col min="39" max="40" width="9.7109375" bestFit="1" customWidth="1"/>
    <col min="41" max="41" width="8.28515625" bestFit="1" customWidth="1"/>
    <col min="42" max="42" width="9.42578125" bestFit="1" customWidth="1"/>
    <col min="43" max="43" width="12.85546875" bestFit="1" customWidth="1"/>
    <col min="44" max="44" width="10.42578125" bestFit="1" customWidth="1"/>
  </cols>
  <sheetData>
    <row r="1" spans="1:35" x14ac:dyDescent="0.25">
      <c r="A1" s="10" t="s">
        <v>53</v>
      </c>
      <c r="B1" s="9" t="s">
        <v>88</v>
      </c>
      <c r="C1" s="9" t="s">
        <v>63</v>
      </c>
      <c r="D1" s="9" t="s">
        <v>85</v>
      </c>
      <c r="E1" s="9" t="s">
        <v>87</v>
      </c>
      <c r="F1" s="9" t="s">
        <v>48</v>
      </c>
      <c r="G1" s="9" t="s">
        <v>62</v>
      </c>
      <c r="H1" s="9" t="s">
        <v>61</v>
      </c>
      <c r="I1" s="9" t="s">
        <v>60</v>
      </c>
      <c r="J1" s="9" t="s">
        <v>59</v>
      </c>
      <c r="K1" s="8" t="s">
        <v>97</v>
      </c>
      <c r="L1" s="8" t="s">
        <v>95</v>
      </c>
      <c r="M1" s="9" t="s">
        <v>57</v>
      </c>
      <c r="N1" s="9" t="s">
        <v>56</v>
      </c>
      <c r="O1" s="9" t="s">
        <v>55</v>
      </c>
      <c r="P1" s="9" t="s">
        <v>54</v>
      </c>
      <c r="Q1" s="9" t="s">
        <v>45</v>
      </c>
      <c r="R1" s="9" t="s">
        <v>86</v>
      </c>
      <c r="S1" s="8" t="s">
        <v>58</v>
      </c>
      <c r="T1" s="8" t="s">
        <v>96</v>
      </c>
      <c r="U1" s="9" t="s">
        <v>105</v>
      </c>
      <c r="V1" s="40" t="s">
        <v>102</v>
      </c>
      <c r="W1" s="40" t="s">
        <v>103</v>
      </c>
      <c r="X1" s="40" t="s">
        <v>104</v>
      </c>
      <c r="Y1" s="42" t="s">
        <v>106</v>
      </c>
      <c r="AH1"/>
      <c r="AI1"/>
    </row>
    <row r="2" spans="1:35" x14ac:dyDescent="0.25">
      <c r="A2" s="7" t="s">
        <v>73</v>
      </c>
      <c r="B2" s="2"/>
      <c r="C2" s="37">
        <f t="shared" ref="C2:C14" si="0">B2-F2</f>
        <v>0</v>
      </c>
      <c r="D2" s="37">
        <f>SUM(Table31115[[#This Row],[1B]:[HR]])</f>
        <v>0</v>
      </c>
      <c r="E2" s="2"/>
      <c r="F2" s="2"/>
      <c r="G2" s="2"/>
      <c r="H2" s="2"/>
      <c r="I2" s="2"/>
      <c r="J2" s="2"/>
      <c r="K2" s="39">
        <f t="shared" ref="K2:K14" si="1">SUM((G2*1),(H2*2),(I2*3),(J2*4))</f>
        <v>0</v>
      </c>
      <c r="L2" s="26"/>
      <c r="M2" s="21">
        <f t="shared" ref="M2:M14" si="2">IFERROR(G2/D2,0)</f>
        <v>0</v>
      </c>
      <c r="N2" s="21">
        <f t="shared" ref="N2:N14" si="3">IFERROR(H2/D2,0)</f>
        <v>0</v>
      </c>
      <c r="O2" s="21">
        <f t="shared" ref="O2:O14" si="4">IFERROR(I2/D2,0)</f>
        <v>0</v>
      </c>
      <c r="P2" s="1">
        <f t="shared" ref="P2:P14" si="5">IFERROR(J2/D2,0)</f>
        <v>0</v>
      </c>
      <c r="Q2" s="1">
        <f t="shared" ref="Q2:Q14" si="6">IFERROR(E2/B2,0)</f>
        <v>0</v>
      </c>
      <c r="R2" s="1">
        <f t="shared" ref="R2:R14" si="7">IFERROR(F2/B2,0)</f>
        <v>0</v>
      </c>
      <c r="S2" s="33">
        <f t="shared" ref="S2:S14" si="8">IFERROR((G2+H2+I2+J2)/C2,0)</f>
        <v>0</v>
      </c>
      <c r="T2" s="32">
        <f t="shared" ref="T2:T14" si="9">IFERROR(K2/C2,0)</f>
        <v>0</v>
      </c>
      <c r="U2" s="35" t="e">
        <f t="shared" ref="U2:U14" si="10">(D2+F2)/B2</f>
        <v>#DIV/0!</v>
      </c>
      <c r="V2" s="35" t="e">
        <f t="shared" ref="V2:V14" si="11">T2+U2</f>
        <v>#DIV/0!</v>
      </c>
      <c r="W2" s="35" t="e">
        <f>(Table31115[[#This Row],[2B]]+Table31115[[#This Row],[3B]]+(3*Table31115[[#This Row],[HR]]))/Table31115[[#This Row],[AB]]</f>
        <v>#DIV/0!</v>
      </c>
      <c r="X2" s="30" t="e">
        <f>(0.69*Table31115[[#This Row],[BB]])+(0.89*Table31115[[#This Row],[1B]])+(1.27*Table31115[[#This Row],[2B]])+(1.62*Table31115[[#This Row],[3B]])+(2.1*Table31115[[#This Row],[HR]])/Table31115[[#This Row],[PA]]</f>
        <v>#DIV/0!</v>
      </c>
      <c r="Y2" s="30" t="e">
        <f t="shared" ref="Y2:Y14" si="12">((D2+F2)*(K2+(0.26*F2))+(0.52*L2))/B2</f>
        <v>#DIV/0!</v>
      </c>
      <c r="AH2"/>
      <c r="AI2"/>
    </row>
    <row r="3" spans="1:35" x14ac:dyDescent="0.25">
      <c r="A3" s="16" t="s">
        <v>28</v>
      </c>
      <c r="B3" s="2"/>
      <c r="C3" s="37">
        <f t="shared" si="0"/>
        <v>0</v>
      </c>
      <c r="D3" s="37">
        <f>SUM(Table31115[[#This Row],[1B]:[HR]])</f>
        <v>0</v>
      </c>
      <c r="E3" s="2"/>
      <c r="F3" s="2"/>
      <c r="G3" s="2"/>
      <c r="H3" s="2"/>
      <c r="I3" s="2"/>
      <c r="J3" s="2"/>
      <c r="K3" s="39">
        <f t="shared" si="1"/>
        <v>0</v>
      </c>
      <c r="L3" s="26"/>
      <c r="M3" s="1">
        <f t="shared" si="2"/>
        <v>0</v>
      </c>
      <c r="N3" s="1">
        <f t="shared" si="3"/>
        <v>0</v>
      </c>
      <c r="O3" s="1">
        <f t="shared" si="4"/>
        <v>0</v>
      </c>
      <c r="P3" s="1">
        <f t="shared" si="5"/>
        <v>0</v>
      </c>
      <c r="Q3" s="1">
        <f t="shared" si="6"/>
        <v>0</v>
      </c>
      <c r="R3" s="1">
        <f t="shared" si="7"/>
        <v>0</v>
      </c>
      <c r="S3" s="33">
        <f t="shared" si="8"/>
        <v>0</v>
      </c>
      <c r="T3" s="33">
        <f t="shared" si="9"/>
        <v>0</v>
      </c>
      <c r="U3" s="35" t="e">
        <f t="shared" si="10"/>
        <v>#DIV/0!</v>
      </c>
      <c r="V3" s="35" t="e">
        <f t="shared" si="11"/>
        <v>#DIV/0!</v>
      </c>
      <c r="W3" s="35" t="e">
        <f>(Table31115[[#This Row],[2B]]+Table31115[[#This Row],[3B]]+(3*Table31115[[#This Row],[HR]]))/Table31115[[#This Row],[AB]]</f>
        <v>#DIV/0!</v>
      </c>
      <c r="X3" s="30" t="e">
        <f>(0.69*Table31115[[#This Row],[BB]])+(0.89*Table31115[[#This Row],[1B]])+(1.27*Table31115[[#This Row],[2B]])+(1.62*Table31115[[#This Row],[3B]])+(2.1*Table31115[[#This Row],[HR]])/Table31115[[#This Row],[PA]]</f>
        <v>#DIV/0!</v>
      </c>
      <c r="Y3" s="30" t="e">
        <f t="shared" si="12"/>
        <v>#DIV/0!</v>
      </c>
      <c r="AH3"/>
      <c r="AI3"/>
    </row>
    <row r="4" spans="1:35" x14ac:dyDescent="0.25">
      <c r="A4" s="16" t="s">
        <v>42</v>
      </c>
      <c r="B4" s="2">
        <v>49</v>
      </c>
      <c r="C4" s="37">
        <f t="shared" si="0"/>
        <v>46</v>
      </c>
      <c r="D4" s="37">
        <f>SUM(Table31115[[#This Row],[1B]:[HR]])</f>
        <v>9</v>
      </c>
      <c r="E4" s="2">
        <v>18</v>
      </c>
      <c r="F4" s="2">
        <v>3</v>
      </c>
      <c r="G4" s="2">
        <v>3</v>
      </c>
      <c r="H4" s="2">
        <v>4</v>
      </c>
      <c r="I4" s="2"/>
      <c r="J4" s="2">
        <v>2</v>
      </c>
      <c r="K4" s="39">
        <f t="shared" si="1"/>
        <v>19</v>
      </c>
      <c r="L4" s="26"/>
      <c r="M4" s="1">
        <f t="shared" si="2"/>
        <v>0.33333333333333331</v>
      </c>
      <c r="N4" s="1">
        <f t="shared" si="3"/>
        <v>0.44444444444444442</v>
      </c>
      <c r="O4" s="1">
        <f t="shared" si="4"/>
        <v>0</v>
      </c>
      <c r="P4" s="1">
        <f t="shared" si="5"/>
        <v>0.22222222222222221</v>
      </c>
      <c r="Q4" s="1">
        <f t="shared" si="6"/>
        <v>0.36734693877551022</v>
      </c>
      <c r="R4" s="1">
        <f t="shared" si="7"/>
        <v>6.1224489795918366E-2</v>
      </c>
      <c r="S4" s="33">
        <f t="shared" si="8"/>
        <v>0.19565217391304349</v>
      </c>
      <c r="T4" s="33">
        <f t="shared" si="9"/>
        <v>0.41304347826086957</v>
      </c>
      <c r="U4" s="35">
        <f t="shared" si="10"/>
        <v>0.24489795918367346</v>
      </c>
      <c r="V4" s="35">
        <f t="shared" si="11"/>
        <v>0.65794143744454303</v>
      </c>
      <c r="W4" s="35">
        <f>(Table31115[[#This Row],[2B]]+Table31115[[#This Row],[3B]]+(3*Table31115[[#This Row],[HR]]))/Table31115[[#This Row],[AB]]</f>
        <v>0.21739130434782608</v>
      </c>
      <c r="X4" s="30">
        <f>(0.69*Table31115[[#This Row],[BB]])+(0.89*Table31115[[#This Row],[1B]])+(1.27*Table31115[[#This Row],[2B]])+(1.62*Table31115[[#This Row],[3B]])+(2.1*Table31115[[#This Row],[HR]])/Table31115[[#This Row],[PA]]</f>
        <v>9.9057142857142857</v>
      </c>
      <c r="Y4" s="30">
        <f t="shared" si="12"/>
        <v>4.8440816326530616</v>
      </c>
      <c r="AH4"/>
      <c r="AI4"/>
    </row>
    <row r="5" spans="1:35" x14ac:dyDescent="0.25">
      <c r="A5" s="18" t="s">
        <v>38</v>
      </c>
      <c r="B5" s="2">
        <v>47</v>
      </c>
      <c r="C5" s="37">
        <f t="shared" si="0"/>
        <v>45</v>
      </c>
      <c r="D5" s="37">
        <f>SUM(Table31115[[#This Row],[1B]:[HR]])</f>
        <v>12</v>
      </c>
      <c r="E5" s="2">
        <v>5</v>
      </c>
      <c r="F5" s="2">
        <v>2</v>
      </c>
      <c r="G5" s="2">
        <v>9</v>
      </c>
      <c r="H5" s="2"/>
      <c r="I5" s="2"/>
      <c r="J5" s="2">
        <v>3</v>
      </c>
      <c r="K5" s="39">
        <f t="shared" si="1"/>
        <v>21</v>
      </c>
      <c r="L5" s="26"/>
      <c r="M5" s="1">
        <f t="shared" si="2"/>
        <v>0.75</v>
      </c>
      <c r="N5" s="1">
        <f t="shared" si="3"/>
        <v>0</v>
      </c>
      <c r="O5" s="1">
        <f t="shared" si="4"/>
        <v>0</v>
      </c>
      <c r="P5" s="1">
        <f t="shared" si="5"/>
        <v>0.25</v>
      </c>
      <c r="Q5" s="1">
        <f t="shared" si="6"/>
        <v>0.10638297872340426</v>
      </c>
      <c r="R5" s="1">
        <f t="shared" si="7"/>
        <v>4.2553191489361701E-2</v>
      </c>
      <c r="S5" s="33">
        <f t="shared" si="8"/>
        <v>0.26666666666666666</v>
      </c>
      <c r="T5" s="33">
        <f t="shared" si="9"/>
        <v>0.46666666666666667</v>
      </c>
      <c r="U5" s="35">
        <f t="shared" si="10"/>
        <v>0.2978723404255319</v>
      </c>
      <c r="V5" s="35">
        <f t="shared" si="11"/>
        <v>0.76453900709219857</v>
      </c>
      <c r="W5" s="35">
        <f>(Table31115[[#This Row],[2B]]+Table31115[[#This Row],[3B]]+(3*Table31115[[#This Row],[HR]]))/Table31115[[#This Row],[AB]]</f>
        <v>0.2</v>
      </c>
      <c r="X5" s="30">
        <f>(0.69*Table31115[[#This Row],[BB]])+(0.89*Table31115[[#This Row],[1B]])+(1.27*Table31115[[#This Row],[2B]])+(1.62*Table31115[[#This Row],[3B]])+(2.1*Table31115[[#This Row],[HR]])/Table31115[[#This Row],[PA]]</f>
        <v>9.5240425531914905</v>
      </c>
      <c r="Y5" s="30">
        <f t="shared" si="12"/>
        <v>6.4102127659574464</v>
      </c>
      <c r="AH5"/>
      <c r="AI5"/>
    </row>
    <row r="6" spans="1:35" x14ac:dyDescent="0.25">
      <c r="A6" s="16" t="s">
        <v>34</v>
      </c>
      <c r="B6" s="2">
        <v>44</v>
      </c>
      <c r="C6" s="37">
        <f t="shared" si="0"/>
        <v>40</v>
      </c>
      <c r="D6" s="37">
        <f>SUM(Table31115[[#This Row],[1B]:[HR]])</f>
        <v>13</v>
      </c>
      <c r="E6" s="2">
        <v>9</v>
      </c>
      <c r="F6" s="2">
        <v>4</v>
      </c>
      <c r="G6" s="2">
        <v>9</v>
      </c>
      <c r="H6" s="2">
        <v>2</v>
      </c>
      <c r="I6" s="2">
        <v>2</v>
      </c>
      <c r="J6" s="2"/>
      <c r="K6" s="39">
        <f t="shared" si="1"/>
        <v>19</v>
      </c>
      <c r="L6" s="26">
        <v>1</v>
      </c>
      <c r="M6" s="1">
        <f t="shared" si="2"/>
        <v>0.69230769230769229</v>
      </c>
      <c r="N6" s="1">
        <f t="shared" si="3"/>
        <v>0.15384615384615385</v>
      </c>
      <c r="O6" s="1">
        <f t="shared" si="4"/>
        <v>0.15384615384615385</v>
      </c>
      <c r="P6" s="1">
        <f t="shared" si="5"/>
        <v>0</v>
      </c>
      <c r="Q6" s="1">
        <f t="shared" si="6"/>
        <v>0.20454545454545456</v>
      </c>
      <c r="R6" s="1">
        <f t="shared" si="7"/>
        <v>9.0909090909090912E-2</v>
      </c>
      <c r="S6" s="33">
        <f t="shared" si="8"/>
        <v>0.32500000000000001</v>
      </c>
      <c r="T6" s="33">
        <f t="shared" si="9"/>
        <v>0.47499999999999998</v>
      </c>
      <c r="U6" s="35">
        <f t="shared" si="10"/>
        <v>0.38636363636363635</v>
      </c>
      <c r="V6" s="35">
        <f t="shared" si="11"/>
        <v>0.86136363636363633</v>
      </c>
      <c r="W6" s="35">
        <f>(Table31115[[#This Row],[2B]]+Table31115[[#This Row],[3B]]+(3*Table31115[[#This Row],[HR]]))/Table31115[[#This Row],[AB]]</f>
        <v>0.1</v>
      </c>
      <c r="X6" s="30">
        <f>(0.69*Table31115[[#This Row],[BB]])+(0.89*Table31115[[#This Row],[1B]])+(1.27*Table31115[[#This Row],[2B]])+(1.62*Table31115[[#This Row],[3B]])+(2.1*Table31115[[#This Row],[HR]])/Table31115[[#This Row],[PA]]</f>
        <v>16.549999999999997</v>
      </c>
      <c r="Y6" s="30">
        <f t="shared" si="12"/>
        <v>7.754545454545454</v>
      </c>
      <c r="AH6"/>
      <c r="AI6"/>
    </row>
    <row r="7" spans="1:35" x14ac:dyDescent="0.25">
      <c r="A7" s="7" t="s">
        <v>20</v>
      </c>
      <c r="B7" s="2"/>
      <c r="C7" s="37">
        <f t="shared" si="0"/>
        <v>0</v>
      </c>
      <c r="D7" s="37">
        <f>SUM(Table31115[[#This Row],[1B]:[HR]])</f>
        <v>0</v>
      </c>
      <c r="E7" s="2"/>
      <c r="F7" s="2"/>
      <c r="G7" s="2"/>
      <c r="H7" s="2"/>
      <c r="I7" s="2"/>
      <c r="J7" s="2"/>
      <c r="K7" s="39">
        <f t="shared" si="1"/>
        <v>0</v>
      </c>
      <c r="L7" s="26"/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R7" s="1">
        <f t="shared" si="7"/>
        <v>0</v>
      </c>
      <c r="S7" s="33">
        <f t="shared" si="8"/>
        <v>0</v>
      </c>
      <c r="T7" s="33">
        <f t="shared" si="9"/>
        <v>0</v>
      </c>
      <c r="U7" s="35" t="e">
        <f t="shared" si="10"/>
        <v>#DIV/0!</v>
      </c>
      <c r="V7" s="35" t="e">
        <f t="shared" si="11"/>
        <v>#DIV/0!</v>
      </c>
      <c r="W7" s="35" t="e">
        <f>(Table31115[[#This Row],[2B]]+Table31115[[#This Row],[3B]]+(3*Table31115[[#This Row],[HR]]))/Table31115[[#This Row],[AB]]</f>
        <v>#DIV/0!</v>
      </c>
      <c r="X7" s="30" t="e">
        <f>(0.69*Table31115[[#This Row],[BB]])+(0.89*Table31115[[#This Row],[1B]])+(1.27*Table31115[[#This Row],[2B]])+(1.62*Table31115[[#This Row],[3B]])+(2.1*Table31115[[#This Row],[HR]])/Table31115[[#This Row],[PA]]</f>
        <v>#DIV/0!</v>
      </c>
      <c r="Y7" s="30" t="e">
        <f t="shared" si="12"/>
        <v>#DIV/0!</v>
      </c>
      <c r="AH7"/>
      <c r="AI7"/>
    </row>
    <row r="8" spans="1:35" x14ac:dyDescent="0.25">
      <c r="A8" s="16" t="s">
        <v>30</v>
      </c>
      <c r="B8" s="2">
        <v>39</v>
      </c>
      <c r="C8" s="37">
        <f t="shared" si="0"/>
        <v>37</v>
      </c>
      <c r="D8" s="37">
        <f>SUM(Table31115[[#This Row],[1B]:[HR]])</f>
        <v>9</v>
      </c>
      <c r="E8" s="2">
        <v>13</v>
      </c>
      <c r="F8" s="2">
        <v>2</v>
      </c>
      <c r="G8" s="2">
        <v>5</v>
      </c>
      <c r="H8" s="2">
        <v>2</v>
      </c>
      <c r="I8" s="2">
        <v>1</v>
      </c>
      <c r="J8" s="2">
        <v>1</v>
      </c>
      <c r="K8" s="39">
        <f t="shared" si="1"/>
        <v>16</v>
      </c>
      <c r="L8" s="26"/>
      <c r="M8" s="1">
        <f t="shared" si="2"/>
        <v>0.55555555555555558</v>
      </c>
      <c r="N8" s="1">
        <f t="shared" si="3"/>
        <v>0.22222222222222221</v>
      </c>
      <c r="O8" s="1">
        <f t="shared" si="4"/>
        <v>0.1111111111111111</v>
      </c>
      <c r="P8" s="1">
        <f t="shared" si="5"/>
        <v>0.1111111111111111</v>
      </c>
      <c r="Q8" s="1">
        <f t="shared" si="6"/>
        <v>0.33333333333333331</v>
      </c>
      <c r="R8" s="1">
        <f t="shared" si="7"/>
        <v>5.128205128205128E-2</v>
      </c>
      <c r="S8" s="33">
        <f t="shared" si="8"/>
        <v>0.24324324324324326</v>
      </c>
      <c r="T8" s="33">
        <f t="shared" si="9"/>
        <v>0.43243243243243246</v>
      </c>
      <c r="U8" s="35">
        <f t="shared" si="10"/>
        <v>0.28205128205128205</v>
      </c>
      <c r="V8" s="35">
        <f t="shared" si="11"/>
        <v>0.7144837144837145</v>
      </c>
      <c r="W8" s="35">
        <f>(Table31115[[#This Row],[2B]]+Table31115[[#This Row],[3B]]+(3*Table31115[[#This Row],[HR]]))/Table31115[[#This Row],[AB]]</f>
        <v>0.16216216216216217</v>
      </c>
      <c r="X8" s="30">
        <f>(0.69*Table31115[[#This Row],[BB]])+(0.89*Table31115[[#This Row],[1B]])+(1.27*Table31115[[#This Row],[2B]])+(1.62*Table31115[[#This Row],[3B]])+(2.1*Table31115[[#This Row],[HR]])/Table31115[[#This Row],[PA]]</f>
        <v>10.043846153846156</v>
      </c>
      <c r="Y8" s="30">
        <f t="shared" si="12"/>
        <v>4.6594871794871793</v>
      </c>
      <c r="AH8"/>
      <c r="AI8"/>
    </row>
    <row r="9" spans="1:35" x14ac:dyDescent="0.25">
      <c r="A9" s="16" t="s">
        <v>71</v>
      </c>
      <c r="B9" s="2">
        <v>47</v>
      </c>
      <c r="C9" s="37">
        <f t="shared" si="0"/>
        <v>46</v>
      </c>
      <c r="D9" s="37">
        <f>SUM(Table31115[[#This Row],[1B]:[HR]])</f>
        <v>17</v>
      </c>
      <c r="E9" s="2">
        <v>8</v>
      </c>
      <c r="F9" s="2">
        <v>1</v>
      </c>
      <c r="G9" s="2">
        <v>12</v>
      </c>
      <c r="H9" s="2">
        <v>4</v>
      </c>
      <c r="I9" s="2"/>
      <c r="J9" s="2">
        <v>1</v>
      </c>
      <c r="K9" s="39">
        <f t="shared" si="1"/>
        <v>24</v>
      </c>
      <c r="L9" s="26"/>
      <c r="M9" s="1">
        <f t="shared" si="2"/>
        <v>0.70588235294117652</v>
      </c>
      <c r="N9" s="1">
        <f t="shared" si="3"/>
        <v>0.23529411764705882</v>
      </c>
      <c r="O9" s="1">
        <f t="shared" si="4"/>
        <v>0</v>
      </c>
      <c r="P9" s="1">
        <f t="shared" si="5"/>
        <v>5.8823529411764705E-2</v>
      </c>
      <c r="Q9" s="1">
        <f t="shared" si="6"/>
        <v>0.1702127659574468</v>
      </c>
      <c r="R9" s="1">
        <f t="shared" si="7"/>
        <v>2.1276595744680851E-2</v>
      </c>
      <c r="S9" s="33">
        <f t="shared" si="8"/>
        <v>0.36956521739130432</v>
      </c>
      <c r="T9" s="33">
        <f t="shared" si="9"/>
        <v>0.52173913043478259</v>
      </c>
      <c r="U9" s="35">
        <f t="shared" si="10"/>
        <v>0.38297872340425532</v>
      </c>
      <c r="V9" s="35">
        <f t="shared" si="11"/>
        <v>0.90471785383903791</v>
      </c>
      <c r="W9" s="35">
        <f>(Table31115[[#This Row],[2B]]+Table31115[[#This Row],[3B]]+(3*Table31115[[#This Row],[HR]]))/Table31115[[#This Row],[AB]]</f>
        <v>0.15217391304347827</v>
      </c>
      <c r="X9" s="30">
        <f>(0.69*Table31115[[#This Row],[BB]])+(0.89*Table31115[[#This Row],[1B]])+(1.27*Table31115[[#This Row],[2B]])+(1.62*Table31115[[#This Row],[3B]])+(2.1*Table31115[[#This Row],[HR]])/Table31115[[#This Row],[PA]]</f>
        <v>16.49468085106383</v>
      </c>
      <c r="Y9" s="30">
        <f t="shared" si="12"/>
        <v>9.2910638297872339</v>
      </c>
      <c r="AH9"/>
      <c r="AI9"/>
    </row>
    <row r="10" spans="1:35" x14ac:dyDescent="0.25">
      <c r="A10" s="16" t="s">
        <v>40</v>
      </c>
      <c r="B10" s="2">
        <v>49</v>
      </c>
      <c r="C10" s="37">
        <f t="shared" si="0"/>
        <v>48</v>
      </c>
      <c r="D10" s="37">
        <f>SUM(Table31115[[#This Row],[1B]:[HR]])</f>
        <v>16</v>
      </c>
      <c r="E10" s="2">
        <v>15</v>
      </c>
      <c r="F10" s="2">
        <v>1</v>
      </c>
      <c r="G10" s="2">
        <v>10</v>
      </c>
      <c r="H10" s="2">
        <v>2</v>
      </c>
      <c r="I10" s="2">
        <v>1</v>
      </c>
      <c r="J10" s="2">
        <v>3</v>
      </c>
      <c r="K10" s="39">
        <f t="shared" si="1"/>
        <v>29</v>
      </c>
      <c r="L10" s="26"/>
      <c r="M10" s="1">
        <f t="shared" si="2"/>
        <v>0.625</v>
      </c>
      <c r="N10" s="1">
        <f t="shared" si="3"/>
        <v>0.125</v>
      </c>
      <c r="O10" s="1">
        <f t="shared" si="4"/>
        <v>6.25E-2</v>
      </c>
      <c r="P10" s="1">
        <f t="shared" si="5"/>
        <v>0.1875</v>
      </c>
      <c r="Q10" s="1">
        <f t="shared" si="6"/>
        <v>0.30612244897959184</v>
      </c>
      <c r="R10" s="1">
        <f t="shared" si="7"/>
        <v>2.0408163265306121E-2</v>
      </c>
      <c r="S10" s="33">
        <f t="shared" si="8"/>
        <v>0.33333333333333331</v>
      </c>
      <c r="T10" s="33">
        <f t="shared" si="9"/>
        <v>0.60416666666666663</v>
      </c>
      <c r="U10" s="35">
        <f t="shared" si="10"/>
        <v>0.34693877551020408</v>
      </c>
      <c r="V10" s="35">
        <f t="shared" si="11"/>
        <v>0.95110544217687076</v>
      </c>
      <c r="W10" s="35">
        <f>(Table31115[[#This Row],[2B]]+Table31115[[#This Row],[3B]]+(3*Table31115[[#This Row],[HR]]))/Table31115[[#This Row],[AB]]</f>
        <v>0.25</v>
      </c>
      <c r="X10" s="30">
        <f>(0.69*Table31115[[#This Row],[BB]])+(0.89*Table31115[[#This Row],[1B]])+(1.27*Table31115[[#This Row],[2B]])+(1.62*Table31115[[#This Row],[3B]])+(2.1*Table31115[[#This Row],[HR]])/Table31115[[#This Row],[PA]]</f>
        <v>13.878571428571428</v>
      </c>
      <c r="Y10" s="30">
        <f t="shared" si="12"/>
        <v>10.151428571428571</v>
      </c>
      <c r="AH10"/>
      <c r="AI10"/>
    </row>
    <row r="11" spans="1:35" x14ac:dyDescent="0.25">
      <c r="A11" s="16" t="s">
        <v>44</v>
      </c>
      <c r="B11" s="2">
        <v>50</v>
      </c>
      <c r="C11" s="37">
        <f t="shared" si="0"/>
        <v>48</v>
      </c>
      <c r="D11" s="37">
        <f>SUM(Table31115[[#This Row],[1B]:[HR]])</f>
        <v>11</v>
      </c>
      <c r="E11" s="2">
        <v>13</v>
      </c>
      <c r="F11" s="2">
        <v>2</v>
      </c>
      <c r="G11" s="2">
        <v>4</v>
      </c>
      <c r="H11" s="2">
        <v>7</v>
      </c>
      <c r="I11" s="2"/>
      <c r="J11" s="2"/>
      <c r="K11" s="39">
        <f t="shared" si="1"/>
        <v>18</v>
      </c>
      <c r="L11" s="26">
        <v>1</v>
      </c>
      <c r="M11" s="1">
        <f t="shared" si="2"/>
        <v>0.36363636363636365</v>
      </c>
      <c r="N11" s="1">
        <f t="shared" si="3"/>
        <v>0.63636363636363635</v>
      </c>
      <c r="O11" s="1">
        <f t="shared" si="4"/>
        <v>0</v>
      </c>
      <c r="P11" s="1">
        <f t="shared" si="5"/>
        <v>0</v>
      </c>
      <c r="Q11" s="1">
        <f t="shared" si="6"/>
        <v>0.26</v>
      </c>
      <c r="R11" s="1">
        <f t="shared" si="7"/>
        <v>0.04</v>
      </c>
      <c r="S11" s="33">
        <f t="shared" si="8"/>
        <v>0.22916666666666666</v>
      </c>
      <c r="T11" s="33">
        <f t="shared" si="9"/>
        <v>0.375</v>
      </c>
      <c r="U11" s="35">
        <f t="shared" si="10"/>
        <v>0.26</v>
      </c>
      <c r="V11" s="35">
        <f t="shared" si="11"/>
        <v>0.63500000000000001</v>
      </c>
      <c r="W11" s="35">
        <f>(Table31115[[#This Row],[2B]]+Table31115[[#This Row],[3B]]+(3*Table31115[[#This Row],[HR]]))/Table31115[[#This Row],[AB]]</f>
        <v>0.14583333333333334</v>
      </c>
      <c r="X11" s="30">
        <f>(0.69*Table31115[[#This Row],[BB]])+(0.89*Table31115[[#This Row],[1B]])+(1.27*Table31115[[#This Row],[2B]])+(1.62*Table31115[[#This Row],[3B]])+(2.1*Table31115[[#This Row],[HR]])/Table31115[[#This Row],[PA]]</f>
        <v>13.83</v>
      </c>
      <c r="Y11" s="30">
        <f t="shared" si="12"/>
        <v>4.8255999999999997</v>
      </c>
      <c r="AH11"/>
      <c r="AI11"/>
    </row>
    <row r="12" spans="1:35" x14ac:dyDescent="0.25">
      <c r="A12" s="16" t="s">
        <v>32</v>
      </c>
      <c r="B12" s="2">
        <v>47</v>
      </c>
      <c r="C12" s="37">
        <f t="shared" si="0"/>
        <v>42</v>
      </c>
      <c r="D12" s="37">
        <f>SUM(Table31115[[#This Row],[1B]:[HR]])</f>
        <v>10</v>
      </c>
      <c r="E12" s="2">
        <v>11</v>
      </c>
      <c r="F12" s="2">
        <v>5</v>
      </c>
      <c r="G12" s="2">
        <v>7</v>
      </c>
      <c r="H12" s="2"/>
      <c r="I12" s="2"/>
      <c r="J12" s="2">
        <v>3</v>
      </c>
      <c r="K12" s="39">
        <f t="shared" si="1"/>
        <v>19</v>
      </c>
      <c r="L12" s="26"/>
      <c r="M12" s="1">
        <f t="shared" si="2"/>
        <v>0.7</v>
      </c>
      <c r="N12" s="1">
        <f t="shared" si="3"/>
        <v>0</v>
      </c>
      <c r="O12" s="1">
        <f t="shared" si="4"/>
        <v>0</v>
      </c>
      <c r="P12" s="1">
        <f t="shared" si="5"/>
        <v>0.3</v>
      </c>
      <c r="Q12" s="1">
        <f t="shared" si="6"/>
        <v>0.23404255319148937</v>
      </c>
      <c r="R12" s="1">
        <f t="shared" si="7"/>
        <v>0.10638297872340426</v>
      </c>
      <c r="S12" s="33">
        <f t="shared" si="8"/>
        <v>0.23809523809523808</v>
      </c>
      <c r="T12" s="33">
        <f t="shared" si="9"/>
        <v>0.45238095238095238</v>
      </c>
      <c r="U12" s="35">
        <f t="shared" si="10"/>
        <v>0.31914893617021278</v>
      </c>
      <c r="V12" s="35">
        <f t="shared" si="11"/>
        <v>0.77152988855116522</v>
      </c>
      <c r="W12" s="35">
        <f>(Table31115[[#This Row],[2B]]+Table31115[[#This Row],[3B]]+(3*Table31115[[#This Row],[HR]]))/Table31115[[#This Row],[AB]]</f>
        <v>0.21428571428571427</v>
      </c>
      <c r="X12" s="30">
        <f>(0.69*Table31115[[#This Row],[BB]])+(0.89*Table31115[[#This Row],[1B]])+(1.27*Table31115[[#This Row],[2B]])+(1.62*Table31115[[#This Row],[3B]])+(2.1*Table31115[[#This Row],[HR]])/Table31115[[#This Row],[PA]]</f>
        <v>9.8140425531914897</v>
      </c>
      <c r="Y12" s="30">
        <f t="shared" si="12"/>
        <v>6.4787234042553195</v>
      </c>
      <c r="AH12"/>
      <c r="AI12"/>
    </row>
    <row r="13" spans="1:35" x14ac:dyDescent="0.25">
      <c r="A13" s="18" t="s">
        <v>74</v>
      </c>
      <c r="B13" s="2"/>
      <c r="C13" s="37">
        <f t="shared" si="0"/>
        <v>0</v>
      </c>
      <c r="D13" s="37">
        <f>SUM(Table31115[[#This Row],[1B]:[HR]])</f>
        <v>0</v>
      </c>
      <c r="E13" s="2"/>
      <c r="F13" s="2"/>
      <c r="G13" s="2"/>
      <c r="H13" s="2"/>
      <c r="I13" s="2"/>
      <c r="J13" s="2"/>
      <c r="K13" s="39">
        <f t="shared" si="1"/>
        <v>0</v>
      </c>
      <c r="L13" s="26"/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1">
        <f t="shared" si="6"/>
        <v>0</v>
      </c>
      <c r="R13" s="1">
        <f t="shared" si="7"/>
        <v>0</v>
      </c>
      <c r="S13" s="33">
        <f t="shared" si="8"/>
        <v>0</v>
      </c>
      <c r="T13" s="33">
        <f t="shared" si="9"/>
        <v>0</v>
      </c>
      <c r="U13" s="35" t="e">
        <f t="shared" si="10"/>
        <v>#DIV/0!</v>
      </c>
      <c r="V13" s="35" t="e">
        <f t="shared" si="11"/>
        <v>#DIV/0!</v>
      </c>
      <c r="W13" s="35" t="e">
        <f>(Table31115[[#This Row],[2B]]+Table31115[[#This Row],[3B]]+(3*Table31115[[#This Row],[HR]]))/Table31115[[#This Row],[AB]]</f>
        <v>#DIV/0!</v>
      </c>
      <c r="X13" s="30" t="e">
        <f>(0.69*Table31115[[#This Row],[BB]])+(0.89*Table31115[[#This Row],[1B]])+(1.27*Table31115[[#This Row],[2B]])+(1.62*Table31115[[#This Row],[3B]])+(2.1*Table31115[[#This Row],[HR]])/Table31115[[#This Row],[PA]]</f>
        <v>#DIV/0!</v>
      </c>
      <c r="Y13" s="30" t="e">
        <f t="shared" si="12"/>
        <v>#DIV/0!</v>
      </c>
      <c r="AH13"/>
      <c r="AI13"/>
    </row>
    <row r="14" spans="1:35" x14ac:dyDescent="0.25">
      <c r="A14" s="45" t="s">
        <v>26</v>
      </c>
      <c r="B14" s="2"/>
      <c r="C14" s="38">
        <f t="shared" si="0"/>
        <v>0</v>
      </c>
      <c r="D14" s="37">
        <f>SUM(Table31115[[#This Row],[1B]:[HR]])</f>
        <v>0</v>
      </c>
      <c r="E14" s="2"/>
      <c r="F14" s="2"/>
      <c r="G14" s="2"/>
      <c r="H14" s="2"/>
      <c r="I14" s="2"/>
      <c r="J14" s="2"/>
      <c r="K14" s="39">
        <f t="shared" si="1"/>
        <v>0</v>
      </c>
      <c r="L14" s="26"/>
      <c r="M14" s="12">
        <f t="shared" si="2"/>
        <v>0</v>
      </c>
      <c r="N14" s="12">
        <f t="shared" si="3"/>
        <v>0</v>
      </c>
      <c r="O14" s="1">
        <f t="shared" si="4"/>
        <v>0</v>
      </c>
      <c r="P14" s="1">
        <f t="shared" si="5"/>
        <v>0</v>
      </c>
      <c r="Q14" s="1">
        <f t="shared" si="6"/>
        <v>0</v>
      </c>
      <c r="R14" s="1">
        <f t="shared" si="7"/>
        <v>0</v>
      </c>
      <c r="S14" s="34">
        <f t="shared" si="8"/>
        <v>0</v>
      </c>
      <c r="T14" s="34">
        <f t="shared" si="9"/>
        <v>0</v>
      </c>
      <c r="U14" s="36" t="e">
        <f t="shared" si="10"/>
        <v>#DIV/0!</v>
      </c>
      <c r="V14" s="36" t="e">
        <f t="shared" si="11"/>
        <v>#DIV/0!</v>
      </c>
      <c r="W14" s="36" t="e">
        <f>(Table31115[[#This Row],[2B]]+Table31115[[#This Row],[3B]]+(3*Table31115[[#This Row],[HR]]))/Table31115[[#This Row],[AB]]</f>
        <v>#DIV/0!</v>
      </c>
      <c r="X14" s="31" t="e">
        <f>(0.69*Table31115[[#This Row],[BB]])+(0.89*Table31115[[#This Row],[1B]])+(1.27*Table31115[[#This Row],[2B]])+(1.62*Table31115[[#This Row],[3B]])+(2.1*Table31115[[#This Row],[HR]])/Table31115[[#This Row],[PA]]</f>
        <v>#DIV/0!</v>
      </c>
      <c r="Y14" s="30" t="e">
        <f t="shared" si="12"/>
        <v>#DIV/0!</v>
      </c>
    </row>
    <row r="15" spans="1:35" x14ac:dyDescent="0.25">
      <c r="Q15"/>
      <c r="R15"/>
      <c r="S15"/>
      <c r="T15"/>
      <c r="U15"/>
      <c r="V15"/>
      <c r="X15"/>
      <c r="AI15"/>
    </row>
    <row r="16" spans="1:35" x14ac:dyDescent="0.25">
      <c r="A16" s="10" t="s">
        <v>53</v>
      </c>
      <c r="B16" s="10" t="s">
        <v>89</v>
      </c>
      <c r="C16" s="9" t="s">
        <v>52</v>
      </c>
      <c r="D16" s="9" t="s">
        <v>92</v>
      </c>
      <c r="E16" s="9" t="s">
        <v>51</v>
      </c>
      <c r="F16" s="9" t="s">
        <v>18</v>
      </c>
      <c r="G16" s="9" t="s">
        <v>17</v>
      </c>
      <c r="H16" s="9" t="s">
        <v>50</v>
      </c>
      <c r="I16" s="9" t="s">
        <v>85</v>
      </c>
      <c r="J16" s="9" t="s">
        <v>49</v>
      </c>
      <c r="K16" s="9" t="s">
        <v>48</v>
      </c>
      <c r="L16" s="8" t="s">
        <v>47</v>
      </c>
      <c r="M16" s="8" t="s">
        <v>46</v>
      </c>
      <c r="N16" s="8" t="s">
        <v>90</v>
      </c>
      <c r="O16" s="8" t="s">
        <v>91</v>
      </c>
      <c r="P16" s="8" t="s">
        <v>94</v>
      </c>
      <c r="Q16" s="9" t="s">
        <v>45</v>
      </c>
      <c r="R16" s="9" t="s">
        <v>86</v>
      </c>
      <c r="S16" s="9" t="s">
        <v>93</v>
      </c>
      <c r="T16" s="42" t="s">
        <v>106</v>
      </c>
      <c r="W16" s="11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5">
      <c r="A17" s="19" t="s">
        <v>25</v>
      </c>
      <c r="B17" s="19">
        <v>2</v>
      </c>
      <c r="C17" s="2">
        <v>2</v>
      </c>
      <c r="D17" s="2">
        <v>12</v>
      </c>
      <c r="E17" s="2">
        <v>3</v>
      </c>
      <c r="F17" s="2">
        <v>0</v>
      </c>
      <c r="G17" s="2">
        <v>0</v>
      </c>
      <c r="H17" s="2">
        <v>1</v>
      </c>
      <c r="I17" s="2">
        <v>4</v>
      </c>
      <c r="J17" s="2">
        <v>2</v>
      </c>
      <c r="K17" s="2">
        <v>2</v>
      </c>
      <c r="L17" s="17">
        <f t="shared" ref="L17:L28" si="13">IFERROR(F17/B17,0)</f>
        <v>0</v>
      </c>
      <c r="M17" s="15">
        <f t="shared" ref="M17:M28" si="14">IFERROR((E17/C17)*9,0)</f>
        <v>13.5</v>
      </c>
      <c r="N17" s="25">
        <f t="shared" ref="N17:N28" si="15">IFERROR(J17/9,0)</f>
        <v>0.22222222222222221</v>
      </c>
      <c r="O17" s="25">
        <f t="shared" ref="O17:O28" si="16">IFERROR(K17/9,0)</f>
        <v>0.22222222222222221</v>
      </c>
      <c r="P17" s="28">
        <f t="shared" ref="P17:P28" si="17">IFERROR(I17/D17,0)</f>
        <v>0.33333333333333331</v>
      </c>
      <c r="Q17" s="1">
        <f t="shared" ref="Q17:Q28" si="18">IFERROR(J17/D17,0)</f>
        <v>0.16666666666666666</v>
      </c>
      <c r="R17" s="1">
        <f t="shared" ref="R17:R28" si="19">IFERROR(K17/D17,0)</f>
        <v>0.16666666666666666</v>
      </c>
      <c r="S17" s="1">
        <f t="shared" ref="S17:S28" si="20">Q17-R17</f>
        <v>0</v>
      </c>
      <c r="T17" s="43">
        <f t="shared" ref="T17:T28" si="21">((5*C17/9)-E17)+(J17/12)+(H17*2.5)+((F17*6)-(G17*2))</f>
        <v>0.7777777777777779</v>
      </c>
      <c r="U17" s="41"/>
      <c r="V17" s="41"/>
      <c r="W17" s="11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 s="19" t="s">
        <v>21</v>
      </c>
      <c r="B18" s="19">
        <v>1</v>
      </c>
      <c r="C18" s="2">
        <v>2</v>
      </c>
      <c r="D18" s="2">
        <v>8</v>
      </c>
      <c r="E18" s="2">
        <v>1</v>
      </c>
      <c r="F18" s="2">
        <v>1</v>
      </c>
      <c r="G18" s="2">
        <v>0</v>
      </c>
      <c r="H18" s="2">
        <v>0</v>
      </c>
      <c r="I18" s="2">
        <v>2</v>
      </c>
      <c r="J18" s="2">
        <v>0</v>
      </c>
      <c r="K18" s="2">
        <v>0</v>
      </c>
      <c r="L18" s="17">
        <f t="shared" si="13"/>
        <v>1</v>
      </c>
      <c r="M18" s="15">
        <f t="shared" si="14"/>
        <v>4.5</v>
      </c>
      <c r="N18" s="15">
        <f t="shared" si="15"/>
        <v>0</v>
      </c>
      <c r="O18" s="15">
        <f t="shared" si="16"/>
        <v>0</v>
      </c>
      <c r="P18" s="17">
        <f t="shared" si="17"/>
        <v>0.25</v>
      </c>
      <c r="Q18" s="1">
        <f t="shared" si="18"/>
        <v>0</v>
      </c>
      <c r="R18" s="1">
        <f t="shared" si="19"/>
        <v>0</v>
      </c>
      <c r="S18" s="1">
        <f t="shared" si="20"/>
        <v>0</v>
      </c>
      <c r="T18" s="43">
        <f t="shared" si="21"/>
        <v>6.1111111111111107</v>
      </c>
      <c r="U18" s="41"/>
      <c r="V18" s="41"/>
      <c r="W18" s="11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25">
      <c r="A19" s="19" t="s">
        <v>37</v>
      </c>
      <c r="B19" s="19">
        <v>1</v>
      </c>
      <c r="C19" s="2">
        <v>5</v>
      </c>
      <c r="D19" s="2">
        <v>23</v>
      </c>
      <c r="E19" s="2">
        <v>5</v>
      </c>
      <c r="F19" s="2">
        <v>0</v>
      </c>
      <c r="G19" s="2">
        <v>0</v>
      </c>
      <c r="H19" s="2">
        <v>0</v>
      </c>
      <c r="I19" s="2">
        <v>8</v>
      </c>
      <c r="J19" s="2">
        <v>3</v>
      </c>
      <c r="K19" s="2">
        <v>1</v>
      </c>
      <c r="L19" s="17">
        <f t="shared" si="13"/>
        <v>0</v>
      </c>
      <c r="M19" s="15">
        <f t="shared" si="14"/>
        <v>9</v>
      </c>
      <c r="N19" s="15">
        <f t="shared" si="15"/>
        <v>0.33333333333333331</v>
      </c>
      <c r="O19" s="15">
        <f t="shared" si="16"/>
        <v>0.1111111111111111</v>
      </c>
      <c r="P19" s="17">
        <f t="shared" si="17"/>
        <v>0.34782608695652173</v>
      </c>
      <c r="Q19" s="1">
        <f t="shared" si="18"/>
        <v>0.13043478260869565</v>
      </c>
      <c r="R19" s="1">
        <f t="shared" si="19"/>
        <v>4.3478260869565216E-2</v>
      </c>
      <c r="S19" s="1">
        <f t="shared" si="20"/>
        <v>8.6956521739130432E-2</v>
      </c>
      <c r="T19" s="43">
        <f t="shared" si="21"/>
        <v>-1.9722222222222223</v>
      </c>
      <c r="U19" s="41"/>
      <c r="V19" s="41"/>
      <c r="W19" s="11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18" t="s">
        <v>31</v>
      </c>
      <c r="B20" s="18"/>
      <c r="C20" s="2"/>
      <c r="D20" s="2"/>
      <c r="E20" s="2"/>
      <c r="F20" s="2"/>
      <c r="G20" s="2"/>
      <c r="H20" s="2"/>
      <c r="I20" s="2"/>
      <c r="J20" s="2"/>
      <c r="K20" s="2"/>
      <c r="L20" s="17">
        <f t="shared" si="13"/>
        <v>0</v>
      </c>
      <c r="M20" s="15">
        <f t="shared" si="14"/>
        <v>0</v>
      </c>
      <c r="N20" s="15">
        <f t="shared" si="15"/>
        <v>0</v>
      </c>
      <c r="O20" s="15">
        <f t="shared" si="16"/>
        <v>0</v>
      </c>
      <c r="P20" s="17">
        <f t="shared" si="17"/>
        <v>0</v>
      </c>
      <c r="Q20" s="1">
        <f t="shared" si="18"/>
        <v>0</v>
      </c>
      <c r="R20" s="1">
        <f t="shared" si="19"/>
        <v>0</v>
      </c>
      <c r="S20" s="1">
        <f t="shared" si="20"/>
        <v>0</v>
      </c>
      <c r="T20" s="43">
        <f t="shared" si="21"/>
        <v>0</v>
      </c>
      <c r="U20" s="41"/>
      <c r="V20" s="41"/>
      <c r="W20" s="11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19" t="s">
        <v>72</v>
      </c>
      <c r="B21" s="19">
        <v>3</v>
      </c>
      <c r="C21" s="2">
        <v>25.33</v>
      </c>
      <c r="D21" s="2">
        <v>94</v>
      </c>
      <c r="E21" s="2">
        <v>8</v>
      </c>
      <c r="F21" s="2">
        <v>1</v>
      </c>
      <c r="G21" s="2">
        <v>2</v>
      </c>
      <c r="H21" s="2">
        <v>0</v>
      </c>
      <c r="I21" s="2">
        <v>19</v>
      </c>
      <c r="J21" s="2">
        <v>27</v>
      </c>
      <c r="K21" s="2">
        <v>3</v>
      </c>
      <c r="L21" s="17">
        <f t="shared" si="13"/>
        <v>0.33333333333333331</v>
      </c>
      <c r="M21" s="15">
        <f t="shared" si="14"/>
        <v>2.8424792735886304</v>
      </c>
      <c r="N21" s="15">
        <f t="shared" si="15"/>
        <v>3</v>
      </c>
      <c r="O21" s="15">
        <f t="shared" si="16"/>
        <v>0.33333333333333331</v>
      </c>
      <c r="P21" s="17">
        <f t="shared" si="17"/>
        <v>0.20212765957446807</v>
      </c>
      <c r="Q21" s="1">
        <f t="shared" si="18"/>
        <v>0.28723404255319152</v>
      </c>
      <c r="R21" s="1">
        <f t="shared" si="19"/>
        <v>3.1914893617021274E-2</v>
      </c>
      <c r="S21" s="1">
        <f t="shared" si="20"/>
        <v>0.25531914893617025</v>
      </c>
      <c r="T21" s="43">
        <f t="shared" si="21"/>
        <v>10.322222222222221</v>
      </c>
      <c r="U21" s="41"/>
      <c r="V21" s="41"/>
      <c r="W21" s="1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20" t="s">
        <v>33</v>
      </c>
      <c r="B22" s="20">
        <v>1</v>
      </c>
      <c r="C22" s="2">
        <v>2</v>
      </c>
      <c r="D22" s="2">
        <v>10</v>
      </c>
      <c r="E22" s="2">
        <v>2</v>
      </c>
      <c r="F22" s="2">
        <v>0</v>
      </c>
      <c r="G22" s="2">
        <v>0</v>
      </c>
      <c r="H22" s="2">
        <v>0</v>
      </c>
      <c r="I22" s="2">
        <v>3</v>
      </c>
      <c r="J22" s="2">
        <v>2</v>
      </c>
      <c r="K22" s="2">
        <v>1</v>
      </c>
      <c r="L22" s="17">
        <f t="shared" si="13"/>
        <v>0</v>
      </c>
      <c r="M22" s="15">
        <f t="shared" si="14"/>
        <v>9</v>
      </c>
      <c r="N22" s="15">
        <f t="shared" si="15"/>
        <v>0.22222222222222221</v>
      </c>
      <c r="O22" s="15">
        <f t="shared" si="16"/>
        <v>0.1111111111111111</v>
      </c>
      <c r="P22" s="17">
        <f t="shared" si="17"/>
        <v>0.3</v>
      </c>
      <c r="Q22" s="1">
        <f t="shared" si="18"/>
        <v>0.2</v>
      </c>
      <c r="R22" s="1">
        <f t="shared" si="19"/>
        <v>0.1</v>
      </c>
      <c r="S22" s="1">
        <f t="shared" si="20"/>
        <v>0.1</v>
      </c>
      <c r="T22" s="43">
        <f t="shared" si="21"/>
        <v>-0.72222222222222221</v>
      </c>
      <c r="U22" s="41"/>
      <c r="V22" s="41"/>
      <c r="W22" s="11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x14ac:dyDescent="0.25">
      <c r="A23" s="19" t="s">
        <v>39</v>
      </c>
      <c r="B23" s="19">
        <v>2</v>
      </c>
      <c r="C23" s="2">
        <v>14</v>
      </c>
      <c r="D23" s="2">
        <v>57</v>
      </c>
      <c r="E23" s="2">
        <v>7</v>
      </c>
      <c r="F23" s="2">
        <v>1</v>
      </c>
      <c r="G23" s="2">
        <v>1</v>
      </c>
      <c r="H23" s="2">
        <v>1</v>
      </c>
      <c r="I23" s="2">
        <v>13</v>
      </c>
      <c r="J23" s="2">
        <v>18</v>
      </c>
      <c r="K23" s="2">
        <v>3</v>
      </c>
      <c r="L23" s="17">
        <f t="shared" si="13"/>
        <v>0.5</v>
      </c>
      <c r="M23" s="15">
        <f t="shared" si="14"/>
        <v>4.5</v>
      </c>
      <c r="N23" s="15">
        <f t="shared" si="15"/>
        <v>2</v>
      </c>
      <c r="O23" s="15">
        <f t="shared" si="16"/>
        <v>0.33333333333333331</v>
      </c>
      <c r="P23" s="17">
        <f t="shared" si="17"/>
        <v>0.22807017543859648</v>
      </c>
      <c r="Q23" s="1">
        <f t="shared" si="18"/>
        <v>0.31578947368421051</v>
      </c>
      <c r="R23" s="1">
        <f t="shared" si="19"/>
        <v>5.2631578947368418E-2</v>
      </c>
      <c r="S23" s="1">
        <f t="shared" si="20"/>
        <v>0.26315789473684209</v>
      </c>
      <c r="T23" s="43">
        <f t="shared" si="21"/>
        <v>8.7777777777777786</v>
      </c>
      <c r="U23" s="41"/>
      <c r="V23" s="41"/>
      <c r="W23" s="11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19" t="s">
        <v>27</v>
      </c>
      <c r="B24" s="19">
        <v>1</v>
      </c>
      <c r="C24" s="2">
        <v>1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17">
        <f t="shared" si="13"/>
        <v>0</v>
      </c>
      <c r="M24" s="15">
        <f t="shared" si="14"/>
        <v>0</v>
      </c>
      <c r="N24" s="15">
        <f t="shared" si="15"/>
        <v>0</v>
      </c>
      <c r="O24" s="15">
        <f t="shared" si="16"/>
        <v>0</v>
      </c>
      <c r="P24" s="17">
        <f t="shared" si="17"/>
        <v>0</v>
      </c>
      <c r="Q24" s="1">
        <f t="shared" si="18"/>
        <v>0</v>
      </c>
      <c r="R24" s="1">
        <f t="shared" si="19"/>
        <v>0</v>
      </c>
      <c r="S24" s="1">
        <f t="shared" si="20"/>
        <v>0</v>
      </c>
      <c r="T24" s="43">
        <f t="shared" si="21"/>
        <v>0.55555555555555558</v>
      </c>
      <c r="U24" s="41"/>
      <c r="V24" s="41"/>
      <c r="W24" s="11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19" t="s">
        <v>100</v>
      </c>
      <c r="B25" s="19">
        <v>1</v>
      </c>
      <c r="C25" s="2">
        <v>3</v>
      </c>
      <c r="D25" s="2">
        <v>13</v>
      </c>
      <c r="E25" s="2">
        <v>1</v>
      </c>
      <c r="F25" s="2">
        <v>0</v>
      </c>
      <c r="G25" s="2">
        <v>1</v>
      </c>
      <c r="H25" s="2">
        <v>0</v>
      </c>
      <c r="I25" s="2">
        <v>3</v>
      </c>
      <c r="J25" s="2">
        <v>1</v>
      </c>
      <c r="K25" s="2">
        <v>1</v>
      </c>
      <c r="L25" s="17">
        <f t="shared" si="13"/>
        <v>0</v>
      </c>
      <c r="M25" s="15">
        <f t="shared" si="14"/>
        <v>3</v>
      </c>
      <c r="N25" s="15">
        <f t="shared" si="15"/>
        <v>0.1111111111111111</v>
      </c>
      <c r="O25" s="15">
        <f t="shared" si="16"/>
        <v>0.1111111111111111</v>
      </c>
      <c r="P25" s="17">
        <f t="shared" si="17"/>
        <v>0.23076923076923078</v>
      </c>
      <c r="Q25" s="1">
        <f t="shared" si="18"/>
        <v>7.6923076923076927E-2</v>
      </c>
      <c r="R25" s="1">
        <f t="shared" si="19"/>
        <v>7.6923076923076927E-2</v>
      </c>
      <c r="S25" s="1">
        <f t="shared" si="20"/>
        <v>0</v>
      </c>
      <c r="T25" s="43">
        <f t="shared" si="21"/>
        <v>-1.25</v>
      </c>
      <c r="U25" s="41"/>
      <c r="V25" s="41"/>
      <c r="W25" s="11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25">
      <c r="A26" s="18" t="s">
        <v>41</v>
      </c>
      <c r="B26" s="18">
        <v>2</v>
      </c>
      <c r="C26" s="2">
        <v>18</v>
      </c>
      <c r="D26" s="2">
        <v>69</v>
      </c>
      <c r="E26" s="2">
        <v>7</v>
      </c>
      <c r="F26" s="2">
        <v>1</v>
      </c>
      <c r="G26" s="2">
        <v>1</v>
      </c>
      <c r="H26" s="2">
        <v>0</v>
      </c>
      <c r="I26" s="2">
        <v>17</v>
      </c>
      <c r="J26" s="2">
        <v>7</v>
      </c>
      <c r="K26" s="2">
        <v>5</v>
      </c>
      <c r="L26" s="17">
        <f t="shared" si="13"/>
        <v>0.5</v>
      </c>
      <c r="M26" s="15">
        <f t="shared" si="14"/>
        <v>3.5</v>
      </c>
      <c r="N26" s="15">
        <f t="shared" si="15"/>
        <v>0.77777777777777779</v>
      </c>
      <c r="O26" s="15">
        <f t="shared" si="16"/>
        <v>0.55555555555555558</v>
      </c>
      <c r="P26" s="17">
        <f t="shared" si="17"/>
        <v>0.24637681159420291</v>
      </c>
      <c r="Q26" s="1">
        <f t="shared" si="18"/>
        <v>0.10144927536231885</v>
      </c>
      <c r="R26" s="1">
        <f t="shared" si="19"/>
        <v>7.2463768115942032E-2</v>
      </c>
      <c r="S26" s="1">
        <f t="shared" si="20"/>
        <v>2.8985507246376815E-2</v>
      </c>
      <c r="T26" s="43">
        <f t="shared" si="21"/>
        <v>7.5833333333333339</v>
      </c>
      <c r="U26" s="41"/>
      <c r="V26" s="41"/>
      <c r="W26" s="11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20" t="s">
        <v>75</v>
      </c>
      <c r="B27" s="20">
        <v>3</v>
      </c>
      <c r="C27" s="2">
        <v>26</v>
      </c>
      <c r="D27" s="2">
        <v>95</v>
      </c>
      <c r="E27" s="2">
        <v>5</v>
      </c>
      <c r="F27" s="2">
        <v>1</v>
      </c>
      <c r="G27" s="2">
        <v>0</v>
      </c>
      <c r="H27" s="2">
        <v>0</v>
      </c>
      <c r="I27" s="2">
        <v>16</v>
      </c>
      <c r="J27" s="2">
        <v>25</v>
      </c>
      <c r="K27" s="2">
        <v>4</v>
      </c>
      <c r="L27" s="17">
        <f t="shared" si="13"/>
        <v>0.33333333333333331</v>
      </c>
      <c r="M27" s="15">
        <f t="shared" si="14"/>
        <v>1.7307692307692308</v>
      </c>
      <c r="N27" s="15">
        <f t="shared" si="15"/>
        <v>2.7777777777777777</v>
      </c>
      <c r="O27" s="15">
        <f t="shared" si="16"/>
        <v>0.44444444444444442</v>
      </c>
      <c r="P27" s="17">
        <f t="shared" si="17"/>
        <v>0.16842105263157894</v>
      </c>
      <c r="Q27" s="1">
        <f t="shared" si="18"/>
        <v>0.26315789473684209</v>
      </c>
      <c r="R27" s="1">
        <f t="shared" si="19"/>
        <v>4.2105263157894736E-2</v>
      </c>
      <c r="S27" s="1">
        <f t="shared" si="20"/>
        <v>0.22105263157894736</v>
      </c>
      <c r="T27" s="43">
        <f t="shared" si="21"/>
        <v>17.527777777777779</v>
      </c>
      <c r="U27" s="41"/>
      <c r="V27" s="41"/>
      <c r="W27" s="11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x14ac:dyDescent="0.25">
      <c r="A28" s="23" t="s">
        <v>23</v>
      </c>
      <c r="B28" s="23"/>
      <c r="C28" s="4"/>
      <c r="D28" s="2"/>
      <c r="E28" s="2"/>
      <c r="F28" s="2"/>
      <c r="G28" s="2"/>
      <c r="H28" s="4"/>
      <c r="I28" s="2"/>
      <c r="J28" s="2"/>
      <c r="K28" s="2"/>
      <c r="L28" s="14">
        <f t="shared" si="13"/>
        <v>0</v>
      </c>
      <c r="M28" s="13">
        <f t="shared" si="14"/>
        <v>0</v>
      </c>
      <c r="N28" s="13">
        <f t="shared" si="15"/>
        <v>0</v>
      </c>
      <c r="O28" s="13">
        <f t="shared" si="16"/>
        <v>0</v>
      </c>
      <c r="P28" s="14">
        <f t="shared" si="17"/>
        <v>0</v>
      </c>
      <c r="Q28" s="1">
        <f t="shared" si="18"/>
        <v>0</v>
      </c>
      <c r="R28" s="1">
        <f t="shared" si="19"/>
        <v>0</v>
      </c>
      <c r="S28" s="1">
        <f t="shared" si="20"/>
        <v>0</v>
      </c>
      <c r="T28" s="43">
        <f t="shared" si="21"/>
        <v>0</v>
      </c>
      <c r="U28" s="41"/>
      <c r="V28" s="41"/>
      <c r="W28" s="11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x14ac:dyDescent="0.25">
      <c r="W29" s="11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5">
      <c r="W30" s="11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25">
      <c r="W31" s="1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25">
      <c r="T32" s="29"/>
      <c r="U32" s="29"/>
      <c r="V32" s="29"/>
      <c r="W32" s="11"/>
      <c r="Y32"/>
      <c r="Z32"/>
      <c r="AA32"/>
      <c r="AB32"/>
      <c r="AC32"/>
      <c r="AD32"/>
      <c r="AE32"/>
      <c r="AF32"/>
      <c r="AG32"/>
      <c r="AH32"/>
      <c r="AI32"/>
    </row>
    <row r="33" spans="23:39" x14ac:dyDescent="0.25">
      <c r="W33" s="11"/>
      <c r="Y33"/>
      <c r="Z33"/>
      <c r="AA33"/>
      <c r="AB33"/>
      <c r="AC33"/>
      <c r="AD33"/>
      <c r="AE33"/>
      <c r="AF33"/>
      <c r="AG33"/>
      <c r="AH33"/>
      <c r="AI33"/>
    </row>
    <row r="34" spans="23:39" x14ac:dyDescent="0.25">
      <c r="W34" s="11"/>
      <c r="Y34"/>
      <c r="Z34"/>
      <c r="AA34"/>
      <c r="AB34"/>
      <c r="AC34"/>
      <c r="AD34"/>
      <c r="AE34"/>
      <c r="AF34"/>
      <c r="AG34"/>
      <c r="AH34"/>
      <c r="AI34"/>
    </row>
    <row r="35" spans="23:39" x14ac:dyDescent="0.25">
      <c r="W35" s="11"/>
      <c r="Y35"/>
      <c r="Z35"/>
      <c r="AA35"/>
      <c r="AB35"/>
      <c r="AC35"/>
      <c r="AD35"/>
      <c r="AE35"/>
      <c r="AF35"/>
      <c r="AG35"/>
      <c r="AH35"/>
      <c r="AI35"/>
    </row>
    <row r="36" spans="23:39" x14ac:dyDescent="0.25">
      <c r="W36" s="11"/>
      <c r="Y36"/>
      <c r="Z36"/>
      <c r="AA36"/>
      <c r="AB36"/>
      <c r="AC36"/>
      <c r="AD36"/>
      <c r="AE36"/>
      <c r="AF36"/>
      <c r="AG36"/>
      <c r="AH36"/>
      <c r="AI36"/>
    </row>
    <row r="37" spans="23:39" x14ac:dyDescent="0.25">
      <c r="W37" s="11"/>
      <c r="Y37"/>
      <c r="Z37"/>
      <c r="AA37"/>
      <c r="AB37"/>
      <c r="AC37"/>
      <c r="AD37"/>
      <c r="AE37"/>
      <c r="AF37"/>
      <c r="AG37"/>
      <c r="AH37"/>
      <c r="AI37"/>
    </row>
    <row r="38" spans="23:39" x14ac:dyDescent="0.25">
      <c r="W38" s="11"/>
      <c r="Y38"/>
      <c r="Z38"/>
      <c r="AA38"/>
      <c r="AB38"/>
      <c r="AC38"/>
      <c r="AD38"/>
      <c r="AE38"/>
      <c r="AF38"/>
      <c r="AG38"/>
      <c r="AH38"/>
      <c r="AI38"/>
    </row>
    <row r="39" spans="23:39" x14ac:dyDescent="0.25">
      <c r="W39" s="11"/>
      <c r="Y39"/>
      <c r="Z39"/>
      <c r="AA39"/>
      <c r="AB39"/>
      <c r="AC39"/>
      <c r="AD39"/>
      <c r="AE39"/>
      <c r="AF39"/>
      <c r="AG39"/>
      <c r="AH39"/>
      <c r="AI39"/>
    </row>
    <row r="40" spans="23:39" x14ac:dyDescent="0.25">
      <c r="W40" s="11"/>
      <c r="Y40"/>
      <c r="Z40"/>
      <c r="AA40"/>
      <c r="AB40"/>
      <c r="AC40"/>
      <c r="AD40"/>
      <c r="AE40"/>
      <c r="AF40"/>
      <c r="AG40"/>
      <c r="AH40"/>
      <c r="AI40"/>
    </row>
    <row r="41" spans="23:39" x14ac:dyDescent="0.25">
      <c r="W41" s="11"/>
      <c r="Y41"/>
      <c r="Z41"/>
      <c r="AA41"/>
      <c r="AB41"/>
      <c r="AC41"/>
      <c r="AD41"/>
      <c r="AE41"/>
      <c r="AF41"/>
      <c r="AG41"/>
      <c r="AH41"/>
      <c r="AI41"/>
    </row>
    <row r="42" spans="23:39" x14ac:dyDescent="0.25">
      <c r="W42" s="11"/>
      <c r="Y42"/>
      <c r="Z42"/>
      <c r="AA42"/>
      <c r="AB42"/>
      <c r="AC42"/>
      <c r="AD42"/>
      <c r="AE42"/>
      <c r="AF42"/>
      <c r="AG42"/>
      <c r="AH42"/>
      <c r="AI42"/>
    </row>
    <row r="43" spans="23:39" x14ac:dyDescent="0.25">
      <c r="W43" s="11"/>
      <c r="Y43"/>
      <c r="Z43"/>
      <c r="AA43"/>
      <c r="AB43"/>
      <c r="AC43"/>
      <c r="AD43"/>
      <c r="AE43"/>
      <c r="AF43"/>
      <c r="AG43"/>
      <c r="AH43"/>
      <c r="AI43"/>
    </row>
    <row r="44" spans="23:39" x14ac:dyDescent="0.25">
      <c r="W44" s="11"/>
      <c r="Y44"/>
      <c r="Z44"/>
      <c r="AA44"/>
      <c r="AB44"/>
      <c r="AC44"/>
      <c r="AD44"/>
      <c r="AE44"/>
      <c r="AF44"/>
      <c r="AG44"/>
      <c r="AH44"/>
      <c r="AI44"/>
    </row>
    <row r="45" spans="23:39" x14ac:dyDescent="0.25">
      <c r="W45" s="11"/>
      <c r="Y45"/>
      <c r="Z45"/>
      <c r="AA45"/>
      <c r="AB45"/>
      <c r="AC45"/>
      <c r="AD45"/>
      <c r="AE45"/>
      <c r="AF45"/>
      <c r="AG45"/>
      <c r="AH45"/>
      <c r="AI45"/>
    </row>
    <row r="46" spans="23:39" x14ac:dyDescent="0.25">
      <c r="W46" s="11"/>
      <c r="AA46"/>
      <c r="AJ46" s="11"/>
      <c r="AK46" s="11"/>
      <c r="AL46" s="11"/>
      <c r="AM46" s="11"/>
    </row>
    <row r="48" spans="23:39" x14ac:dyDescent="0.25">
      <c r="Y48"/>
      <c r="Z48"/>
      <c r="AA48"/>
      <c r="AB48"/>
      <c r="AC48"/>
      <c r="AD48"/>
      <c r="AE48"/>
      <c r="AF48"/>
      <c r="AG48"/>
      <c r="AH48"/>
      <c r="AI48"/>
    </row>
    <row r="49" spans="23:35" x14ac:dyDescent="0.25">
      <c r="W49" s="11"/>
      <c r="X49"/>
      <c r="Y49"/>
      <c r="Z49"/>
      <c r="AA49"/>
      <c r="AB49"/>
      <c r="AC49"/>
      <c r="AD49"/>
      <c r="AE49"/>
      <c r="AF49"/>
      <c r="AG49"/>
      <c r="AH49"/>
      <c r="AI49"/>
    </row>
    <row r="50" spans="23:35" x14ac:dyDescent="0.25">
      <c r="W50" s="11"/>
      <c r="X50"/>
      <c r="Y50"/>
      <c r="Z50"/>
      <c r="AA50"/>
      <c r="AB50"/>
      <c r="AC50"/>
      <c r="AD50"/>
      <c r="AE50"/>
      <c r="AF50"/>
      <c r="AG50"/>
      <c r="AH50"/>
      <c r="AI50"/>
    </row>
    <row r="51" spans="23:35" x14ac:dyDescent="0.25">
      <c r="W51" s="11"/>
      <c r="X51"/>
      <c r="Y51"/>
      <c r="Z51"/>
      <c r="AA51"/>
      <c r="AB51"/>
      <c r="AC51"/>
      <c r="AD51"/>
      <c r="AE51"/>
      <c r="AF51"/>
      <c r="AG51"/>
      <c r="AH51"/>
      <c r="AI51"/>
    </row>
    <row r="52" spans="23:35" x14ac:dyDescent="0.25">
      <c r="W52" s="11"/>
      <c r="X52"/>
      <c r="Y52"/>
      <c r="Z52"/>
      <c r="AA52"/>
      <c r="AB52"/>
      <c r="AC52"/>
      <c r="AD52"/>
      <c r="AE52"/>
      <c r="AF52"/>
      <c r="AG52"/>
      <c r="AH52"/>
      <c r="AI52"/>
    </row>
    <row r="53" spans="23:35" x14ac:dyDescent="0.25">
      <c r="W53" s="11"/>
      <c r="X53"/>
      <c r="Y53"/>
      <c r="Z53"/>
      <c r="AA53"/>
      <c r="AB53"/>
      <c r="AC53"/>
      <c r="AD53"/>
      <c r="AE53"/>
      <c r="AF53"/>
      <c r="AG53"/>
      <c r="AH53"/>
      <c r="AI53"/>
    </row>
    <row r="54" spans="23:35" x14ac:dyDescent="0.25">
      <c r="W54" s="11"/>
      <c r="X54"/>
      <c r="Y54"/>
      <c r="Z54"/>
      <c r="AA54"/>
      <c r="AB54"/>
      <c r="AC54"/>
      <c r="AD54"/>
      <c r="AE54"/>
      <c r="AF54"/>
      <c r="AG54"/>
      <c r="AH54"/>
      <c r="AI54"/>
    </row>
    <row r="55" spans="23:35" x14ac:dyDescent="0.25">
      <c r="W55" s="11"/>
      <c r="X55"/>
      <c r="Y55"/>
      <c r="Z55"/>
      <c r="AA55"/>
      <c r="AB55"/>
      <c r="AC55"/>
      <c r="AD55"/>
      <c r="AE55"/>
      <c r="AF55"/>
      <c r="AG55"/>
      <c r="AH55"/>
      <c r="AI55"/>
    </row>
    <row r="56" spans="23:35" x14ac:dyDescent="0.25">
      <c r="W56" s="11"/>
      <c r="X56"/>
      <c r="Y56"/>
      <c r="Z56"/>
      <c r="AA56"/>
      <c r="AB56"/>
      <c r="AC56"/>
      <c r="AD56"/>
      <c r="AE56"/>
      <c r="AF56"/>
      <c r="AG56"/>
      <c r="AH56"/>
      <c r="AI56"/>
    </row>
    <row r="57" spans="23:35" x14ac:dyDescent="0.25">
      <c r="W57" s="11"/>
      <c r="X57"/>
      <c r="Y57"/>
      <c r="Z57"/>
      <c r="AA57"/>
      <c r="AB57"/>
      <c r="AC57"/>
      <c r="AD57"/>
      <c r="AE57"/>
      <c r="AF57"/>
      <c r="AG57"/>
      <c r="AH57"/>
      <c r="AI57"/>
    </row>
    <row r="58" spans="23:35" x14ac:dyDescent="0.25">
      <c r="W58" s="11"/>
      <c r="X58"/>
      <c r="Y58"/>
      <c r="Z58"/>
      <c r="AA58"/>
      <c r="AB58"/>
      <c r="AC58"/>
      <c r="AD58"/>
      <c r="AE58"/>
      <c r="AF58"/>
      <c r="AG58"/>
      <c r="AH58"/>
      <c r="AI58"/>
    </row>
    <row r="59" spans="23:35" x14ac:dyDescent="0.25">
      <c r="W59" s="11"/>
      <c r="X59"/>
      <c r="Y59"/>
      <c r="Z59"/>
      <c r="AA59"/>
      <c r="AB59"/>
      <c r="AC59"/>
      <c r="AD59"/>
      <c r="AE59"/>
      <c r="AF59"/>
      <c r="AG59"/>
      <c r="AH59"/>
      <c r="AI59"/>
    </row>
    <row r="60" spans="23:35" x14ac:dyDescent="0.25">
      <c r="W60" s="11"/>
      <c r="X60"/>
      <c r="Y60"/>
      <c r="Z60"/>
      <c r="AA60"/>
      <c r="AB60"/>
      <c r="AC60"/>
      <c r="AD60"/>
      <c r="AE60"/>
      <c r="AF60"/>
      <c r="AG60"/>
      <c r="AH60"/>
      <c r="AI60"/>
    </row>
    <row r="61" spans="23:35" x14ac:dyDescent="0.25">
      <c r="W61" s="11"/>
      <c r="X61"/>
      <c r="Y61"/>
      <c r="Z61"/>
      <c r="AA61"/>
      <c r="AB61"/>
      <c r="AC61"/>
      <c r="AD61"/>
      <c r="AE61"/>
      <c r="AF61"/>
      <c r="AG61"/>
      <c r="AH61"/>
      <c r="AI61"/>
    </row>
    <row r="62" spans="23:35" x14ac:dyDescent="0.25">
      <c r="W62" s="11"/>
      <c r="X62"/>
      <c r="Y62"/>
      <c r="Z62"/>
      <c r="AA62"/>
      <c r="AB62"/>
      <c r="AC62"/>
      <c r="AD62"/>
      <c r="AE62"/>
      <c r="AF62"/>
      <c r="AG62"/>
      <c r="AH62"/>
      <c r="AI62"/>
    </row>
    <row r="63" spans="23:35" x14ac:dyDescent="0.25">
      <c r="Y63"/>
      <c r="Z63"/>
      <c r="AA63"/>
      <c r="AB63"/>
      <c r="AC63"/>
      <c r="AD63"/>
      <c r="AE63"/>
      <c r="AF63"/>
      <c r="AG63"/>
      <c r="AH63"/>
      <c r="AI63"/>
    </row>
    <row r="64" spans="23:35" x14ac:dyDescent="0.25">
      <c r="Y64"/>
      <c r="Z64"/>
      <c r="AA64"/>
      <c r="AB64"/>
      <c r="AC64"/>
      <c r="AD64"/>
      <c r="AE64"/>
      <c r="AF64"/>
      <c r="AG64"/>
      <c r="AH64"/>
      <c r="AI64"/>
    </row>
    <row r="65" spans="23:35" x14ac:dyDescent="0.25">
      <c r="W65" s="11"/>
      <c r="X65"/>
      <c r="Y65"/>
      <c r="Z65"/>
      <c r="AA65"/>
      <c r="AB65"/>
      <c r="AC65"/>
      <c r="AD65"/>
      <c r="AE65"/>
      <c r="AF65"/>
      <c r="AG65"/>
      <c r="AH65"/>
      <c r="AI65"/>
    </row>
    <row r="66" spans="23:35" x14ac:dyDescent="0.25">
      <c r="W66" s="11"/>
      <c r="X66"/>
      <c r="Y66"/>
      <c r="Z66"/>
      <c r="AA66"/>
      <c r="AB66"/>
      <c r="AC66"/>
      <c r="AD66"/>
      <c r="AE66"/>
      <c r="AF66"/>
      <c r="AG66"/>
      <c r="AH66"/>
      <c r="AI66"/>
    </row>
    <row r="67" spans="23:35" x14ac:dyDescent="0.25">
      <c r="W67" s="11"/>
      <c r="X67"/>
      <c r="Y67"/>
      <c r="Z67"/>
      <c r="AA67"/>
      <c r="AB67"/>
      <c r="AC67"/>
      <c r="AD67"/>
      <c r="AE67"/>
      <c r="AF67"/>
      <c r="AG67"/>
      <c r="AH67"/>
      <c r="AI67"/>
    </row>
    <row r="68" spans="23:35" x14ac:dyDescent="0.25">
      <c r="W68" s="11"/>
      <c r="X68"/>
      <c r="Y68"/>
      <c r="Z68"/>
      <c r="AA68"/>
      <c r="AB68"/>
      <c r="AC68"/>
      <c r="AD68"/>
      <c r="AE68"/>
      <c r="AF68"/>
      <c r="AG68"/>
      <c r="AH68"/>
      <c r="AI68"/>
    </row>
    <row r="69" spans="23:35" x14ac:dyDescent="0.25">
      <c r="W69" s="11"/>
      <c r="X69"/>
      <c r="Y69"/>
      <c r="Z69"/>
      <c r="AA69"/>
      <c r="AB69"/>
      <c r="AC69"/>
      <c r="AD69"/>
      <c r="AE69"/>
      <c r="AF69"/>
      <c r="AG69"/>
      <c r="AH69"/>
      <c r="AI69"/>
    </row>
    <row r="70" spans="23:35" x14ac:dyDescent="0.25">
      <c r="W70" s="11"/>
      <c r="X70"/>
      <c r="Y70"/>
      <c r="Z70"/>
      <c r="AA70"/>
      <c r="AB70"/>
      <c r="AC70"/>
      <c r="AD70"/>
      <c r="AE70"/>
      <c r="AF70"/>
      <c r="AG70"/>
      <c r="AH70"/>
      <c r="AI70"/>
    </row>
    <row r="71" spans="23:35" x14ac:dyDescent="0.25">
      <c r="W71" s="11"/>
      <c r="X71"/>
      <c r="Y71"/>
      <c r="Z71"/>
      <c r="AA71"/>
      <c r="AB71"/>
      <c r="AC71"/>
      <c r="AD71"/>
      <c r="AE71"/>
      <c r="AF71"/>
      <c r="AG71"/>
      <c r="AH71"/>
      <c r="AI71"/>
    </row>
    <row r="72" spans="23:35" x14ac:dyDescent="0.25">
      <c r="W72" s="11"/>
      <c r="X72"/>
      <c r="Y72"/>
      <c r="Z72"/>
      <c r="AA72"/>
      <c r="AB72"/>
      <c r="AC72"/>
      <c r="AD72"/>
      <c r="AE72"/>
      <c r="AF72"/>
      <c r="AG72"/>
      <c r="AH72"/>
      <c r="AI72"/>
    </row>
    <row r="73" spans="23:35" x14ac:dyDescent="0.25">
      <c r="W73" s="11"/>
      <c r="X73"/>
      <c r="Y73"/>
      <c r="Z73"/>
      <c r="AA73"/>
      <c r="AB73"/>
      <c r="AC73"/>
      <c r="AD73"/>
      <c r="AE73"/>
      <c r="AF73"/>
      <c r="AG73"/>
      <c r="AH73"/>
      <c r="AI73"/>
    </row>
    <row r="74" spans="23:35" x14ac:dyDescent="0.25">
      <c r="W74" s="11"/>
      <c r="X74"/>
      <c r="Y74"/>
      <c r="Z74"/>
      <c r="AA74"/>
      <c r="AB74"/>
      <c r="AC74"/>
      <c r="AD74"/>
      <c r="AE74"/>
      <c r="AF74"/>
      <c r="AG74"/>
      <c r="AH74"/>
      <c r="AI74"/>
    </row>
    <row r="75" spans="23:35" x14ac:dyDescent="0.25">
      <c r="W75" s="11"/>
      <c r="X75"/>
      <c r="Y75"/>
      <c r="Z75"/>
      <c r="AA75"/>
      <c r="AB75"/>
      <c r="AC75"/>
      <c r="AD75"/>
      <c r="AE75"/>
      <c r="AF75"/>
      <c r="AG75"/>
      <c r="AH75"/>
      <c r="AI75"/>
    </row>
    <row r="76" spans="23:35" x14ac:dyDescent="0.25">
      <c r="W76" s="11"/>
      <c r="X76"/>
      <c r="Y76"/>
      <c r="Z76"/>
      <c r="AA76"/>
      <c r="AB76"/>
      <c r="AC76"/>
      <c r="AD76"/>
      <c r="AE76"/>
      <c r="AF76"/>
      <c r="AG76"/>
      <c r="AH76"/>
      <c r="AI76"/>
    </row>
    <row r="77" spans="23:35" x14ac:dyDescent="0.25">
      <c r="W77" s="11"/>
      <c r="X77"/>
      <c r="Y77"/>
      <c r="Z77"/>
      <c r="AA77"/>
      <c r="AB77"/>
      <c r="AC77"/>
      <c r="AD77"/>
      <c r="AE77"/>
      <c r="AF77"/>
      <c r="AG77"/>
      <c r="AH77"/>
      <c r="AI77"/>
    </row>
    <row r="78" spans="23:35" x14ac:dyDescent="0.25">
      <c r="W78" s="11"/>
      <c r="X78"/>
      <c r="Y78"/>
      <c r="Z78"/>
      <c r="AA78"/>
      <c r="AB78"/>
      <c r="AC78"/>
      <c r="AD78"/>
      <c r="AE78"/>
      <c r="AF78"/>
      <c r="AG78"/>
      <c r="AH78"/>
      <c r="AI78"/>
    </row>
  </sheetData>
  <conditionalFormatting sqref="T17:V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8A50-ACC3-47CD-A06C-475CE5434D59}">
  <dimension ref="A1:AM78"/>
  <sheetViews>
    <sheetView zoomScaleNormal="100" workbookViewId="0">
      <selection activeCell="E34" sqref="E34"/>
    </sheetView>
  </sheetViews>
  <sheetFormatPr defaultColWidth="8.85546875" defaultRowHeight="15" x14ac:dyDescent="0.25"/>
  <cols>
    <col min="1" max="1" width="17" style="11" bestFit="1" customWidth="1"/>
    <col min="2" max="2" width="11.7109375" style="11" bestFit="1" customWidth="1"/>
    <col min="3" max="3" width="8" style="11" customWidth="1"/>
    <col min="4" max="4" width="9" style="11" bestFit="1" customWidth="1"/>
    <col min="5" max="5" width="8.140625" style="11" bestFit="1" customWidth="1"/>
    <col min="6" max="7" width="9.28515625" style="11" bestFit="1" customWidth="1"/>
    <col min="8" max="8" width="9.7109375" style="11" bestFit="1" customWidth="1"/>
    <col min="9" max="9" width="9" style="11" bestFit="1" customWidth="1"/>
    <col min="10" max="10" width="8" style="11" bestFit="1" customWidth="1"/>
    <col min="11" max="11" width="7.85546875" style="11" bestFit="1" customWidth="1"/>
    <col min="12" max="12" width="10.85546875" style="11" bestFit="1" customWidth="1"/>
    <col min="13" max="14" width="9.28515625" style="11" bestFit="1" customWidth="1"/>
    <col min="15" max="15" width="9.7109375" bestFit="1" customWidth="1"/>
    <col min="16" max="16" width="9.7109375" style="11" bestFit="1" customWidth="1"/>
    <col min="17" max="17" width="9.42578125" style="11" bestFit="1" customWidth="1"/>
    <col min="18" max="18" width="12.140625" style="11" bestFit="1" customWidth="1"/>
    <col min="19" max="19" width="12.85546875" style="11" bestFit="1" customWidth="1"/>
    <col min="20" max="20" width="11.140625" style="11" bestFit="1" customWidth="1"/>
    <col min="21" max="21" width="9.140625" style="11" bestFit="1" customWidth="1"/>
    <col min="22" max="22" width="8.5703125" style="11" bestFit="1" customWidth="1"/>
    <col min="23" max="23" width="11" bestFit="1" customWidth="1"/>
    <col min="24" max="25" width="11.140625" style="11" bestFit="1" customWidth="1"/>
    <col min="26" max="26" width="11.7109375" style="11" bestFit="1" customWidth="1"/>
    <col min="27" max="27" width="7.28515625" style="11" bestFit="1" customWidth="1"/>
    <col min="28" max="29" width="7.7109375" style="11" bestFit="1" customWidth="1"/>
    <col min="30" max="31" width="9.28515625" style="11" bestFit="1" customWidth="1"/>
    <col min="32" max="32" width="9.7109375" style="11" bestFit="1" customWidth="1"/>
    <col min="33" max="33" width="9" style="11" bestFit="1" customWidth="1"/>
    <col min="34" max="34" width="8.28515625" style="11" bestFit="1" customWidth="1"/>
    <col min="35" max="35" width="7.85546875" style="11" bestFit="1" customWidth="1"/>
    <col min="36" max="36" width="10.85546875" bestFit="1" customWidth="1"/>
    <col min="37" max="37" width="9" bestFit="1" customWidth="1"/>
    <col min="38" max="38" width="8.42578125" bestFit="1" customWidth="1"/>
    <col min="39" max="40" width="9.7109375" bestFit="1" customWidth="1"/>
    <col min="41" max="41" width="8.28515625" bestFit="1" customWidth="1"/>
    <col min="42" max="42" width="9.42578125" bestFit="1" customWidth="1"/>
    <col min="43" max="43" width="12.85546875" bestFit="1" customWidth="1"/>
    <col min="44" max="44" width="10.42578125" bestFit="1" customWidth="1"/>
  </cols>
  <sheetData>
    <row r="1" spans="1:35" x14ac:dyDescent="0.25">
      <c r="A1" s="10" t="s">
        <v>53</v>
      </c>
      <c r="B1" s="9" t="s">
        <v>88</v>
      </c>
      <c r="C1" s="9" t="s">
        <v>63</v>
      </c>
      <c r="D1" s="9" t="s">
        <v>85</v>
      </c>
      <c r="E1" s="9" t="s">
        <v>48</v>
      </c>
      <c r="F1" s="9" t="s">
        <v>62</v>
      </c>
      <c r="G1" s="9" t="s">
        <v>61</v>
      </c>
      <c r="H1" s="9" t="s">
        <v>60</v>
      </c>
      <c r="I1" s="9" t="s">
        <v>59</v>
      </c>
      <c r="J1" s="8" t="s">
        <v>97</v>
      </c>
      <c r="K1" s="8" t="s">
        <v>95</v>
      </c>
      <c r="L1" s="9" t="s">
        <v>57</v>
      </c>
      <c r="M1" s="9" t="s">
        <v>56</v>
      </c>
      <c r="N1" s="9" t="s">
        <v>55</v>
      </c>
      <c r="O1" s="9" t="s">
        <v>54</v>
      </c>
      <c r="P1" s="9" t="s">
        <v>45</v>
      </c>
      <c r="Q1" s="9" t="s">
        <v>86</v>
      </c>
      <c r="R1" s="8" t="s">
        <v>58</v>
      </c>
      <c r="S1" s="8" t="s">
        <v>96</v>
      </c>
      <c r="T1" s="9" t="s">
        <v>105</v>
      </c>
      <c r="U1" s="40" t="s">
        <v>102</v>
      </c>
      <c r="V1" s="40" t="s">
        <v>103</v>
      </c>
      <c r="W1" s="40" t="s">
        <v>104</v>
      </c>
      <c r="X1" s="42" t="s">
        <v>106</v>
      </c>
      <c r="AG1"/>
      <c r="AH1"/>
      <c r="AI1"/>
    </row>
    <row r="2" spans="1:35" x14ac:dyDescent="0.25">
      <c r="A2" s="16" t="s">
        <v>44</v>
      </c>
      <c r="B2" s="2">
        <v>80</v>
      </c>
      <c r="C2" s="37">
        <f t="shared" ref="C2:C14" si="0">B2-E2</f>
        <v>76</v>
      </c>
      <c r="D2" s="37">
        <f>SUM(Table31113[[#This Row],[1B]:[HR]])</f>
        <v>20</v>
      </c>
      <c r="E2" s="2">
        <v>4</v>
      </c>
      <c r="F2" s="2">
        <v>14</v>
      </c>
      <c r="G2" s="2">
        <v>5</v>
      </c>
      <c r="H2" s="2"/>
      <c r="I2" s="2">
        <v>1</v>
      </c>
      <c r="J2" s="39">
        <f t="shared" ref="J2:J14" si="1">SUM((F2*1),(G2*2),(H2*3),(I2*4))</f>
        <v>28</v>
      </c>
      <c r="K2" s="26">
        <v>1</v>
      </c>
      <c r="L2" s="21">
        <f t="shared" ref="L2:L14" si="2">IFERROR(F2/D2,0)</f>
        <v>0.7</v>
      </c>
      <c r="M2" s="21">
        <f t="shared" ref="M2:M14" si="3">IFERROR(G2/D2,0)</f>
        <v>0.25</v>
      </c>
      <c r="N2" s="21">
        <f t="shared" ref="N2:N14" si="4">IFERROR(H2/D2,0)</f>
        <v>0</v>
      </c>
      <c r="O2" s="1">
        <f t="shared" ref="O2:O14" si="5">IFERROR(I2/D2,0)</f>
        <v>0.05</v>
      </c>
      <c r="P2" s="1">
        <f>IFERROR(#REF!/B2,0)</f>
        <v>0</v>
      </c>
      <c r="Q2" s="1">
        <f t="shared" ref="Q2:Q14" si="6">IFERROR(E2/B2,0)</f>
        <v>0.05</v>
      </c>
      <c r="R2" s="33">
        <f t="shared" ref="R2:R14" si="7">IFERROR((F2+G2+H2+I2)/C2,0)</f>
        <v>0.26315789473684209</v>
      </c>
      <c r="S2" s="32">
        <f t="shared" ref="S2:S14" si="8">IFERROR(J2/C2,0)</f>
        <v>0.36842105263157893</v>
      </c>
      <c r="T2" s="35">
        <f t="shared" ref="T2:T14" si="9">(D2+E2)/B2</f>
        <v>0.3</v>
      </c>
      <c r="U2" s="35">
        <f t="shared" ref="U2:U14" si="10">S2+T2</f>
        <v>0.66842105263157892</v>
      </c>
      <c r="V2" s="35">
        <f>(Table31113[[#This Row],[2B]]+Table31113[[#This Row],[3B]]+(3*Table31113[[#This Row],[HR]]))/Table31113[[#This Row],[AB]]</f>
        <v>0.10526315789473684</v>
      </c>
      <c r="W2" s="30">
        <f>(0.69*Table31113[[#This Row],[BB]])+(0.89*Table31113[[#This Row],[1B]])+(1.27*Table31113[[#This Row],[2B]])+(1.62*Table31113[[#This Row],[3B]])+(2.1*Table31113[[#This Row],[HR]])/Table31113[[#This Row],[PA]]</f>
        <v>21.596250000000001</v>
      </c>
      <c r="X2" s="30">
        <f t="shared" ref="X2:X14" si="11">((D2+E2)*(J2+(0.26*E2))+(0.52*K2))/B2</f>
        <v>8.7185000000000006</v>
      </c>
      <c r="AG2"/>
      <c r="AH2"/>
      <c r="AI2"/>
    </row>
    <row r="3" spans="1:35" x14ac:dyDescent="0.25">
      <c r="A3" s="16" t="s">
        <v>42</v>
      </c>
      <c r="B3" s="2"/>
      <c r="C3" s="37">
        <f t="shared" si="0"/>
        <v>0</v>
      </c>
      <c r="D3" s="37">
        <f>SUM(Table31113[[#This Row],[1B]:[HR]])</f>
        <v>0</v>
      </c>
      <c r="E3" s="2"/>
      <c r="F3" s="2"/>
      <c r="G3" s="2"/>
      <c r="H3" s="2"/>
      <c r="I3" s="2"/>
      <c r="J3" s="39">
        <f t="shared" si="1"/>
        <v>0</v>
      </c>
      <c r="K3" s="26"/>
      <c r="L3" s="1">
        <f t="shared" si="2"/>
        <v>0</v>
      </c>
      <c r="M3" s="1">
        <f t="shared" si="3"/>
        <v>0</v>
      </c>
      <c r="N3" s="1">
        <f t="shared" si="4"/>
        <v>0</v>
      </c>
      <c r="O3" s="1">
        <f t="shared" si="5"/>
        <v>0</v>
      </c>
      <c r="P3" s="1">
        <f>IFERROR(#REF!/B3,0)</f>
        <v>0</v>
      </c>
      <c r="Q3" s="1">
        <f t="shared" si="6"/>
        <v>0</v>
      </c>
      <c r="R3" s="33">
        <f t="shared" si="7"/>
        <v>0</v>
      </c>
      <c r="S3" s="33">
        <f t="shared" si="8"/>
        <v>0</v>
      </c>
      <c r="T3" s="35" t="e">
        <f t="shared" si="9"/>
        <v>#DIV/0!</v>
      </c>
      <c r="U3" s="35" t="e">
        <f t="shared" si="10"/>
        <v>#DIV/0!</v>
      </c>
      <c r="V3" s="35" t="e">
        <f>(Table31113[[#This Row],[2B]]+Table31113[[#This Row],[3B]]+(3*Table31113[[#This Row],[HR]]))/Table31113[[#This Row],[AB]]</f>
        <v>#DIV/0!</v>
      </c>
      <c r="W3" s="30" t="e">
        <f>(0.69*Table31113[[#This Row],[BB]])+(0.89*Table31113[[#This Row],[1B]])+(1.27*Table31113[[#This Row],[2B]])+(1.62*Table31113[[#This Row],[3B]])+(2.1*Table31113[[#This Row],[HR]])/Table31113[[#This Row],[PA]]</f>
        <v>#DIV/0!</v>
      </c>
      <c r="X3" s="30" t="e">
        <f t="shared" si="11"/>
        <v>#DIV/0!</v>
      </c>
      <c r="AG3"/>
      <c r="AH3"/>
      <c r="AI3"/>
    </row>
    <row r="4" spans="1:35" x14ac:dyDescent="0.25">
      <c r="A4" s="16" t="s">
        <v>40</v>
      </c>
      <c r="B4" s="2">
        <v>78</v>
      </c>
      <c r="C4" s="37">
        <f t="shared" si="0"/>
        <v>72</v>
      </c>
      <c r="D4" s="37">
        <f>SUM(Table31113[[#This Row],[1B]:[HR]])</f>
        <v>20</v>
      </c>
      <c r="E4" s="2">
        <v>6</v>
      </c>
      <c r="F4" s="2">
        <v>11</v>
      </c>
      <c r="G4" s="2">
        <v>9</v>
      </c>
      <c r="H4" s="2"/>
      <c r="I4" s="2"/>
      <c r="J4" s="39">
        <f t="shared" si="1"/>
        <v>29</v>
      </c>
      <c r="K4" s="26">
        <v>1</v>
      </c>
      <c r="L4" s="1">
        <f t="shared" si="2"/>
        <v>0.55000000000000004</v>
      </c>
      <c r="M4" s="1">
        <f t="shared" si="3"/>
        <v>0.45</v>
      </c>
      <c r="N4" s="1">
        <f t="shared" si="4"/>
        <v>0</v>
      </c>
      <c r="O4" s="1">
        <f t="shared" si="5"/>
        <v>0</v>
      </c>
      <c r="P4" s="1">
        <f>IFERROR(#REF!/B4,0)</f>
        <v>0</v>
      </c>
      <c r="Q4" s="1">
        <f t="shared" si="6"/>
        <v>7.6923076923076927E-2</v>
      </c>
      <c r="R4" s="33">
        <f t="shared" si="7"/>
        <v>0.27777777777777779</v>
      </c>
      <c r="S4" s="33">
        <f t="shared" si="8"/>
        <v>0.40277777777777779</v>
      </c>
      <c r="T4" s="35">
        <f t="shared" si="9"/>
        <v>0.33333333333333331</v>
      </c>
      <c r="U4" s="35">
        <f t="shared" si="10"/>
        <v>0.73611111111111116</v>
      </c>
      <c r="V4" s="35">
        <f>(Table31113[[#This Row],[2B]]+Table31113[[#This Row],[3B]]+(3*Table31113[[#This Row],[HR]]))/Table31113[[#This Row],[AB]]</f>
        <v>0.125</v>
      </c>
      <c r="W4" s="30">
        <f>(0.69*Table31113[[#This Row],[BB]])+(0.89*Table31113[[#This Row],[1B]])+(1.27*Table31113[[#This Row],[2B]])+(1.62*Table31113[[#This Row],[3B]])+(2.1*Table31113[[#This Row],[HR]])/Table31113[[#This Row],[PA]]</f>
        <v>25.36</v>
      </c>
      <c r="X4" s="30">
        <f t="shared" si="11"/>
        <v>10.193333333333332</v>
      </c>
      <c r="AG4"/>
      <c r="AH4"/>
      <c r="AI4"/>
    </row>
    <row r="5" spans="1:35" x14ac:dyDescent="0.25">
      <c r="A5" s="18" t="s">
        <v>38</v>
      </c>
      <c r="B5" s="2">
        <v>76</v>
      </c>
      <c r="C5" s="37">
        <f t="shared" si="0"/>
        <v>72</v>
      </c>
      <c r="D5" s="37">
        <f>SUM(Table31113[[#This Row],[1B]:[HR]])</f>
        <v>19</v>
      </c>
      <c r="E5" s="2">
        <v>4</v>
      </c>
      <c r="F5" s="2">
        <v>9</v>
      </c>
      <c r="G5" s="2">
        <v>5</v>
      </c>
      <c r="H5" s="2">
        <v>2</v>
      </c>
      <c r="I5" s="2">
        <v>3</v>
      </c>
      <c r="J5" s="39">
        <f t="shared" si="1"/>
        <v>37</v>
      </c>
      <c r="K5" s="26"/>
      <c r="L5" s="1">
        <f t="shared" si="2"/>
        <v>0.47368421052631576</v>
      </c>
      <c r="M5" s="1">
        <f t="shared" si="3"/>
        <v>0.26315789473684209</v>
      </c>
      <c r="N5" s="1">
        <f t="shared" si="4"/>
        <v>0.10526315789473684</v>
      </c>
      <c r="O5" s="1">
        <f t="shared" si="5"/>
        <v>0.15789473684210525</v>
      </c>
      <c r="P5" s="1">
        <f>IFERROR(#REF!/B5,0)</f>
        <v>0</v>
      </c>
      <c r="Q5" s="1">
        <f t="shared" si="6"/>
        <v>5.2631578947368418E-2</v>
      </c>
      <c r="R5" s="33">
        <f t="shared" si="7"/>
        <v>0.2638888888888889</v>
      </c>
      <c r="S5" s="33">
        <f t="shared" si="8"/>
        <v>0.51388888888888884</v>
      </c>
      <c r="T5" s="35">
        <f t="shared" si="9"/>
        <v>0.30263157894736842</v>
      </c>
      <c r="U5" s="35">
        <f t="shared" si="10"/>
        <v>0.8165204678362572</v>
      </c>
      <c r="V5" s="35">
        <f>(Table31113[[#This Row],[2B]]+Table31113[[#This Row],[3B]]+(3*Table31113[[#This Row],[HR]]))/Table31113[[#This Row],[AB]]</f>
        <v>0.22222222222222221</v>
      </c>
      <c r="W5" s="30">
        <f>(0.69*Table31113[[#This Row],[BB]])+(0.89*Table31113[[#This Row],[1B]])+(1.27*Table31113[[#This Row],[2B]])+(1.62*Table31113[[#This Row],[3B]])+(2.1*Table31113[[#This Row],[HR]])/Table31113[[#This Row],[PA]]</f>
        <v>20.442894736842106</v>
      </c>
      <c r="X5" s="30">
        <f t="shared" si="11"/>
        <v>11.512105263157894</v>
      </c>
      <c r="AG5"/>
      <c r="AH5"/>
      <c r="AI5"/>
    </row>
    <row r="6" spans="1:35" x14ac:dyDescent="0.25">
      <c r="A6" s="16" t="s">
        <v>71</v>
      </c>
      <c r="B6" s="2">
        <v>75</v>
      </c>
      <c r="C6" s="37">
        <f t="shared" si="0"/>
        <v>70</v>
      </c>
      <c r="D6" s="37">
        <f>SUM(Table31113[[#This Row],[1B]:[HR]])</f>
        <v>19</v>
      </c>
      <c r="E6" s="2">
        <v>5</v>
      </c>
      <c r="F6" s="2">
        <v>12</v>
      </c>
      <c r="G6" s="2">
        <v>6</v>
      </c>
      <c r="H6" s="2">
        <v>1</v>
      </c>
      <c r="I6" s="2"/>
      <c r="J6" s="39">
        <f t="shared" si="1"/>
        <v>27</v>
      </c>
      <c r="K6" s="26"/>
      <c r="L6" s="1">
        <f t="shared" si="2"/>
        <v>0.63157894736842102</v>
      </c>
      <c r="M6" s="1">
        <f t="shared" si="3"/>
        <v>0.31578947368421051</v>
      </c>
      <c r="N6" s="1">
        <f t="shared" si="4"/>
        <v>5.2631578947368418E-2</v>
      </c>
      <c r="O6" s="1">
        <f t="shared" si="5"/>
        <v>0</v>
      </c>
      <c r="P6" s="1">
        <f>IFERROR(#REF!/B6,0)</f>
        <v>0</v>
      </c>
      <c r="Q6" s="1">
        <f t="shared" si="6"/>
        <v>6.6666666666666666E-2</v>
      </c>
      <c r="R6" s="33">
        <f t="shared" si="7"/>
        <v>0.27142857142857141</v>
      </c>
      <c r="S6" s="33">
        <f t="shared" si="8"/>
        <v>0.38571428571428573</v>
      </c>
      <c r="T6" s="35">
        <f t="shared" si="9"/>
        <v>0.32</v>
      </c>
      <c r="U6" s="35">
        <f t="shared" si="10"/>
        <v>0.70571428571428574</v>
      </c>
      <c r="V6" s="35">
        <f>(Table31113[[#This Row],[2B]]+Table31113[[#This Row],[3B]]+(3*Table31113[[#This Row],[HR]]))/Table31113[[#This Row],[AB]]</f>
        <v>0.1</v>
      </c>
      <c r="W6" s="30">
        <f>(0.69*Table31113[[#This Row],[BB]])+(0.89*Table31113[[#This Row],[1B]])+(1.27*Table31113[[#This Row],[2B]])+(1.62*Table31113[[#This Row],[3B]])+(2.1*Table31113[[#This Row],[HR]])/Table31113[[#This Row],[PA]]</f>
        <v>23.37</v>
      </c>
      <c r="X6" s="30">
        <f t="shared" si="11"/>
        <v>9.0560000000000009</v>
      </c>
      <c r="AG6"/>
      <c r="AH6"/>
      <c r="AI6"/>
    </row>
    <row r="7" spans="1:35" x14ac:dyDescent="0.25">
      <c r="A7" s="16" t="s">
        <v>34</v>
      </c>
      <c r="B7" s="2">
        <v>74</v>
      </c>
      <c r="C7" s="37">
        <f t="shared" si="0"/>
        <v>70</v>
      </c>
      <c r="D7" s="37">
        <f>SUM(Table31113[[#This Row],[1B]:[HR]])</f>
        <v>25</v>
      </c>
      <c r="E7" s="2">
        <v>4</v>
      </c>
      <c r="F7" s="2">
        <v>12</v>
      </c>
      <c r="G7" s="2">
        <v>7</v>
      </c>
      <c r="H7" s="2">
        <v>2</v>
      </c>
      <c r="I7" s="2">
        <v>4</v>
      </c>
      <c r="J7" s="39">
        <f t="shared" si="1"/>
        <v>48</v>
      </c>
      <c r="K7" s="26">
        <v>4</v>
      </c>
      <c r="L7" s="1">
        <f t="shared" si="2"/>
        <v>0.48</v>
      </c>
      <c r="M7" s="1">
        <f t="shared" si="3"/>
        <v>0.28000000000000003</v>
      </c>
      <c r="N7" s="1">
        <f t="shared" si="4"/>
        <v>0.08</v>
      </c>
      <c r="O7" s="1">
        <f t="shared" si="5"/>
        <v>0.16</v>
      </c>
      <c r="P7" s="1">
        <f>IFERROR(#REF!/B7,0)</f>
        <v>0</v>
      </c>
      <c r="Q7" s="1">
        <f t="shared" si="6"/>
        <v>5.4054054054054057E-2</v>
      </c>
      <c r="R7" s="33">
        <f t="shared" si="7"/>
        <v>0.35714285714285715</v>
      </c>
      <c r="S7" s="33">
        <f t="shared" si="8"/>
        <v>0.68571428571428572</v>
      </c>
      <c r="T7" s="35">
        <f t="shared" si="9"/>
        <v>0.39189189189189189</v>
      </c>
      <c r="U7" s="35">
        <f t="shared" si="10"/>
        <v>1.0776061776061776</v>
      </c>
      <c r="V7" s="35">
        <f>(Table31113[[#This Row],[2B]]+Table31113[[#This Row],[3B]]+(3*Table31113[[#This Row],[HR]]))/Table31113[[#This Row],[AB]]</f>
        <v>0.3</v>
      </c>
      <c r="W7" s="30">
        <f>(0.69*Table31113[[#This Row],[BB]])+(0.89*Table31113[[#This Row],[1B]])+(1.27*Table31113[[#This Row],[2B]])+(1.62*Table31113[[#This Row],[3B]])+(2.1*Table31113[[#This Row],[HR]])/Table31113[[#This Row],[PA]]</f>
        <v>25.683513513513514</v>
      </c>
      <c r="X7" s="30">
        <f t="shared" si="11"/>
        <v>19.246486486486486</v>
      </c>
      <c r="AG7"/>
      <c r="AH7"/>
      <c r="AI7"/>
    </row>
    <row r="8" spans="1:35" x14ac:dyDescent="0.25">
      <c r="A8" s="16" t="s">
        <v>32</v>
      </c>
      <c r="B8" s="2">
        <v>70</v>
      </c>
      <c r="C8" s="37">
        <f t="shared" si="0"/>
        <v>64</v>
      </c>
      <c r="D8" s="37">
        <f>SUM(Table31113[[#This Row],[1B]:[HR]])</f>
        <v>18</v>
      </c>
      <c r="E8" s="2">
        <v>6</v>
      </c>
      <c r="F8" s="2">
        <v>15</v>
      </c>
      <c r="G8" s="2">
        <v>2</v>
      </c>
      <c r="H8" s="2"/>
      <c r="I8" s="2">
        <v>1</v>
      </c>
      <c r="J8" s="39">
        <f t="shared" si="1"/>
        <v>23</v>
      </c>
      <c r="K8" s="26">
        <v>1</v>
      </c>
      <c r="L8" s="1">
        <f t="shared" si="2"/>
        <v>0.83333333333333337</v>
      </c>
      <c r="M8" s="1">
        <f t="shared" si="3"/>
        <v>0.1111111111111111</v>
      </c>
      <c r="N8" s="1">
        <f t="shared" si="4"/>
        <v>0</v>
      </c>
      <c r="O8" s="1">
        <f t="shared" si="5"/>
        <v>5.5555555555555552E-2</v>
      </c>
      <c r="P8" s="1">
        <f>IFERROR(#REF!/B8,0)</f>
        <v>0</v>
      </c>
      <c r="Q8" s="1">
        <f t="shared" si="6"/>
        <v>8.5714285714285715E-2</v>
      </c>
      <c r="R8" s="33">
        <f t="shared" si="7"/>
        <v>0.28125</v>
      </c>
      <c r="S8" s="33">
        <f t="shared" si="8"/>
        <v>0.359375</v>
      </c>
      <c r="T8" s="35">
        <f t="shared" si="9"/>
        <v>0.34285714285714286</v>
      </c>
      <c r="U8" s="35">
        <f t="shared" si="10"/>
        <v>0.70223214285714286</v>
      </c>
      <c r="V8" s="35">
        <f>(Table31113[[#This Row],[2B]]+Table31113[[#This Row],[3B]]+(3*Table31113[[#This Row],[HR]]))/Table31113[[#This Row],[AB]]</f>
        <v>7.8125E-2</v>
      </c>
      <c r="W8" s="30">
        <f>(0.69*Table31113[[#This Row],[BB]])+(0.89*Table31113[[#This Row],[1B]])+(1.27*Table31113[[#This Row],[2B]])+(1.62*Table31113[[#This Row],[3B]])+(2.1*Table31113[[#This Row],[HR]])/Table31113[[#This Row],[PA]]</f>
        <v>20.059999999999999</v>
      </c>
      <c r="X8" s="30">
        <f t="shared" si="11"/>
        <v>8.427999999999999</v>
      </c>
      <c r="AG8"/>
      <c r="AH8"/>
      <c r="AI8"/>
    </row>
    <row r="9" spans="1:35" x14ac:dyDescent="0.25">
      <c r="A9" s="16" t="s">
        <v>30</v>
      </c>
      <c r="B9" s="2">
        <v>68</v>
      </c>
      <c r="C9" s="37">
        <f t="shared" si="0"/>
        <v>62</v>
      </c>
      <c r="D9" s="37">
        <f>SUM(Table31113[[#This Row],[1B]:[HR]])</f>
        <v>26</v>
      </c>
      <c r="E9" s="2">
        <v>6</v>
      </c>
      <c r="F9" s="2">
        <v>19</v>
      </c>
      <c r="G9" s="2">
        <v>3</v>
      </c>
      <c r="H9" s="2">
        <v>1</v>
      </c>
      <c r="I9" s="2">
        <v>3</v>
      </c>
      <c r="J9" s="39">
        <f t="shared" si="1"/>
        <v>40</v>
      </c>
      <c r="K9" s="26"/>
      <c r="L9" s="1">
        <f t="shared" si="2"/>
        <v>0.73076923076923073</v>
      </c>
      <c r="M9" s="1">
        <f t="shared" si="3"/>
        <v>0.11538461538461539</v>
      </c>
      <c r="N9" s="1">
        <f t="shared" si="4"/>
        <v>3.8461538461538464E-2</v>
      </c>
      <c r="O9" s="1">
        <f t="shared" si="5"/>
        <v>0.11538461538461539</v>
      </c>
      <c r="P9" s="1">
        <f>IFERROR(#REF!/B9,0)</f>
        <v>0</v>
      </c>
      <c r="Q9" s="1">
        <f t="shared" si="6"/>
        <v>8.8235294117647065E-2</v>
      </c>
      <c r="R9" s="33">
        <f t="shared" si="7"/>
        <v>0.41935483870967744</v>
      </c>
      <c r="S9" s="33">
        <f t="shared" si="8"/>
        <v>0.64516129032258063</v>
      </c>
      <c r="T9" s="35">
        <f t="shared" si="9"/>
        <v>0.47058823529411764</v>
      </c>
      <c r="U9" s="35">
        <f t="shared" si="10"/>
        <v>1.1157495256166983</v>
      </c>
      <c r="V9" s="35">
        <f>(Table31113[[#This Row],[2B]]+Table31113[[#This Row],[3B]]+(3*Table31113[[#This Row],[HR]]))/Table31113[[#This Row],[AB]]</f>
        <v>0.20967741935483872</v>
      </c>
      <c r="W9" s="30">
        <f>(0.69*Table31113[[#This Row],[BB]])+(0.89*Table31113[[#This Row],[1B]])+(1.27*Table31113[[#This Row],[2B]])+(1.62*Table31113[[#This Row],[3B]])+(2.1*Table31113[[#This Row],[HR]])/Table31113[[#This Row],[PA]]</f>
        <v>26.572647058823531</v>
      </c>
      <c r="X9" s="30">
        <f t="shared" si="11"/>
        <v>19.55764705882353</v>
      </c>
      <c r="AG9"/>
      <c r="AH9"/>
      <c r="AI9"/>
    </row>
    <row r="10" spans="1:35" x14ac:dyDescent="0.25">
      <c r="A10" s="16" t="s">
        <v>28</v>
      </c>
      <c r="B10" s="2"/>
      <c r="C10" s="37">
        <f t="shared" si="0"/>
        <v>0</v>
      </c>
      <c r="D10" s="37">
        <f>SUM(Table31113[[#This Row],[1B]:[HR]])</f>
        <v>0</v>
      </c>
      <c r="E10" s="2"/>
      <c r="F10" s="2"/>
      <c r="G10" s="2"/>
      <c r="H10" s="2"/>
      <c r="I10" s="2"/>
      <c r="J10" s="39">
        <f t="shared" si="1"/>
        <v>0</v>
      </c>
      <c r="K10" s="26"/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">
        <f>IFERROR(#REF!/B10,0)</f>
        <v>0</v>
      </c>
      <c r="Q10" s="1">
        <f t="shared" si="6"/>
        <v>0</v>
      </c>
      <c r="R10" s="33">
        <f t="shared" si="7"/>
        <v>0</v>
      </c>
      <c r="S10" s="33">
        <f t="shared" si="8"/>
        <v>0</v>
      </c>
      <c r="T10" s="35" t="e">
        <f t="shared" si="9"/>
        <v>#DIV/0!</v>
      </c>
      <c r="U10" s="35" t="e">
        <f t="shared" si="10"/>
        <v>#DIV/0!</v>
      </c>
      <c r="V10" s="35" t="e">
        <f>(Table31113[[#This Row],[2B]]+Table31113[[#This Row],[3B]]+(3*Table31113[[#This Row],[HR]]))/Table31113[[#This Row],[AB]]</f>
        <v>#DIV/0!</v>
      </c>
      <c r="W10" s="30" t="e">
        <f>(0.69*Table31113[[#This Row],[BB]])+(0.89*Table31113[[#This Row],[1B]])+(1.27*Table31113[[#This Row],[2B]])+(1.62*Table31113[[#This Row],[3B]])+(2.1*Table31113[[#This Row],[HR]])/Table31113[[#This Row],[PA]]</f>
        <v>#DIV/0!</v>
      </c>
      <c r="X10" s="30" t="e">
        <f t="shared" si="11"/>
        <v>#DIV/0!</v>
      </c>
      <c r="AG10"/>
      <c r="AH10"/>
      <c r="AI10"/>
    </row>
    <row r="11" spans="1:35" x14ac:dyDescent="0.25">
      <c r="A11" s="16" t="s">
        <v>26</v>
      </c>
      <c r="B11" s="2">
        <v>65</v>
      </c>
      <c r="C11" s="37">
        <f t="shared" si="0"/>
        <v>62</v>
      </c>
      <c r="D11" s="37">
        <f>SUM(Table31113[[#This Row],[1B]:[HR]])</f>
        <v>19</v>
      </c>
      <c r="E11" s="2">
        <v>3</v>
      </c>
      <c r="F11" s="2">
        <v>11</v>
      </c>
      <c r="G11" s="2">
        <v>5</v>
      </c>
      <c r="H11" s="2"/>
      <c r="I11" s="2">
        <v>3</v>
      </c>
      <c r="J11" s="39">
        <f t="shared" si="1"/>
        <v>33</v>
      </c>
      <c r="K11" s="26">
        <v>1</v>
      </c>
      <c r="L11" s="1">
        <f t="shared" si="2"/>
        <v>0.57894736842105265</v>
      </c>
      <c r="M11" s="1">
        <f t="shared" si="3"/>
        <v>0.26315789473684209</v>
      </c>
      <c r="N11" s="1">
        <f t="shared" si="4"/>
        <v>0</v>
      </c>
      <c r="O11" s="1">
        <f t="shared" si="5"/>
        <v>0.15789473684210525</v>
      </c>
      <c r="P11" s="1">
        <f>IFERROR(#REF!/B11,0)</f>
        <v>0</v>
      </c>
      <c r="Q11" s="1">
        <f t="shared" si="6"/>
        <v>4.6153846153846156E-2</v>
      </c>
      <c r="R11" s="33">
        <f t="shared" si="7"/>
        <v>0.30645161290322581</v>
      </c>
      <c r="S11" s="33">
        <f t="shared" si="8"/>
        <v>0.532258064516129</v>
      </c>
      <c r="T11" s="35">
        <f t="shared" si="9"/>
        <v>0.33846153846153848</v>
      </c>
      <c r="U11" s="35">
        <f t="shared" si="10"/>
        <v>0.87071960297766748</v>
      </c>
      <c r="V11" s="35">
        <f>(Table31113[[#This Row],[2B]]+Table31113[[#This Row],[3B]]+(3*Table31113[[#This Row],[HR]]))/Table31113[[#This Row],[AB]]</f>
        <v>0.22580645161290322</v>
      </c>
      <c r="W11" s="30">
        <f>(0.69*Table31113[[#This Row],[BB]])+(0.89*Table31113[[#This Row],[1B]])+(1.27*Table31113[[#This Row],[2B]])+(1.62*Table31113[[#This Row],[3B]])+(2.1*Table31113[[#This Row],[HR]])/Table31113[[#This Row],[PA]]</f>
        <v>18.306923076923077</v>
      </c>
      <c r="X11" s="30">
        <f t="shared" si="11"/>
        <v>11.441230769230771</v>
      </c>
      <c r="AG11"/>
      <c r="AH11"/>
      <c r="AI11"/>
    </row>
    <row r="12" spans="1:35" x14ac:dyDescent="0.25">
      <c r="A12" s="7" t="s">
        <v>73</v>
      </c>
      <c r="B12" s="2">
        <v>79</v>
      </c>
      <c r="C12" s="37">
        <f t="shared" si="0"/>
        <v>74</v>
      </c>
      <c r="D12" s="37">
        <f>SUM(Table31113[[#This Row],[1B]:[HR]])</f>
        <v>15</v>
      </c>
      <c r="E12" s="2">
        <v>5</v>
      </c>
      <c r="F12" s="2">
        <v>10</v>
      </c>
      <c r="G12" s="2">
        <v>5</v>
      </c>
      <c r="H12" s="2"/>
      <c r="I12" s="2"/>
      <c r="J12" s="39">
        <f t="shared" si="1"/>
        <v>20</v>
      </c>
      <c r="K12" s="26">
        <v>1</v>
      </c>
      <c r="L12" s="1">
        <f t="shared" si="2"/>
        <v>0.66666666666666663</v>
      </c>
      <c r="M12" s="1">
        <f t="shared" si="3"/>
        <v>0.33333333333333331</v>
      </c>
      <c r="N12" s="1">
        <f t="shared" si="4"/>
        <v>0</v>
      </c>
      <c r="O12" s="1">
        <f t="shared" si="5"/>
        <v>0</v>
      </c>
      <c r="P12" s="1">
        <f>IFERROR(#REF!/B12,0)</f>
        <v>0</v>
      </c>
      <c r="Q12" s="1">
        <f t="shared" si="6"/>
        <v>6.3291139240506333E-2</v>
      </c>
      <c r="R12" s="33">
        <f t="shared" si="7"/>
        <v>0.20270270270270271</v>
      </c>
      <c r="S12" s="33">
        <f t="shared" si="8"/>
        <v>0.27027027027027029</v>
      </c>
      <c r="T12" s="35">
        <f t="shared" si="9"/>
        <v>0.25316455696202533</v>
      </c>
      <c r="U12" s="35">
        <f t="shared" si="10"/>
        <v>0.52343482723229562</v>
      </c>
      <c r="V12" s="35">
        <f>(Table31113[[#This Row],[2B]]+Table31113[[#This Row],[3B]]+(3*Table31113[[#This Row],[HR]]))/Table31113[[#This Row],[AB]]</f>
        <v>6.7567567567567571E-2</v>
      </c>
      <c r="W12" s="30">
        <f>(0.69*Table31113[[#This Row],[BB]])+(0.89*Table31113[[#This Row],[1B]])+(1.27*Table31113[[#This Row],[2B]])+(1.62*Table31113[[#This Row],[3B]])+(2.1*Table31113[[#This Row],[HR]])/Table31113[[#This Row],[PA]]</f>
        <v>18.7</v>
      </c>
      <c r="X12" s="30">
        <f t="shared" si="11"/>
        <v>5.3989873417721519</v>
      </c>
      <c r="AG12"/>
      <c r="AH12"/>
      <c r="AI12"/>
    </row>
    <row r="13" spans="1:35" x14ac:dyDescent="0.25">
      <c r="A13" s="18" t="s">
        <v>74</v>
      </c>
      <c r="B13" s="2"/>
      <c r="C13" s="37">
        <f t="shared" si="0"/>
        <v>0</v>
      </c>
      <c r="D13" s="37">
        <f>SUM(Table31113[[#This Row],[1B]:[HR]])</f>
        <v>0</v>
      </c>
      <c r="E13" s="2"/>
      <c r="F13" s="2"/>
      <c r="G13" s="2"/>
      <c r="H13" s="2"/>
      <c r="I13" s="2"/>
      <c r="J13" s="39">
        <f t="shared" si="1"/>
        <v>0</v>
      </c>
      <c r="K13" s="26"/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">
        <f>IFERROR(#REF!/B13,0)</f>
        <v>0</v>
      </c>
      <c r="Q13" s="1">
        <f t="shared" si="6"/>
        <v>0</v>
      </c>
      <c r="R13" s="33">
        <f t="shared" si="7"/>
        <v>0</v>
      </c>
      <c r="S13" s="33">
        <f t="shared" si="8"/>
        <v>0</v>
      </c>
      <c r="T13" s="35" t="e">
        <f t="shared" si="9"/>
        <v>#DIV/0!</v>
      </c>
      <c r="U13" s="35" t="e">
        <f t="shared" si="10"/>
        <v>#DIV/0!</v>
      </c>
      <c r="V13" s="35" t="e">
        <f>(Table31113[[#This Row],[2B]]+Table31113[[#This Row],[3B]]+(3*Table31113[[#This Row],[HR]]))/Table31113[[#This Row],[AB]]</f>
        <v>#DIV/0!</v>
      </c>
      <c r="W13" s="30" t="e">
        <f>(0.69*Table31113[[#This Row],[BB]])+(0.89*Table31113[[#This Row],[1B]])+(1.27*Table31113[[#This Row],[2B]])+(1.62*Table31113[[#This Row],[3B]])+(2.1*Table31113[[#This Row],[HR]])/Table31113[[#This Row],[PA]]</f>
        <v>#DIV/0!</v>
      </c>
      <c r="X13" s="30" t="e">
        <f t="shared" si="11"/>
        <v>#DIV/0!</v>
      </c>
      <c r="AG13"/>
      <c r="AH13"/>
      <c r="AI13"/>
    </row>
    <row r="14" spans="1:35" x14ac:dyDescent="0.25">
      <c r="A14" s="5" t="s">
        <v>20</v>
      </c>
      <c r="B14" s="2"/>
      <c r="C14" s="38">
        <f t="shared" si="0"/>
        <v>0</v>
      </c>
      <c r="D14" s="37">
        <f>SUM(Table31113[[#This Row],[1B]:[HR]])</f>
        <v>0</v>
      </c>
      <c r="E14" s="2"/>
      <c r="F14" s="2"/>
      <c r="G14" s="2"/>
      <c r="H14" s="2"/>
      <c r="I14" s="2"/>
      <c r="J14" s="39">
        <f t="shared" si="1"/>
        <v>0</v>
      </c>
      <c r="K14" s="26"/>
      <c r="L14" s="12">
        <f t="shared" si="2"/>
        <v>0</v>
      </c>
      <c r="M14" s="12">
        <f t="shared" si="3"/>
        <v>0</v>
      </c>
      <c r="N14" s="1">
        <f t="shared" si="4"/>
        <v>0</v>
      </c>
      <c r="O14" s="1">
        <f t="shared" si="5"/>
        <v>0</v>
      </c>
      <c r="P14" s="1">
        <f>IFERROR(#REF!/B14,0)</f>
        <v>0</v>
      </c>
      <c r="Q14" s="1">
        <f t="shared" si="6"/>
        <v>0</v>
      </c>
      <c r="R14" s="34">
        <f t="shared" si="7"/>
        <v>0</v>
      </c>
      <c r="S14" s="34">
        <f t="shared" si="8"/>
        <v>0</v>
      </c>
      <c r="T14" s="36" t="e">
        <f t="shared" si="9"/>
        <v>#DIV/0!</v>
      </c>
      <c r="U14" s="36" t="e">
        <f t="shared" si="10"/>
        <v>#DIV/0!</v>
      </c>
      <c r="V14" s="36" t="e">
        <f>(Table31113[[#This Row],[2B]]+Table31113[[#This Row],[3B]]+(3*Table31113[[#This Row],[HR]]))/Table31113[[#This Row],[AB]]</f>
        <v>#DIV/0!</v>
      </c>
      <c r="W14" s="31" t="e">
        <f>(0.69*Table31113[[#This Row],[BB]])+(0.89*Table31113[[#This Row],[1B]])+(1.27*Table31113[[#This Row],[2B]])+(1.62*Table31113[[#This Row],[3B]])+(2.1*Table31113[[#This Row],[HR]])/Table31113[[#This Row],[PA]]</f>
        <v>#DIV/0!</v>
      </c>
      <c r="X14" s="30" t="e">
        <f t="shared" si="11"/>
        <v>#DIV/0!</v>
      </c>
      <c r="AI14"/>
    </row>
    <row r="15" spans="1:35" x14ac:dyDescent="0.25">
      <c r="Q15"/>
      <c r="R15"/>
      <c r="S15"/>
      <c r="T15"/>
      <c r="U15"/>
      <c r="V15"/>
      <c r="X15"/>
      <c r="AI15"/>
    </row>
    <row r="16" spans="1:35" x14ac:dyDescent="0.25">
      <c r="A16" s="10" t="s">
        <v>53</v>
      </c>
      <c r="B16" s="10" t="s">
        <v>89</v>
      </c>
      <c r="C16" s="9" t="s">
        <v>52</v>
      </c>
      <c r="D16" s="9" t="s">
        <v>92</v>
      </c>
      <c r="E16" s="9" t="s">
        <v>51</v>
      </c>
      <c r="F16" s="9" t="s">
        <v>18</v>
      </c>
      <c r="G16" s="9" t="s">
        <v>17</v>
      </c>
      <c r="H16" s="9" t="s">
        <v>50</v>
      </c>
      <c r="I16" s="9" t="s">
        <v>85</v>
      </c>
      <c r="J16" s="9" t="s">
        <v>49</v>
      </c>
      <c r="K16" s="9" t="s">
        <v>48</v>
      </c>
      <c r="L16" s="8" t="s">
        <v>47</v>
      </c>
      <c r="M16" s="8" t="s">
        <v>46</v>
      </c>
      <c r="N16" s="8" t="s">
        <v>90</v>
      </c>
      <c r="O16" s="8" t="s">
        <v>91</v>
      </c>
      <c r="P16" s="8" t="s">
        <v>94</v>
      </c>
      <c r="Q16" s="9" t="s">
        <v>45</v>
      </c>
      <c r="R16" s="9" t="s">
        <v>86</v>
      </c>
      <c r="S16" s="9" t="s">
        <v>93</v>
      </c>
      <c r="T16" s="42" t="s">
        <v>106</v>
      </c>
      <c r="W16" s="11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5">
      <c r="A17" s="20" t="s">
        <v>75</v>
      </c>
      <c r="B17" s="19">
        <v>4</v>
      </c>
      <c r="C17" s="2">
        <v>29.1</v>
      </c>
      <c r="D17" s="2">
        <v>130</v>
      </c>
      <c r="E17" s="2">
        <v>12</v>
      </c>
      <c r="F17" s="2">
        <v>1</v>
      </c>
      <c r="G17" s="2">
        <v>2</v>
      </c>
      <c r="H17" s="2">
        <v>0</v>
      </c>
      <c r="I17" s="2">
        <v>35</v>
      </c>
      <c r="J17" s="2">
        <v>24</v>
      </c>
      <c r="K17" s="2">
        <v>13</v>
      </c>
      <c r="L17" s="17">
        <f t="shared" ref="L17:L28" si="12">IFERROR(F17/B17,0)</f>
        <v>0.25</v>
      </c>
      <c r="M17" s="15">
        <f t="shared" ref="M17:M28" si="13">IFERROR((E17/C17)*9,0)</f>
        <v>3.7113402061855667</v>
      </c>
      <c r="N17" s="25">
        <f t="shared" ref="N17:N28" si="14">IFERROR(J17/9,0)</f>
        <v>2.6666666666666665</v>
      </c>
      <c r="O17" s="25">
        <f t="shared" ref="O17:O28" si="15">IFERROR(K17/9,0)</f>
        <v>1.4444444444444444</v>
      </c>
      <c r="P17" s="28">
        <f t="shared" ref="P17:P28" si="16">IFERROR(I17/D17,0)</f>
        <v>0.26923076923076922</v>
      </c>
      <c r="Q17" s="1">
        <f t="shared" ref="Q17:Q28" si="17">IFERROR(J17/D17,0)</f>
        <v>0.18461538461538463</v>
      </c>
      <c r="R17" s="1">
        <f t="shared" ref="R17:R28" si="18">IFERROR(K17/D17,0)</f>
        <v>0.1</v>
      </c>
      <c r="S17" s="1">
        <f t="shared" ref="S17:S28" si="19">Q17-R17</f>
        <v>8.461538461538462E-2</v>
      </c>
      <c r="T17" s="43">
        <f t="shared" ref="T17:T28" si="20">((5*C17/9)-E17)+(J17/12)+(H17*2.5)+((F17*6)-(G17*2))</f>
        <v>8.1666666666666679</v>
      </c>
      <c r="U17" s="41"/>
      <c r="V17" s="41"/>
      <c r="W17" s="11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 s="19" t="s">
        <v>72</v>
      </c>
      <c r="B18" s="18">
        <v>4</v>
      </c>
      <c r="C18" s="2">
        <v>33</v>
      </c>
      <c r="D18" s="2">
        <v>126</v>
      </c>
      <c r="E18" s="2">
        <v>10</v>
      </c>
      <c r="F18" s="2">
        <v>1</v>
      </c>
      <c r="G18" s="2">
        <v>2</v>
      </c>
      <c r="H18" s="2">
        <v>0</v>
      </c>
      <c r="I18" s="2">
        <v>26</v>
      </c>
      <c r="J18" s="2">
        <v>38</v>
      </c>
      <c r="K18" s="2">
        <v>6</v>
      </c>
      <c r="L18" s="17">
        <f t="shared" si="12"/>
        <v>0.25</v>
      </c>
      <c r="M18" s="15">
        <f t="shared" si="13"/>
        <v>2.7272727272727275</v>
      </c>
      <c r="N18" s="15">
        <f t="shared" si="14"/>
        <v>4.2222222222222223</v>
      </c>
      <c r="O18" s="15">
        <f t="shared" si="15"/>
        <v>0.66666666666666663</v>
      </c>
      <c r="P18" s="17">
        <f t="shared" si="16"/>
        <v>0.20634920634920634</v>
      </c>
      <c r="Q18" s="1">
        <f t="shared" si="17"/>
        <v>0.30158730158730157</v>
      </c>
      <c r="R18" s="1">
        <f t="shared" si="18"/>
        <v>4.7619047619047616E-2</v>
      </c>
      <c r="S18" s="1">
        <f t="shared" si="19"/>
        <v>0.25396825396825395</v>
      </c>
      <c r="T18" s="43">
        <f t="shared" si="20"/>
        <v>13.499999999999998</v>
      </c>
      <c r="U18" s="41"/>
      <c r="V18" s="41"/>
      <c r="W18" s="11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25">
      <c r="A19" s="18" t="s">
        <v>41</v>
      </c>
      <c r="B19" s="19">
        <v>4</v>
      </c>
      <c r="C19" s="2">
        <v>33.1</v>
      </c>
      <c r="D19" s="2">
        <v>116</v>
      </c>
      <c r="E19" s="2">
        <v>11</v>
      </c>
      <c r="F19" s="2">
        <v>2</v>
      </c>
      <c r="G19" s="2">
        <v>1</v>
      </c>
      <c r="H19" s="2">
        <v>0</v>
      </c>
      <c r="I19" s="2">
        <v>24</v>
      </c>
      <c r="J19" s="2">
        <v>25</v>
      </c>
      <c r="K19" s="2">
        <v>8</v>
      </c>
      <c r="L19" s="17">
        <f t="shared" si="12"/>
        <v>0.5</v>
      </c>
      <c r="M19" s="15">
        <f t="shared" si="13"/>
        <v>2.9909365558912389</v>
      </c>
      <c r="N19" s="15">
        <f t="shared" si="14"/>
        <v>2.7777777777777777</v>
      </c>
      <c r="O19" s="15">
        <f t="shared" si="15"/>
        <v>0.88888888888888884</v>
      </c>
      <c r="P19" s="17">
        <f t="shared" si="16"/>
        <v>0.20689655172413793</v>
      </c>
      <c r="Q19" s="1">
        <f t="shared" si="17"/>
        <v>0.21551724137931033</v>
      </c>
      <c r="R19" s="1">
        <f t="shared" si="18"/>
        <v>6.8965517241379309E-2</v>
      </c>
      <c r="S19" s="1">
        <f t="shared" si="19"/>
        <v>0.14655172413793102</v>
      </c>
      <c r="T19" s="43">
        <f t="shared" si="20"/>
        <v>19.472222222222221</v>
      </c>
      <c r="U19" s="41"/>
      <c r="V19" s="41"/>
      <c r="W19" s="11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19" t="s">
        <v>39</v>
      </c>
      <c r="B20" s="19">
        <v>2</v>
      </c>
      <c r="C20" s="2">
        <v>12.1</v>
      </c>
      <c r="D20" s="2">
        <v>52</v>
      </c>
      <c r="E20" s="2">
        <v>2</v>
      </c>
      <c r="F20" s="2">
        <v>0</v>
      </c>
      <c r="G20" s="2">
        <v>0</v>
      </c>
      <c r="H20" s="2">
        <v>0</v>
      </c>
      <c r="I20" s="2">
        <v>17</v>
      </c>
      <c r="J20" s="2">
        <v>13</v>
      </c>
      <c r="K20" s="2">
        <v>3</v>
      </c>
      <c r="L20" s="17">
        <f t="shared" si="12"/>
        <v>0</v>
      </c>
      <c r="M20" s="15">
        <f t="shared" si="13"/>
        <v>1.4876033057851239</v>
      </c>
      <c r="N20" s="15">
        <f t="shared" si="14"/>
        <v>1.4444444444444444</v>
      </c>
      <c r="O20" s="15">
        <f t="shared" si="15"/>
        <v>0.33333333333333331</v>
      </c>
      <c r="P20" s="17">
        <f t="shared" si="16"/>
        <v>0.32692307692307693</v>
      </c>
      <c r="Q20" s="1">
        <f t="shared" si="17"/>
        <v>0.25</v>
      </c>
      <c r="R20" s="1">
        <f t="shared" si="18"/>
        <v>5.7692307692307696E-2</v>
      </c>
      <c r="S20" s="1">
        <f t="shared" si="19"/>
        <v>0.19230769230769229</v>
      </c>
      <c r="T20" s="43">
        <f t="shared" si="20"/>
        <v>5.8055555555555554</v>
      </c>
      <c r="U20" s="41"/>
      <c r="V20" s="41"/>
      <c r="W20" s="11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19" t="s">
        <v>117</v>
      </c>
      <c r="B21" s="20">
        <v>2</v>
      </c>
      <c r="C21" s="2">
        <v>8.1</v>
      </c>
      <c r="D21" s="2">
        <v>41</v>
      </c>
      <c r="E21" s="2">
        <v>5</v>
      </c>
      <c r="F21" s="2">
        <v>0</v>
      </c>
      <c r="G21" s="2">
        <v>1</v>
      </c>
      <c r="H21" s="2">
        <v>0</v>
      </c>
      <c r="I21" s="2">
        <v>15</v>
      </c>
      <c r="J21" s="2">
        <v>7</v>
      </c>
      <c r="K21" s="2">
        <v>5</v>
      </c>
      <c r="L21" s="17">
        <f t="shared" si="12"/>
        <v>0</v>
      </c>
      <c r="M21" s="15">
        <f t="shared" si="13"/>
        <v>5.5555555555555562</v>
      </c>
      <c r="N21" s="15">
        <f t="shared" si="14"/>
        <v>0.77777777777777779</v>
      </c>
      <c r="O21" s="15">
        <f t="shared" si="15"/>
        <v>0.55555555555555558</v>
      </c>
      <c r="P21" s="17">
        <f t="shared" si="16"/>
        <v>0.36585365853658536</v>
      </c>
      <c r="Q21" s="1">
        <f t="shared" si="17"/>
        <v>0.17073170731707318</v>
      </c>
      <c r="R21" s="1">
        <f t="shared" si="18"/>
        <v>0.12195121951219512</v>
      </c>
      <c r="S21" s="1">
        <f t="shared" si="19"/>
        <v>4.8780487804878064E-2</v>
      </c>
      <c r="T21" s="43">
        <f t="shared" si="20"/>
        <v>-1.9166666666666665</v>
      </c>
      <c r="U21" s="41"/>
      <c r="V21" s="41"/>
      <c r="W21" s="1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20" t="s">
        <v>33</v>
      </c>
      <c r="B22" s="19">
        <v>2</v>
      </c>
      <c r="C22" s="2">
        <v>3.1</v>
      </c>
      <c r="D22" s="2">
        <v>16</v>
      </c>
      <c r="E22" s="2">
        <v>2</v>
      </c>
      <c r="F22" s="2">
        <v>0</v>
      </c>
      <c r="G22" s="2">
        <v>0</v>
      </c>
      <c r="H22" s="2">
        <v>0</v>
      </c>
      <c r="I22" s="2">
        <v>5</v>
      </c>
      <c r="J22" s="2">
        <v>2</v>
      </c>
      <c r="K22" s="2">
        <v>2</v>
      </c>
      <c r="L22" s="17">
        <f t="shared" si="12"/>
        <v>0</v>
      </c>
      <c r="M22" s="15">
        <f t="shared" si="13"/>
        <v>5.806451612903226</v>
      </c>
      <c r="N22" s="15">
        <f t="shared" si="14"/>
        <v>0.22222222222222221</v>
      </c>
      <c r="O22" s="15">
        <f t="shared" si="15"/>
        <v>0.22222222222222221</v>
      </c>
      <c r="P22" s="17">
        <f t="shared" si="16"/>
        <v>0.3125</v>
      </c>
      <c r="Q22" s="1">
        <f t="shared" si="17"/>
        <v>0.125</v>
      </c>
      <c r="R22" s="1">
        <f t="shared" si="18"/>
        <v>0.125</v>
      </c>
      <c r="S22" s="1">
        <f t="shared" si="19"/>
        <v>0</v>
      </c>
      <c r="T22" s="43">
        <f t="shared" si="20"/>
        <v>-0.11111111111111102</v>
      </c>
      <c r="U22" s="41"/>
      <c r="V22" s="41"/>
      <c r="W22" s="11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x14ac:dyDescent="0.25">
      <c r="A23" s="18" t="s">
        <v>111</v>
      </c>
      <c r="B23" s="19">
        <v>5</v>
      </c>
      <c r="C23" s="2">
        <v>19.100000000000001</v>
      </c>
      <c r="D23" s="2">
        <v>81</v>
      </c>
      <c r="E23" s="2">
        <v>14</v>
      </c>
      <c r="F23" s="2">
        <v>2</v>
      </c>
      <c r="G23" s="2">
        <v>1</v>
      </c>
      <c r="H23" s="2">
        <v>1</v>
      </c>
      <c r="I23" s="2">
        <v>23</v>
      </c>
      <c r="J23" s="2">
        <v>15</v>
      </c>
      <c r="K23" s="2">
        <v>0</v>
      </c>
      <c r="L23" s="17">
        <f t="shared" si="12"/>
        <v>0.4</v>
      </c>
      <c r="M23" s="15">
        <f t="shared" si="13"/>
        <v>6.5968586387434556</v>
      </c>
      <c r="N23" s="15">
        <f t="shared" si="14"/>
        <v>1.6666666666666667</v>
      </c>
      <c r="O23" s="15">
        <f t="shared" si="15"/>
        <v>0</v>
      </c>
      <c r="P23" s="17">
        <f t="shared" si="16"/>
        <v>0.2839506172839506</v>
      </c>
      <c r="Q23" s="1">
        <f t="shared" si="17"/>
        <v>0.18518518518518517</v>
      </c>
      <c r="R23" s="1">
        <f t="shared" si="18"/>
        <v>0</v>
      </c>
      <c r="S23" s="1">
        <f t="shared" si="19"/>
        <v>0.18518518518518517</v>
      </c>
      <c r="T23" s="43">
        <f t="shared" si="20"/>
        <v>10.361111111111111</v>
      </c>
      <c r="U23" s="41"/>
      <c r="V23" s="41"/>
      <c r="W23" s="11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19" t="s">
        <v>112</v>
      </c>
      <c r="B24" s="19">
        <v>4</v>
      </c>
      <c r="C24" s="2">
        <v>2.2000000000000002</v>
      </c>
      <c r="D24" s="2">
        <v>22</v>
      </c>
      <c r="E24" s="2">
        <v>6</v>
      </c>
      <c r="F24" s="2">
        <v>0</v>
      </c>
      <c r="G24" s="2">
        <v>2</v>
      </c>
      <c r="H24" s="2">
        <v>0</v>
      </c>
      <c r="I24" s="2">
        <v>9</v>
      </c>
      <c r="J24" s="2">
        <v>2</v>
      </c>
      <c r="K24" s="2">
        <v>4</v>
      </c>
      <c r="L24" s="17">
        <f t="shared" si="12"/>
        <v>0</v>
      </c>
      <c r="M24" s="15">
        <f t="shared" si="13"/>
        <v>24.545454545454543</v>
      </c>
      <c r="N24" s="15">
        <f t="shared" si="14"/>
        <v>0.22222222222222221</v>
      </c>
      <c r="O24" s="15">
        <f t="shared" si="15"/>
        <v>0.44444444444444442</v>
      </c>
      <c r="P24" s="17">
        <f t="shared" si="16"/>
        <v>0.40909090909090912</v>
      </c>
      <c r="Q24" s="1">
        <f t="shared" si="17"/>
        <v>9.0909090909090912E-2</v>
      </c>
      <c r="R24" s="1">
        <f t="shared" si="18"/>
        <v>0.18181818181818182</v>
      </c>
      <c r="S24" s="1">
        <f t="shared" si="19"/>
        <v>-9.0909090909090912E-2</v>
      </c>
      <c r="T24" s="43">
        <f t="shared" si="20"/>
        <v>-8.6111111111111107</v>
      </c>
      <c r="U24" s="41"/>
      <c r="V24" s="41"/>
      <c r="W24" s="11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19" t="s">
        <v>27</v>
      </c>
      <c r="B25" s="19"/>
      <c r="C25" s="2"/>
      <c r="D25" s="2"/>
      <c r="E25" s="2"/>
      <c r="F25" s="2"/>
      <c r="G25" s="2"/>
      <c r="H25" s="2"/>
      <c r="I25" s="2"/>
      <c r="J25" s="2"/>
      <c r="K25" s="2"/>
      <c r="L25" s="17">
        <f t="shared" si="12"/>
        <v>0</v>
      </c>
      <c r="M25" s="15">
        <f t="shared" si="13"/>
        <v>0</v>
      </c>
      <c r="N25" s="15">
        <f t="shared" si="14"/>
        <v>0</v>
      </c>
      <c r="O25" s="15">
        <f t="shared" si="15"/>
        <v>0</v>
      </c>
      <c r="P25" s="17">
        <f t="shared" si="16"/>
        <v>0</v>
      </c>
      <c r="Q25" s="1">
        <f t="shared" si="17"/>
        <v>0</v>
      </c>
      <c r="R25" s="1">
        <f t="shared" si="18"/>
        <v>0</v>
      </c>
      <c r="S25" s="1">
        <f t="shared" si="19"/>
        <v>0</v>
      </c>
      <c r="T25" s="43">
        <f t="shared" si="20"/>
        <v>0</v>
      </c>
      <c r="U25" s="41"/>
      <c r="V25" s="41"/>
      <c r="W25" s="11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25">
      <c r="A26" s="19" t="s">
        <v>25</v>
      </c>
      <c r="B26" s="18">
        <v>7</v>
      </c>
      <c r="C26" s="2">
        <v>11.2</v>
      </c>
      <c r="D26" s="2">
        <v>55</v>
      </c>
      <c r="E26" s="2">
        <v>12</v>
      </c>
      <c r="F26" s="2">
        <v>2</v>
      </c>
      <c r="G26" s="2">
        <v>1</v>
      </c>
      <c r="H26" s="2">
        <v>0</v>
      </c>
      <c r="I26" s="2">
        <v>19</v>
      </c>
      <c r="J26" s="2">
        <v>14</v>
      </c>
      <c r="K26" s="2">
        <v>2</v>
      </c>
      <c r="L26" s="17">
        <f t="shared" si="12"/>
        <v>0.2857142857142857</v>
      </c>
      <c r="M26" s="15">
        <f t="shared" si="13"/>
        <v>9.6428571428571423</v>
      </c>
      <c r="N26" s="15">
        <f t="shared" si="14"/>
        <v>1.5555555555555556</v>
      </c>
      <c r="O26" s="15">
        <f t="shared" si="15"/>
        <v>0.22222222222222221</v>
      </c>
      <c r="P26" s="17">
        <f t="shared" si="16"/>
        <v>0.34545454545454546</v>
      </c>
      <c r="Q26" s="1">
        <f t="shared" si="17"/>
        <v>0.25454545454545452</v>
      </c>
      <c r="R26" s="1">
        <f t="shared" si="18"/>
        <v>3.6363636363636362E-2</v>
      </c>
      <c r="S26" s="1">
        <f t="shared" si="19"/>
        <v>0.21818181818181814</v>
      </c>
      <c r="T26" s="43">
        <f t="shared" si="20"/>
        <v>5.3888888888888893</v>
      </c>
      <c r="U26" s="41"/>
      <c r="V26" s="41"/>
      <c r="W26" s="11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19" t="s">
        <v>113</v>
      </c>
      <c r="B27" s="19">
        <v>1</v>
      </c>
      <c r="C27" s="2">
        <v>0.2</v>
      </c>
      <c r="D27" s="2">
        <v>1</v>
      </c>
      <c r="E27" s="2"/>
      <c r="F27" s="2"/>
      <c r="G27" s="2"/>
      <c r="H27" s="2"/>
      <c r="I27" s="2"/>
      <c r="J27" s="2"/>
      <c r="K27" s="2"/>
      <c r="L27" s="17">
        <f t="shared" si="12"/>
        <v>0</v>
      </c>
      <c r="M27" s="15">
        <f t="shared" si="13"/>
        <v>0</v>
      </c>
      <c r="N27" s="15">
        <f t="shared" si="14"/>
        <v>0</v>
      </c>
      <c r="O27" s="15">
        <f t="shared" si="15"/>
        <v>0</v>
      </c>
      <c r="P27" s="17">
        <f t="shared" si="16"/>
        <v>0</v>
      </c>
      <c r="Q27" s="1">
        <f t="shared" si="17"/>
        <v>0</v>
      </c>
      <c r="R27" s="1">
        <f t="shared" si="18"/>
        <v>0</v>
      </c>
      <c r="S27" s="1">
        <f t="shared" si="19"/>
        <v>0</v>
      </c>
      <c r="T27" s="43">
        <f t="shared" si="20"/>
        <v>0.1111111111111111</v>
      </c>
      <c r="U27" s="41"/>
      <c r="V27" s="41"/>
      <c r="W27" s="11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x14ac:dyDescent="0.25">
      <c r="A28" s="23" t="s">
        <v>21</v>
      </c>
      <c r="B28" s="46"/>
      <c r="C28" s="4"/>
      <c r="D28" s="2"/>
      <c r="E28" s="2"/>
      <c r="F28" s="2"/>
      <c r="G28" s="2"/>
      <c r="H28" s="4"/>
      <c r="I28" s="2"/>
      <c r="J28" s="2"/>
      <c r="K28" s="2"/>
      <c r="L28" s="14">
        <f t="shared" si="12"/>
        <v>0</v>
      </c>
      <c r="M28" s="13">
        <f t="shared" si="13"/>
        <v>0</v>
      </c>
      <c r="N28" s="13">
        <f t="shared" si="14"/>
        <v>0</v>
      </c>
      <c r="O28" s="13">
        <f t="shared" si="15"/>
        <v>0</v>
      </c>
      <c r="P28" s="14">
        <f t="shared" si="16"/>
        <v>0</v>
      </c>
      <c r="Q28" s="1">
        <f t="shared" si="17"/>
        <v>0</v>
      </c>
      <c r="R28" s="1">
        <f t="shared" si="18"/>
        <v>0</v>
      </c>
      <c r="S28" s="1">
        <f t="shared" si="19"/>
        <v>0</v>
      </c>
      <c r="T28" s="43">
        <f t="shared" si="20"/>
        <v>0</v>
      </c>
      <c r="U28" s="41"/>
      <c r="V28" s="41"/>
      <c r="W28" s="11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x14ac:dyDescent="0.25">
      <c r="W29" s="11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5">
      <c r="W30" s="11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25">
      <c r="W31" s="1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25">
      <c r="T32" s="29"/>
      <c r="U32" s="29"/>
      <c r="V32" s="29"/>
      <c r="W32" s="11"/>
      <c r="Y32"/>
      <c r="Z32"/>
      <c r="AA32"/>
      <c r="AB32"/>
      <c r="AC32"/>
      <c r="AD32"/>
      <c r="AE32"/>
      <c r="AF32"/>
      <c r="AG32"/>
      <c r="AH32"/>
      <c r="AI32"/>
    </row>
    <row r="33" spans="23:39" x14ac:dyDescent="0.25">
      <c r="W33" s="11"/>
      <c r="Y33"/>
      <c r="Z33"/>
      <c r="AA33"/>
      <c r="AB33"/>
      <c r="AC33"/>
      <c r="AD33"/>
      <c r="AE33"/>
      <c r="AF33"/>
      <c r="AG33"/>
      <c r="AH33"/>
      <c r="AI33"/>
    </row>
    <row r="34" spans="23:39" x14ac:dyDescent="0.25">
      <c r="W34" s="11"/>
      <c r="Y34"/>
      <c r="Z34"/>
      <c r="AA34"/>
      <c r="AB34"/>
      <c r="AC34"/>
      <c r="AD34"/>
      <c r="AE34"/>
      <c r="AF34"/>
      <c r="AG34"/>
      <c r="AH34"/>
      <c r="AI34"/>
    </row>
    <row r="35" spans="23:39" x14ac:dyDescent="0.25">
      <c r="W35" s="11"/>
      <c r="Y35"/>
      <c r="Z35"/>
      <c r="AA35"/>
      <c r="AB35"/>
      <c r="AC35"/>
      <c r="AD35"/>
      <c r="AE35"/>
      <c r="AF35"/>
      <c r="AG35"/>
      <c r="AH35"/>
      <c r="AI35"/>
    </row>
    <row r="36" spans="23:39" x14ac:dyDescent="0.25">
      <c r="W36" s="11"/>
      <c r="Y36"/>
      <c r="Z36"/>
      <c r="AA36"/>
      <c r="AB36"/>
      <c r="AC36"/>
      <c r="AD36"/>
      <c r="AE36"/>
      <c r="AF36"/>
      <c r="AG36"/>
      <c r="AH36"/>
      <c r="AI36"/>
    </row>
    <row r="37" spans="23:39" x14ac:dyDescent="0.25">
      <c r="W37" s="11"/>
      <c r="Y37"/>
      <c r="Z37"/>
      <c r="AA37"/>
      <c r="AB37"/>
      <c r="AC37"/>
      <c r="AD37"/>
      <c r="AE37"/>
      <c r="AF37"/>
      <c r="AG37"/>
      <c r="AH37"/>
      <c r="AI37"/>
    </row>
    <row r="38" spans="23:39" x14ac:dyDescent="0.25">
      <c r="W38" s="11"/>
      <c r="Y38"/>
      <c r="Z38"/>
      <c r="AA38"/>
      <c r="AB38"/>
      <c r="AC38"/>
      <c r="AD38"/>
      <c r="AE38"/>
      <c r="AF38"/>
      <c r="AG38"/>
      <c r="AH38"/>
      <c r="AI38"/>
    </row>
    <row r="39" spans="23:39" x14ac:dyDescent="0.25">
      <c r="W39" s="11"/>
      <c r="Y39"/>
      <c r="Z39"/>
      <c r="AA39"/>
      <c r="AB39"/>
      <c r="AC39"/>
      <c r="AD39"/>
      <c r="AE39"/>
      <c r="AF39"/>
      <c r="AG39"/>
      <c r="AH39"/>
      <c r="AI39"/>
    </row>
    <row r="40" spans="23:39" x14ac:dyDescent="0.25">
      <c r="W40" s="11"/>
      <c r="Y40"/>
      <c r="Z40"/>
      <c r="AA40"/>
      <c r="AB40"/>
      <c r="AC40"/>
      <c r="AD40"/>
      <c r="AE40"/>
      <c r="AF40"/>
      <c r="AG40"/>
      <c r="AH40"/>
      <c r="AI40"/>
    </row>
    <row r="41" spans="23:39" x14ac:dyDescent="0.25">
      <c r="W41" s="11"/>
      <c r="Y41"/>
      <c r="Z41"/>
      <c r="AA41"/>
      <c r="AB41"/>
      <c r="AC41"/>
      <c r="AD41"/>
      <c r="AE41"/>
      <c r="AF41"/>
      <c r="AG41"/>
      <c r="AH41"/>
      <c r="AI41"/>
    </row>
    <row r="42" spans="23:39" x14ac:dyDescent="0.25">
      <c r="W42" s="11"/>
      <c r="Y42"/>
      <c r="Z42"/>
      <c r="AA42"/>
      <c r="AB42"/>
      <c r="AC42"/>
      <c r="AD42"/>
      <c r="AE42"/>
      <c r="AF42"/>
      <c r="AG42"/>
      <c r="AH42"/>
      <c r="AI42"/>
    </row>
    <row r="43" spans="23:39" x14ac:dyDescent="0.25">
      <c r="W43" s="11"/>
      <c r="Y43"/>
      <c r="Z43"/>
      <c r="AA43"/>
      <c r="AB43"/>
      <c r="AC43"/>
      <c r="AD43"/>
      <c r="AE43"/>
      <c r="AF43"/>
      <c r="AG43"/>
      <c r="AH43"/>
      <c r="AI43"/>
    </row>
    <row r="44" spans="23:39" x14ac:dyDescent="0.25">
      <c r="W44" s="11"/>
      <c r="Y44"/>
      <c r="Z44"/>
      <c r="AA44"/>
      <c r="AB44"/>
      <c r="AC44"/>
      <c r="AD44"/>
      <c r="AE44"/>
      <c r="AF44"/>
      <c r="AG44"/>
      <c r="AH44"/>
      <c r="AI44"/>
    </row>
    <row r="45" spans="23:39" x14ac:dyDescent="0.25">
      <c r="W45" s="11"/>
      <c r="Y45"/>
      <c r="Z45"/>
      <c r="AA45"/>
      <c r="AB45"/>
      <c r="AC45"/>
      <c r="AD45"/>
      <c r="AE45"/>
      <c r="AF45"/>
      <c r="AG45"/>
      <c r="AH45"/>
      <c r="AI45"/>
    </row>
    <row r="46" spans="23:39" x14ac:dyDescent="0.25">
      <c r="W46" s="11"/>
      <c r="AA46"/>
      <c r="AJ46" s="11"/>
      <c r="AK46" s="11"/>
      <c r="AL46" s="11"/>
      <c r="AM46" s="11"/>
    </row>
    <row r="48" spans="23:39" x14ac:dyDescent="0.25">
      <c r="Y48"/>
      <c r="Z48"/>
      <c r="AA48"/>
      <c r="AB48"/>
      <c r="AC48"/>
      <c r="AD48"/>
      <c r="AE48"/>
      <c r="AF48"/>
      <c r="AG48"/>
      <c r="AH48"/>
      <c r="AI48"/>
    </row>
    <row r="49" spans="23:35" x14ac:dyDescent="0.25">
      <c r="W49" s="11"/>
      <c r="X49"/>
      <c r="Y49"/>
      <c r="Z49"/>
      <c r="AA49"/>
      <c r="AB49"/>
      <c r="AC49"/>
      <c r="AD49"/>
      <c r="AE49"/>
      <c r="AF49"/>
      <c r="AG49"/>
      <c r="AH49"/>
      <c r="AI49"/>
    </row>
    <row r="50" spans="23:35" x14ac:dyDescent="0.25">
      <c r="W50" s="11"/>
      <c r="X50"/>
      <c r="Y50"/>
      <c r="Z50"/>
      <c r="AA50"/>
      <c r="AB50"/>
      <c r="AC50"/>
      <c r="AD50"/>
      <c r="AE50"/>
      <c r="AF50"/>
      <c r="AG50"/>
      <c r="AH50"/>
      <c r="AI50"/>
    </row>
    <row r="51" spans="23:35" x14ac:dyDescent="0.25">
      <c r="W51" s="11"/>
      <c r="X51"/>
      <c r="Y51"/>
      <c r="Z51"/>
      <c r="AA51"/>
      <c r="AB51"/>
      <c r="AC51"/>
      <c r="AD51"/>
      <c r="AE51"/>
      <c r="AF51"/>
      <c r="AG51"/>
      <c r="AH51"/>
      <c r="AI51"/>
    </row>
    <row r="52" spans="23:35" x14ac:dyDescent="0.25">
      <c r="W52" s="11"/>
      <c r="X52"/>
      <c r="Y52"/>
      <c r="Z52"/>
      <c r="AA52"/>
      <c r="AB52"/>
      <c r="AC52"/>
      <c r="AD52"/>
      <c r="AE52"/>
      <c r="AF52"/>
      <c r="AG52"/>
      <c r="AH52"/>
      <c r="AI52"/>
    </row>
    <row r="53" spans="23:35" x14ac:dyDescent="0.25">
      <c r="W53" s="11"/>
      <c r="X53"/>
      <c r="Y53"/>
      <c r="Z53"/>
      <c r="AA53"/>
      <c r="AB53"/>
      <c r="AC53"/>
      <c r="AD53"/>
      <c r="AE53"/>
      <c r="AF53"/>
      <c r="AG53"/>
      <c r="AH53"/>
      <c r="AI53"/>
    </row>
    <row r="54" spans="23:35" x14ac:dyDescent="0.25">
      <c r="W54" s="11"/>
      <c r="X54"/>
      <c r="Y54"/>
      <c r="Z54"/>
      <c r="AA54"/>
      <c r="AB54"/>
      <c r="AC54"/>
      <c r="AD54"/>
      <c r="AE54"/>
      <c r="AF54"/>
      <c r="AG54"/>
      <c r="AH54"/>
      <c r="AI54"/>
    </row>
    <row r="55" spans="23:35" x14ac:dyDescent="0.25">
      <c r="W55" s="11"/>
      <c r="X55"/>
      <c r="Y55"/>
      <c r="Z55"/>
      <c r="AA55"/>
      <c r="AB55"/>
      <c r="AC55"/>
      <c r="AD55"/>
      <c r="AE55"/>
      <c r="AF55"/>
      <c r="AG55"/>
      <c r="AH55"/>
      <c r="AI55"/>
    </row>
    <row r="56" spans="23:35" x14ac:dyDescent="0.25">
      <c r="W56" s="11"/>
      <c r="X56"/>
      <c r="Y56"/>
      <c r="Z56"/>
      <c r="AA56"/>
      <c r="AB56"/>
      <c r="AC56"/>
      <c r="AD56"/>
      <c r="AE56"/>
      <c r="AF56"/>
      <c r="AG56"/>
      <c r="AH56"/>
      <c r="AI56"/>
    </row>
    <row r="57" spans="23:35" x14ac:dyDescent="0.25">
      <c r="W57" s="11"/>
      <c r="X57"/>
      <c r="Y57"/>
      <c r="Z57"/>
      <c r="AA57"/>
      <c r="AB57"/>
      <c r="AC57"/>
      <c r="AD57"/>
      <c r="AE57"/>
      <c r="AF57"/>
      <c r="AG57"/>
      <c r="AH57"/>
      <c r="AI57"/>
    </row>
    <row r="58" spans="23:35" x14ac:dyDescent="0.25">
      <c r="W58" s="11"/>
      <c r="X58"/>
      <c r="Y58"/>
      <c r="Z58"/>
      <c r="AA58"/>
      <c r="AB58"/>
      <c r="AC58"/>
      <c r="AD58"/>
      <c r="AE58"/>
      <c r="AF58"/>
      <c r="AG58"/>
      <c r="AH58"/>
      <c r="AI58"/>
    </row>
    <row r="59" spans="23:35" x14ac:dyDescent="0.25">
      <c r="W59" s="11"/>
      <c r="X59"/>
      <c r="Y59"/>
      <c r="Z59"/>
      <c r="AA59"/>
      <c r="AB59"/>
      <c r="AC59"/>
      <c r="AD59"/>
      <c r="AE59"/>
      <c r="AF59"/>
      <c r="AG59"/>
      <c r="AH59"/>
      <c r="AI59"/>
    </row>
    <row r="60" spans="23:35" x14ac:dyDescent="0.25">
      <c r="W60" s="11"/>
      <c r="X60"/>
      <c r="Y60"/>
      <c r="Z60"/>
      <c r="AA60"/>
      <c r="AB60"/>
      <c r="AC60"/>
      <c r="AD60"/>
      <c r="AE60"/>
      <c r="AF60"/>
      <c r="AG60"/>
      <c r="AH60"/>
      <c r="AI60"/>
    </row>
    <row r="61" spans="23:35" x14ac:dyDescent="0.25">
      <c r="W61" s="11"/>
      <c r="X61"/>
      <c r="Y61"/>
      <c r="Z61"/>
      <c r="AA61"/>
      <c r="AB61"/>
      <c r="AC61"/>
      <c r="AD61"/>
      <c r="AE61"/>
      <c r="AF61"/>
      <c r="AG61"/>
      <c r="AH61"/>
      <c r="AI61"/>
    </row>
    <row r="62" spans="23:35" x14ac:dyDescent="0.25">
      <c r="W62" s="11"/>
      <c r="X62"/>
      <c r="Y62"/>
      <c r="Z62"/>
      <c r="AA62"/>
      <c r="AB62"/>
      <c r="AC62"/>
      <c r="AD62"/>
      <c r="AE62"/>
      <c r="AF62"/>
      <c r="AG62"/>
      <c r="AH62"/>
      <c r="AI62"/>
    </row>
    <row r="63" spans="23:35" x14ac:dyDescent="0.25">
      <c r="Y63"/>
      <c r="Z63"/>
      <c r="AA63"/>
      <c r="AB63"/>
      <c r="AC63"/>
      <c r="AD63"/>
      <c r="AE63"/>
      <c r="AF63"/>
      <c r="AG63"/>
      <c r="AH63"/>
      <c r="AI63"/>
    </row>
    <row r="64" spans="23:35" x14ac:dyDescent="0.25">
      <c r="Y64"/>
      <c r="Z64"/>
      <c r="AA64"/>
      <c r="AB64"/>
      <c r="AC64"/>
      <c r="AD64"/>
      <c r="AE64"/>
      <c r="AF64"/>
      <c r="AG64"/>
      <c r="AH64"/>
      <c r="AI64"/>
    </row>
    <row r="65" spans="23:35" x14ac:dyDescent="0.25">
      <c r="W65" s="11"/>
      <c r="X65"/>
      <c r="Y65"/>
      <c r="Z65"/>
      <c r="AA65"/>
      <c r="AB65"/>
      <c r="AC65"/>
      <c r="AD65"/>
      <c r="AE65"/>
      <c r="AF65"/>
      <c r="AG65"/>
      <c r="AH65"/>
      <c r="AI65"/>
    </row>
    <row r="66" spans="23:35" x14ac:dyDescent="0.25">
      <c r="W66" s="11"/>
      <c r="X66"/>
      <c r="Y66"/>
      <c r="Z66"/>
      <c r="AA66"/>
      <c r="AB66"/>
      <c r="AC66"/>
      <c r="AD66"/>
      <c r="AE66"/>
      <c r="AF66"/>
      <c r="AG66"/>
      <c r="AH66"/>
      <c r="AI66"/>
    </row>
    <row r="67" spans="23:35" x14ac:dyDescent="0.25">
      <c r="W67" s="11"/>
      <c r="X67"/>
      <c r="Y67"/>
      <c r="Z67"/>
      <c r="AA67"/>
      <c r="AB67"/>
      <c r="AC67"/>
      <c r="AD67"/>
      <c r="AE67"/>
      <c r="AF67"/>
      <c r="AG67"/>
      <c r="AH67"/>
      <c r="AI67"/>
    </row>
    <row r="68" spans="23:35" x14ac:dyDescent="0.25">
      <c r="W68" s="11"/>
      <c r="X68"/>
      <c r="Y68"/>
      <c r="Z68"/>
      <c r="AA68"/>
      <c r="AB68"/>
      <c r="AC68"/>
      <c r="AD68"/>
      <c r="AE68"/>
      <c r="AF68"/>
      <c r="AG68"/>
      <c r="AH68"/>
      <c r="AI68"/>
    </row>
    <row r="69" spans="23:35" x14ac:dyDescent="0.25">
      <c r="W69" s="11"/>
      <c r="X69"/>
      <c r="Y69"/>
      <c r="Z69"/>
      <c r="AA69"/>
      <c r="AB69"/>
      <c r="AC69"/>
      <c r="AD69"/>
      <c r="AE69"/>
      <c r="AF69"/>
      <c r="AG69"/>
      <c r="AH69"/>
      <c r="AI69"/>
    </row>
    <row r="70" spans="23:35" x14ac:dyDescent="0.25">
      <c r="W70" s="11"/>
      <c r="X70"/>
      <c r="Y70"/>
      <c r="Z70"/>
      <c r="AA70"/>
      <c r="AB70"/>
      <c r="AC70"/>
      <c r="AD70"/>
      <c r="AE70"/>
      <c r="AF70"/>
      <c r="AG70"/>
      <c r="AH70"/>
      <c r="AI70"/>
    </row>
    <row r="71" spans="23:35" x14ac:dyDescent="0.25">
      <c r="W71" s="11"/>
      <c r="X71"/>
      <c r="Y71"/>
      <c r="Z71"/>
      <c r="AA71"/>
      <c r="AB71"/>
      <c r="AC71"/>
      <c r="AD71"/>
      <c r="AE71"/>
      <c r="AF71"/>
      <c r="AG71"/>
      <c r="AH71"/>
      <c r="AI71"/>
    </row>
    <row r="72" spans="23:35" x14ac:dyDescent="0.25">
      <c r="W72" s="11"/>
      <c r="X72"/>
      <c r="Y72"/>
      <c r="Z72"/>
      <c r="AA72"/>
      <c r="AB72"/>
      <c r="AC72"/>
      <c r="AD72"/>
      <c r="AE72"/>
      <c r="AF72"/>
      <c r="AG72"/>
      <c r="AH72"/>
      <c r="AI72"/>
    </row>
    <row r="73" spans="23:35" x14ac:dyDescent="0.25">
      <c r="W73" s="11"/>
      <c r="X73"/>
      <c r="Y73"/>
      <c r="Z73"/>
      <c r="AA73"/>
      <c r="AB73"/>
      <c r="AC73"/>
      <c r="AD73"/>
      <c r="AE73"/>
      <c r="AF73"/>
      <c r="AG73"/>
      <c r="AH73"/>
      <c r="AI73"/>
    </row>
    <row r="74" spans="23:35" x14ac:dyDescent="0.25">
      <c r="W74" s="11"/>
      <c r="X74"/>
      <c r="Y74"/>
      <c r="Z74"/>
      <c r="AA74"/>
      <c r="AB74"/>
      <c r="AC74"/>
      <c r="AD74"/>
      <c r="AE74"/>
      <c r="AF74"/>
      <c r="AG74"/>
      <c r="AH74"/>
      <c r="AI74"/>
    </row>
    <row r="75" spans="23:35" x14ac:dyDescent="0.25">
      <c r="W75" s="11"/>
      <c r="X75"/>
      <c r="Y75"/>
      <c r="Z75"/>
      <c r="AA75"/>
      <c r="AB75"/>
      <c r="AC75"/>
      <c r="AD75"/>
      <c r="AE75"/>
      <c r="AF75"/>
      <c r="AG75"/>
      <c r="AH75"/>
      <c r="AI75"/>
    </row>
    <row r="76" spans="23:35" x14ac:dyDescent="0.25">
      <c r="W76" s="11"/>
      <c r="X76"/>
      <c r="Y76"/>
      <c r="Z76"/>
      <c r="AA76"/>
      <c r="AB76"/>
      <c r="AC76"/>
      <c r="AD76"/>
      <c r="AE76"/>
      <c r="AF76"/>
      <c r="AG76"/>
      <c r="AH76"/>
      <c r="AI76"/>
    </row>
    <row r="77" spans="23:35" x14ac:dyDescent="0.25">
      <c r="W77" s="11"/>
      <c r="X77"/>
      <c r="Y77"/>
      <c r="Z77"/>
      <c r="AA77"/>
      <c r="AB77"/>
      <c r="AC77"/>
      <c r="AD77"/>
      <c r="AE77"/>
      <c r="AF77"/>
      <c r="AG77"/>
      <c r="AH77"/>
      <c r="AI77"/>
    </row>
    <row r="78" spans="23:35" x14ac:dyDescent="0.25">
      <c r="W78" s="11"/>
      <c r="X78"/>
      <c r="Y78"/>
      <c r="Z78"/>
      <c r="AA78"/>
      <c r="AB78"/>
      <c r="AC78"/>
      <c r="AD78"/>
      <c r="AE78"/>
      <c r="AF78"/>
      <c r="AG78"/>
      <c r="AH78"/>
      <c r="AI78"/>
    </row>
  </sheetData>
  <conditionalFormatting sqref="T17:V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F94C-40A8-4FB8-9A1A-7B673F3CD23B}">
  <dimension ref="A1:AI28"/>
  <sheetViews>
    <sheetView tabSelected="1" workbookViewId="0">
      <selection activeCell="C33" sqref="C33"/>
    </sheetView>
  </sheetViews>
  <sheetFormatPr defaultColWidth="8.85546875" defaultRowHeight="15" x14ac:dyDescent="0.25"/>
  <cols>
    <col min="1" max="1" width="16.5703125" style="11" bestFit="1" customWidth="1"/>
    <col min="2" max="2" width="20.28515625" style="11" bestFit="1" customWidth="1"/>
    <col min="3" max="3" width="18.85546875" style="11" bestFit="1" customWidth="1"/>
    <col min="4" max="4" width="10.85546875" style="11" bestFit="1" customWidth="1"/>
    <col min="5" max="5" width="11.7109375" style="11" bestFit="1" customWidth="1"/>
    <col min="6" max="6" width="9" style="11" bestFit="1" customWidth="1"/>
    <col min="7" max="7" width="8.140625" style="11" bestFit="1" customWidth="1"/>
    <col min="8" max="8" width="7.85546875" style="11" bestFit="1" customWidth="1"/>
    <col min="9" max="10" width="9.28515625" style="11" bestFit="1" customWidth="1"/>
    <col min="11" max="11" width="9.7109375" style="11" bestFit="1" customWidth="1"/>
    <col min="12" max="12" width="9" style="11" bestFit="1" customWidth="1"/>
    <col min="13" max="13" width="7.7109375" style="11" bestFit="1" customWidth="1"/>
    <col min="14" max="14" width="9.28515625" bestFit="1" customWidth="1"/>
    <col min="15" max="15" width="10.85546875" bestFit="1" customWidth="1"/>
    <col min="16" max="16" width="9.28515625" style="11" bestFit="1" customWidth="1"/>
    <col min="17" max="17" width="9.5703125" style="11" bestFit="1" customWidth="1"/>
    <col min="18" max="18" width="9.7109375" style="11" bestFit="1" customWidth="1"/>
    <col min="19" max="19" width="12.140625" style="11" bestFit="1" customWidth="1"/>
    <col min="20" max="20" width="9.42578125" style="11" bestFit="1" customWidth="1"/>
    <col min="21" max="21" width="12.140625" style="11" bestFit="1" customWidth="1"/>
    <col min="22" max="22" width="12.85546875" bestFit="1" customWidth="1"/>
    <col min="23" max="23" width="11.140625" style="11" bestFit="1" customWidth="1"/>
    <col min="24" max="24" width="11" style="11" bestFit="1" customWidth="1"/>
    <col min="25" max="25" width="11.140625" style="11" bestFit="1" customWidth="1"/>
    <col min="26" max="26" width="11" style="11" bestFit="1" customWidth="1"/>
    <col min="27" max="27" width="11.140625" style="11" bestFit="1" customWidth="1"/>
    <col min="28" max="28" width="9.7109375" style="11" bestFit="1" customWidth="1"/>
    <col min="29" max="29" width="9.140625" style="11" bestFit="1" customWidth="1"/>
    <col min="30" max="30" width="7.85546875" style="11" bestFit="1" customWidth="1"/>
    <col min="31" max="31" width="10.85546875" style="11" bestFit="1" customWidth="1"/>
    <col min="32" max="32" width="9" style="11" bestFit="1" customWidth="1"/>
    <col min="33" max="33" width="8.28515625" bestFit="1" customWidth="1"/>
  </cols>
  <sheetData>
    <row r="1" spans="1:35" x14ac:dyDescent="0.25">
      <c r="A1" s="10" t="s">
        <v>53</v>
      </c>
      <c r="B1" s="10" t="s">
        <v>98</v>
      </c>
      <c r="C1" s="10" t="s">
        <v>64</v>
      </c>
      <c r="D1" s="9" t="s">
        <v>88</v>
      </c>
      <c r="E1" s="9" t="s">
        <v>63</v>
      </c>
      <c r="F1" s="9" t="s">
        <v>85</v>
      </c>
      <c r="G1" s="9" t="s">
        <v>48</v>
      </c>
      <c r="H1" s="9" t="s">
        <v>62</v>
      </c>
      <c r="I1" s="9" t="s">
        <v>61</v>
      </c>
      <c r="J1" s="9" t="s">
        <v>60</v>
      </c>
      <c r="K1" s="9" t="s">
        <v>59</v>
      </c>
      <c r="L1" s="8" t="s">
        <v>97</v>
      </c>
      <c r="M1" s="8" t="s">
        <v>95</v>
      </c>
      <c r="N1" s="9" t="s">
        <v>57</v>
      </c>
      <c r="O1" s="9" t="s">
        <v>56</v>
      </c>
      <c r="P1" s="9" t="s">
        <v>55</v>
      </c>
      <c r="Q1" s="9" t="s">
        <v>54</v>
      </c>
      <c r="R1" s="9" t="s">
        <v>86</v>
      </c>
      <c r="S1" s="8" t="s">
        <v>58</v>
      </c>
      <c r="T1" s="8" t="s">
        <v>96</v>
      </c>
      <c r="U1" s="9" t="s">
        <v>105</v>
      </c>
      <c r="V1" s="40" t="s">
        <v>102</v>
      </c>
      <c r="W1" s="40" t="s">
        <v>103</v>
      </c>
      <c r="X1" s="40" t="s">
        <v>104</v>
      </c>
      <c r="Y1" s="40" t="s">
        <v>106</v>
      </c>
      <c r="AG1" s="11"/>
    </row>
    <row r="2" spans="1:35" x14ac:dyDescent="0.25">
      <c r="A2" s="16" t="s">
        <v>24</v>
      </c>
      <c r="B2" s="16">
        <v>3</v>
      </c>
      <c r="C2" s="16" t="s">
        <v>115</v>
      </c>
      <c r="D2" s="2">
        <v>100</v>
      </c>
      <c r="E2" s="37">
        <f>D2-G2</f>
        <v>94</v>
      </c>
      <c r="F2" s="37">
        <f>SUM(Table31116[[#This Row],[1B]:[HR]])</f>
        <v>18</v>
      </c>
      <c r="G2" s="2">
        <v>6</v>
      </c>
      <c r="H2" s="2">
        <v>12</v>
      </c>
      <c r="I2" s="2">
        <v>6</v>
      </c>
      <c r="J2" s="2">
        <v>0</v>
      </c>
      <c r="K2" s="2">
        <v>0</v>
      </c>
      <c r="L2" s="39">
        <f>SUM((H2*1),(I2*2),(J2*3),(K2*4))</f>
        <v>24</v>
      </c>
      <c r="M2" s="26">
        <v>1</v>
      </c>
      <c r="N2" s="21">
        <f>IFERROR(H2/F2,0)</f>
        <v>0.66666666666666663</v>
      </c>
      <c r="O2" s="21">
        <f>IFERROR(I2/F2,0)</f>
        <v>0.33333333333333331</v>
      </c>
      <c r="P2" s="21">
        <f>IFERROR(J2/F2,0)</f>
        <v>0</v>
      </c>
      <c r="Q2" s="1">
        <f>IFERROR(K2/F2,0)</f>
        <v>0</v>
      </c>
      <c r="R2" s="1">
        <f>IFERROR(G2/D2,0)</f>
        <v>0.06</v>
      </c>
      <c r="S2" s="33">
        <f>IFERROR((H2+I2+J2+K2)/E2,0)</f>
        <v>0.19148936170212766</v>
      </c>
      <c r="T2" s="32">
        <f>IFERROR(L2/E2,0)</f>
        <v>0.25531914893617019</v>
      </c>
      <c r="U2" s="35">
        <f>(F2+G2)/D2</f>
        <v>0.24</v>
      </c>
      <c r="V2" s="35">
        <f>T2+U2</f>
        <v>0.49531914893617018</v>
      </c>
      <c r="W2" s="35">
        <f>(Table311[[#This Row],[2B]]+Table311[[#This Row],[3B]]+(3*Table311[[#This Row],[HR]]))/Table311[[#This Row],[AB]]</f>
        <v>0.31666666666666665</v>
      </c>
      <c r="X2" s="30">
        <f>(0.69*Table311[[#This Row],[BB]])+(0.89*Table311[[#This Row],[1B]])+(1.27*Table311[[#This Row],[2B]])+(1.62*Table311[[#This Row],[3B]])+(2.1*Table311[[#This Row],[HR]])/Table311[[#This Row],[PA]]</f>
        <v>22.446666666666669</v>
      </c>
      <c r="Y2" s="30">
        <f>((F2+G2)*(L2+(0.26*G2))+(0.52*M2))/D2</f>
        <v>6.1395999999999988</v>
      </c>
      <c r="AG2" s="11"/>
    </row>
    <row r="3" spans="1:35" x14ac:dyDescent="0.25">
      <c r="A3" s="7" t="s">
        <v>28</v>
      </c>
      <c r="B3" s="16">
        <v>3</v>
      </c>
      <c r="C3" s="16" t="s">
        <v>115</v>
      </c>
      <c r="D3" s="2">
        <v>8</v>
      </c>
      <c r="E3" s="37">
        <f>D3-G3</f>
        <v>8</v>
      </c>
      <c r="F3" s="37">
        <f>SUM(Table31116[[#This Row],[1B]:[HR]])</f>
        <v>1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39">
        <f>SUM((H3*1),(I3*2),(J3*3),(K3*4))</f>
        <v>2</v>
      </c>
      <c r="M3" s="26">
        <v>0</v>
      </c>
      <c r="N3" s="1">
        <f>IFERROR(H3/F3,0)</f>
        <v>0</v>
      </c>
      <c r="O3" s="1">
        <f>IFERROR(I3/F3,0)</f>
        <v>1</v>
      </c>
      <c r="P3" s="1">
        <f>IFERROR(J3/F3,0)</f>
        <v>0</v>
      </c>
      <c r="Q3" s="1">
        <f>IFERROR(K3/F3,0)</f>
        <v>0</v>
      </c>
      <c r="R3" s="1">
        <f>IFERROR(G3/D3,0)</f>
        <v>0</v>
      </c>
      <c r="S3" s="33">
        <f>IFERROR((H3+I3+J3+K3)/E3,0)</f>
        <v>0.125</v>
      </c>
      <c r="T3" s="33">
        <f>IFERROR(L3/E3,0)</f>
        <v>0.25</v>
      </c>
      <c r="U3" s="35">
        <f>(F3+G3)/D3</f>
        <v>0.125</v>
      </c>
      <c r="V3" s="35">
        <f>T3+U3</f>
        <v>0.375</v>
      </c>
      <c r="W3" s="35">
        <f>(Table311[[#This Row],[2B]]+Table311[[#This Row],[3B]]+(3*Table311[[#This Row],[HR]]))/Table311[[#This Row],[AB]]</f>
        <v>0.22857142857142856</v>
      </c>
      <c r="X3" s="30">
        <f>(0.69*Table311[[#This Row],[BB]])+(0.89*Table311[[#This Row],[1B]])+(1.27*Table311[[#This Row],[2B]])+(1.62*Table311[[#This Row],[3B]])+(2.1*Table311[[#This Row],[HR]])/Table311[[#This Row],[PA]]</f>
        <v>26.885999999999999</v>
      </c>
      <c r="Y3" s="30">
        <f>((F3+G3)*(L3+(0.26*G3))+(0.52*M3))/D3</f>
        <v>0.25</v>
      </c>
      <c r="AG3" s="11"/>
    </row>
    <row r="4" spans="1:35" x14ac:dyDescent="0.25">
      <c r="A4" s="16" t="s">
        <v>42</v>
      </c>
      <c r="B4" s="16">
        <v>3</v>
      </c>
      <c r="C4" s="16" t="s">
        <v>115</v>
      </c>
      <c r="D4" s="2">
        <v>139</v>
      </c>
      <c r="E4" s="37">
        <f>D4-G4</f>
        <v>133</v>
      </c>
      <c r="F4" s="37">
        <f>SUM(Table31116[[#This Row],[1B]:[HR]])</f>
        <v>25</v>
      </c>
      <c r="G4" s="2">
        <v>6</v>
      </c>
      <c r="H4" s="2">
        <v>15</v>
      </c>
      <c r="I4" s="2">
        <v>9</v>
      </c>
      <c r="J4" s="2">
        <v>0</v>
      </c>
      <c r="K4" s="2">
        <v>1</v>
      </c>
      <c r="L4" s="39">
        <f>SUM((H4*1),(I4*2),(J4*3),(K4*4))</f>
        <v>37</v>
      </c>
      <c r="M4" s="26">
        <v>1</v>
      </c>
      <c r="N4" s="1">
        <f>IFERROR(H4/F4,0)</f>
        <v>0.6</v>
      </c>
      <c r="O4" s="1">
        <f>IFERROR(I4/F4,0)</f>
        <v>0.36</v>
      </c>
      <c r="P4" s="1">
        <f>IFERROR(J4/F4,0)</f>
        <v>0</v>
      </c>
      <c r="Q4" s="1">
        <f>IFERROR(K4/F4,0)</f>
        <v>0.04</v>
      </c>
      <c r="R4" s="1">
        <f>IFERROR(G4/D4,0)</f>
        <v>4.3165467625899283E-2</v>
      </c>
      <c r="S4" s="33">
        <f>IFERROR((H4+I4+J4+K4)/E4,0)</f>
        <v>0.18796992481203006</v>
      </c>
      <c r="T4" s="33">
        <f>IFERROR(L4/E4,0)</f>
        <v>0.2781954887218045</v>
      </c>
      <c r="U4" s="35">
        <f>(F4+G4)/D4</f>
        <v>0.22302158273381295</v>
      </c>
      <c r="V4" s="35">
        <f>T4+U4</f>
        <v>0.50121707145561745</v>
      </c>
      <c r="W4" s="35">
        <f>(Table311[[#This Row],[2B]]+Table311[[#This Row],[3B]]+(3*Table311[[#This Row],[HR]]))/Table311[[#This Row],[AB]]</f>
        <v>0.14925373134328357</v>
      </c>
      <c r="X4" s="30">
        <f>(0.69*Table311[[#This Row],[BB]])+(0.89*Table311[[#This Row],[1B]])+(1.27*Table311[[#This Row],[2B]])+(1.62*Table311[[#This Row],[3B]])+(2.1*Table311[[#This Row],[HR]])/Table311[[#This Row],[PA]]</f>
        <v>22.627534246575344</v>
      </c>
      <c r="Y4" s="30">
        <f>((F4+G4)*(L4+(0.26*G4))+(0.52*M4))/D4</f>
        <v>8.6034532374100721</v>
      </c>
      <c r="AG4" s="11"/>
    </row>
    <row r="5" spans="1:35" x14ac:dyDescent="0.25">
      <c r="A5" s="16" t="s">
        <v>38</v>
      </c>
      <c r="B5" s="16">
        <v>3</v>
      </c>
      <c r="C5" s="16" t="s">
        <v>115</v>
      </c>
      <c r="D5" s="2">
        <v>229</v>
      </c>
      <c r="E5" s="37">
        <f>D5-G5</f>
        <v>224</v>
      </c>
      <c r="F5" s="37">
        <f>SUM(Table31116[[#This Row],[1B]:[HR]])</f>
        <v>65</v>
      </c>
      <c r="G5" s="2">
        <v>5</v>
      </c>
      <c r="H5" s="2">
        <v>44</v>
      </c>
      <c r="I5" s="2">
        <v>10</v>
      </c>
      <c r="J5" s="2">
        <v>2</v>
      </c>
      <c r="K5" s="2">
        <v>9</v>
      </c>
      <c r="L5" s="39">
        <f>SUM((H5*1),(I5*2),(J5*3),(K5*4))</f>
        <v>106</v>
      </c>
      <c r="M5" s="26">
        <v>0</v>
      </c>
      <c r="N5" s="1">
        <f>IFERROR(H5/F5,0)</f>
        <v>0.67692307692307696</v>
      </c>
      <c r="O5" s="1">
        <f>IFERROR(I5/F5,0)</f>
        <v>0.15384615384615385</v>
      </c>
      <c r="P5" s="1">
        <f>IFERROR(J5/F5,0)</f>
        <v>3.0769230769230771E-2</v>
      </c>
      <c r="Q5" s="1">
        <f>IFERROR(K5/F5,0)</f>
        <v>0.13846153846153847</v>
      </c>
      <c r="R5" s="1">
        <f>IFERROR(G5/D5,0)</f>
        <v>2.1834061135371178E-2</v>
      </c>
      <c r="S5" s="33">
        <f>IFERROR((H5+I5+J5+K5)/E5,0)</f>
        <v>0.29017857142857145</v>
      </c>
      <c r="T5" s="33">
        <f>IFERROR(L5/E5,0)</f>
        <v>0.4732142857142857</v>
      </c>
      <c r="U5" s="35">
        <f>(F5+G5)/D5</f>
        <v>0.3056768558951965</v>
      </c>
      <c r="V5" s="35">
        <f>T5+U5</f>
        <v>0.77889114160948214</v>
      </c>
      <c r="W5" s="35">
        <f>(Table311[[#This Row],[2B]]+Table311[[#This Row],[3B]]+(3*Table311[[#This Row],[HR]]))/Table311[[#This Row],[AB]]</f>
        <v>0.125</v>
      </c>
      <c r="X5" s="30">
        <f>(0.69*Table311[[#This Row],[BB]])+(0.89*Table311[[#This Row],[1B]])+(1.27*Table311[[#This Row],[2B]])+(1.62*Table311[[#This Row],[3B]])+(2.1*Table311[[#This Row],[HR]])/Table311[[#This Row],[PA]]</f>
        <v>23.242307692307694</v>
      </c>
      <c r="Y5" s="30">
        <f>((F5+G5)*(L5+(0.26*G5))+(0.52*M5))/D5</f>
        <v>32.799126637554586</v>
      </c>
      <c r="AG5" s="11"/>
    </row>
    <row r="6" spans="1:35" x14ac:dyDescent="0.25">
      <c r="A6" s="18" t="s">
        <v>34</v>
      </c>
      <c r="B6" s="16">
        <v>3</v>
      </c>
      <c r="C6" s="16" t="s">
        <v>115</v>
      </c>
      <c r="D6" s="2">
        <v>222</v>
      </c>
      <c r="E6" s="37">
        <f>D6-G6</f>
        <v>212</v>
      </c>
      <c r="F6" s="37">
        <f>SUM(Table31116[[#This Row],[1B]:[HR]])</f>
        <v>66</v>
      </c>
      <c r="G6" s="2">
        <v>10</v>
      </c>
      <c r="H6" s="2">
        <v>43</v>
      </c>
      <c r="I6" s="2">
        <v>11</v>
      </c>
      <c r="J6" s="2">
        <v>2</v>
      </c>
      <c r="K6" s="2">
        <v>10</v>
      </c>
      <c r="L6" s="39">
        <f>SUM((H6*1),(I6*2),(J6*3),(K6*4))</f>
        <v>111</v>
      </c>
      <c r="M6" s="26">
        <v>5</v>
      </c>
      <c r="N6" s="1">
        <f>IFERROR(H6/F6,0)</f>
        <v>0.65151515151515149</v>
      </c>
      <c r="O6" s="1">
        <f>IFERROR(I6/F6,0)</f>
        <v>0.16666666666666666</v>
      </c>
      <c r="P6" s="1">
        <f>IFERROR(J6/F6,0)</f>
        <v>3.0303030303030304E-2</v>
      </c>
      <c r="Q6" s="1">
        <f>IFERROR(K6/F6,0)</f>
        <v>0.15151515151515152</v>
      </c>
      <c r="R6" s="1">
        <f>IFERROR(G6/D6,0)</f>
        <v>4.5045045045045043E-2</v>
      </c>
      <c r="S6" s="33">
        <f>IFERROR((H6+I6+J6+K6)/E6,0)</f>
        <v>0.31132075471698112</v>
      </c>
      <c r="T6" s="33">
        <f>IFERROR(L6/E6,0)</f>
        <v>0.52358490566037741</v>
      </c>
      <c r="U6" s="35">
        <f>(F6+G6)/D6</f>
        <v>0.34234234234234234</v>
      </c>
      <c r="V6" s="35">
        <f>T6+U6</f>
        <v>0.86592724800271981</v>
      </c>
      <c r="W6" s="35">
        <f>(Table311[[#This Row],[2B]]+Table311[[#This Row],[3B]]+(3*Table311[[#This Row],[HR]]))/Table311[[#This Row],[AB]]</f>
        <v>0.13235294117647059</v>
      </c>
      <c r="X6" s="30">
        <f>(0.69*Table311[[#This Row],[BB]])+(0.89*Table311[[#This Row],[1B]])+(1.27*Table311[[#This Row],[2B]])+(1.62*Table311[[#This Row],[3B]])+(2.1*Table311[[#This Row],[HR]])/Table311[[#This Row],[PA]]</f>
        <v>18.887534246575342</v>
      </c>
      <c r="Y6" s="30">
        <f>((F6+G6)*(L6+(0.26*G6))+(0.52*M6))/D6</f>
        <v>38.901801801801803</v>
      </c>
      <c r="AG6" s="11"/>
    </row>
    <row r="7" spans="1:35" x14ac:dyDescent="0.25">
      <c r="A7" s="7" t="s">
        <v>20</v>
      </c>
      <c r="B7" s="16">
        <v>3</v>
      </c>
      <c r="C7" s="16" t="s">
        <v>115</v>
      </c>
      <c r="D7" s="2">
        <v>11</v>
      </c>
      <c r="E7" s="37">
        <f>D7-G7</f>
        <v>11</v>
      </c>
      <c r="F7" s="37">
        <f>SUM(Table31116[[#This Row],[1B]:[HR]])</f>
        <v>3</v>
      </c>
      <c r="G7" s="2">
        <v>0</v>
      </c>
      <c r="H7" s="2">
        <v>0</v>
      </c>
      <c r="I7" s="2">
        <v>2</v>
      </c>
      <c r="J7" s="2">
        <v>1</v>
      </c>
      <c r="K7" s="2">
        <v>0</v>
      </c>
      <c r="L7" s="39">
        <f>SUM((H7*1),(I7*2),(J7*3),(K7*4))</f>
        <v>7</v>
      </c>
      <c r="M7" s="26">
        <v>0</v>
      </c>
      <c r="N7" s="1">
        <f>IFERROR(H7/F7,0)</f>
        <v>0</v>
      </c>
      <c r="O7" s="1">
        <f>IFERROR(I7/F7,0)</f>
        <v>0.66666666666666663</v>
      </c>
      <c r="P7" s="1">
        <f>IFERROR(J7/F7,0)</f>
        <v>0.33333333333333331</v>
      </c>
      <c r="Q7" s="1">
        <f>IFERROR(K7/F7,0)</f>
        <v>0</v>
      </c>
      <c r="R7" s="1">
        <f>IFERROR(G7/D7,0)</f>
        <v>0</v>
      </c>
      <c r="S7" s="33">
        <f>IFERROR((H7+I7+J7+K7)/E7,0)</f>
        <v>0.27272727272727271</v>
      </c>
      <c r="T7" s="33">
        <f>IFERROR(L7/E7,0)</f>
        <v>0.63636363636363635</v>
      </c>
      <c r="U7" s="35">
        <f>(F7+G7)/D7</f>
        <v>0.27272727272727271</v>
      </c>
      <c r="V7" s="35">
        <f>T7+U7</f>
        <v>0.90909090909090906</v>
      </c>
      <c r="W7" s="35">
        <f>(Table311[[#This Row],[2B]]+Table311[[#This Row],[3B]]+(3*Table311[[#This Row],[HR]]))/Table311[[#This Row],[AB]]</f>
        <v>0.16417910447761194</v>
      </c>
      <c r="X7" s="30">
        <f>(0.69*Table311[[#This Row],[BB]])+(0.89*Table311[[#This Row],[1B]])+(1.27*Table311[[#This Row],[2B]])+(1.62*Table311[[#This Row],[3B]])+(2.1*Table311[[#This Row],[HR]])/Table311[[#This Row],[PA]]</f>
        <v>14.892647058823529</v>
      </c>
      <c r="Y7" s="30">
        <f>((F7+G7)*(L7+(0.26*G7))+(0.52*M7))/D7</f>
        <v>1.9090909090909092</v>
      </c>
      <c r="AG7" s="11"/>
    </row>
    <row r="8" spans="1:35" x14ac:dyDescent="0.25">
      <c r="A8" s="16" t="s">
        <v>30</v>
      </c>
      <c r="B8" s="16">
        <v>3</v>
      </c>
      <c r="C8" s="16" t="s">
        <v>115</v>
      </c>
      <c r="D8" s="2">
        <v>203</v>
      </c>
      <c r="E8" s="37">
        <f>D8-G8</f>
        <v>194</v>
      </c>
      <c r="F8" s="37">
        <f>SUM(Table31116[[#This Row],[1B]:[HR]])</f>
        <v>74</v>
      </c>
      <c r="G8" s="2">
        <v>9</v>
      </c>
      <c r="H8" s="2">
        <v>53</v>
      </c>
      <c r="I8" s="2">
        <v>10</v>
      </c>
      <c r="J8" s="2">
        <v>1</v>
      </c>
      <c r="K8" s="2">
        <v>10</v>
      </c>
      <c r="L8" s="39">
        <f>SUM((H8*1),(I8*2),(J8*3),(K8*4))</f>
        <v>116</v>
      </c>
      <c r="M8" s="26">
        <v>0</v>
      </c>
      <c r="N8" s="1">
        <f>IFERROR(H8/F8,0)</f>
        <v>0.71621621621621623</v>
      </c>
      <c r="O8" s="1">
        <f>IFERROR(I8/F8,0)</f>
        <v>0.13513513513513514</v>
      </c>
      <c r="P8" s="1">
        <f>IFERROR(J8/F8,0)</f>
        <v>1.3513513513513514E-2</v>
      </c>
      <c r="Q8" s="1">
        <f>IFERROR(K8/F8,0)</f>
        <v>0.13513513513513514</v>
      </c>
      <c r="R8" s="1">
        <f>IFERROR(G8/D8,0)</f>
        <v>4.4334975369458129E-2</v>
      </c>
      <c r="S8" s="33">
        <f>IFERROR((H8+I8+J8+K8)/E8,0)</f>
        <v>0.38144329896907214</v>
      </c>
      <c r="T8" s="33">
        <f>IFERROR(L8/E8,0)</f>
        <v>0.59793814432989689</v>
      </c>
      <c r="U8" s="35">
        <f>(F8+G8)/D8</f>
        <v>0.40886699507389163</v>
      </c>
      <c r="V8" s="35">
        <f>T8+U8</f>
        <v>1.0068051394037885</v>
      </c>
      <c r="W8" s="35">
        <f>(Table311[[#This Row],[2B]]+Table311[[#This Row],[3B]]+(3*Table311[[#This Row],[HR]]))/Table311[[#This Row],[AB]]</f>
        <v>0.10666666666666667</v>
      </c>
      <c r="X8" s="30">
        <f>(0.69*Table311[[#This Row],[BB]])+(0.89*Table311[[#This Row],[1B]])+(1.27*Table311[[#This Row],[2B]])+(1.62*Table311[[#This Row],[3B]])+(2.1*Table311[[#This Row],[HR]])/Table311[[#This Row],[PA]]</f>
        <v>17.496582278481011</v>
      </c>
      <c r="Y8" s="30">
        <f>((F8+G8)*(L8+(0.26*G8))+(0.52*M8))/D8</f>
        <v>48.385320197044344</v>
      </c>
      <c r="AG8" s="11"/>
    </row>
    <row r="9" spans="1:35" x14ac:dyDescent="0.25">
      <c r="A9" s="16" t="s">
        <v>71</v>
      </c>
      <c r="B9" s="16">
        <v>2</v>
      </c>
      <c r="C9" s="16" t="s">
        <v>116</v>
      </c>
      <c r="D9" s="2">
        <v>148</v>
      </c>
      <c r="E9" s="37">
        <f>D9-G9</f>
        <v>138</v>
      </c>
      <c r="F9" s="37">
        <f>SUM(Table31116[[#This Row],[1B]:[HR]])</f>
        <v>37</v>
      </c>
      <c r="G9" s="2">
        <v>10</v>
      </c>
      <c r="H9" s="2">
        <v>25</v>
      </c>
      <c r="I9" s="2">
        <v>9</v>
      </c>
      <c r="J9" s="2">
        <v>1</v>
      </c>
      <c r="K9" s="2">
        <v>2</v>
      </c>
      <c r="L9" s="39">
        <f>SUM((H9*1),(I9*2),(J9*3),(K9*4))</f>
        <v>54</v>
      </c>
      <c r="M9" s="26">
        <v>0</v>
      </c>
      <c r="N9" s="1">
        <f>IFERROR(H9/F9,0)</f>
        <v>0.67567567567567566</v>
      </c>
      <c r="O9" s="1">
        <f>IFERROR(I9/F9,0)</f>
        <v>0.24324324324324326</v>
      </c>
      <c r="P9" s="1">
        <f>IFERROR(J9/F9,0)</f>
        <v>2.7027027027027029E-2</v>
      </c>
      <c r="Q9" s="1">
        <f>IFERROR(K9/F9,0)</f>
        <v>5.4054054054054057E-2</v>
      </c>
      <c r="R9" s="1">
        <f>IFERROR(G9/D9,0)</f>
        <v>6.7567567567567571E-2</v>
      </c>
      <c r="S9" s="33">
        <f>IFERROR((H9+I9+J9+K9)/E9,0)</f>
        <v>0.26811594202898553</v>
      </c>
      <c r="T9" s="33">
        <f>IFERROR(L9/E9,0)</f>
        <v>0.39130434782608697</v>
      </c>
      <c r="U9" s="35">
        <f>(F9+G9)/D9</f>
        <v>0.31756756756756754</v>
      </c>
      <c r="V9" s="35">
        <f>T9+U9</f>
        <v>0.70887191539365446</v>
      </c>
      <c r="W9" s="35">
        <f>(Table311[[#This Row],[2B]]+Table311[[#This Row],[3B]]+(3*Table311[[#This Row],[HR]]))/Table311[[#This Row],[AB]]</f>
        <v>0.13793103448275862</v>
      </c>
      <c r="X9" s="30">
        <f>(0.69*Table311[[#This Row],[BB]])+(0.89*Table311[[#This Row],[1B]])+(1.27*Table311[[#This Row],[2B]])+(1.62*Table311[[#This Row],[3B]])+(2.1*Table311[[#This Row],[HR]])/Table311[[#This Row],[PA]]</f>
        <v>14.082812499999999</v>
      </c>
      <c r="Y9" s="30">
        <f>((F9+G9)*(L9+(0.26*G9))+(0.52*M9))/D9</f>
        <v>17.974324324324325</v>
      </c>
      <c r="AG9" s="11"/>
    </row>
    <row r="10" spans="1:35" x14ac:dyDescent="0.25">
      <c r="A10" s="16" t="s">
        <v>40</v>
      </c>
      <c r="B10" s="16">
        <v>3</v>
      </c>
      <c r="C10" s="16" t="s">
        <v>115</v>
      </c>
      <c r="D10" s="2">
        <v>236</v>
      </c>
      <c r="E10" s="37">
        <f>D10-G10</f>
        <v>226</v>
      </c>
      <c r="F10" s="37">
        <f>SUM(Table31116[[#This Row],[1B]:[HR]])</f>
        <v>61</v>
      </c>
      <c r="G10" s="2">
        <v>10</v>
      </c>
      <c r="H10" s="2">
        <v>35</v>
      </c>
      <c r="I10" s="2">
        <v>20</v>
      </c>
      <c r="J10" s="2">
        <v>2</v>
      </c>
      <c r="K10" s="2">
        <v>4</v>
      </c>
      <c r="L10" s="39">
        <f>SUM((H10*1),(I10*2),(J10*3),(K10*4))</f>
        <v>97</v>
      </c>
      <c r="M10" s="26">
        <v>1</v>
      </c>
      <c r="N10" s="1">
        <f>IFERROR(H10/F10,0)</f>
        <v>0.57377049180327866</v>
      </c>
      <c r="O10" s="1">
        <f>IFERROR(I10/F10,0)</f>
        <v>0.32786885245901637</v>
      </c>
      <c r="P10" s="1">
        <f>IFERROR(J10/F10,0)</f>
        <v>3.2786885245901641E-2</v>
      </c>
      <c r="Q10" s="1">
        <f>IFERROR(K10/F10,0)</f>
        <v>6.5573770491803282E-2</v>
      </c>
      <c r="R10" s="1">
        <f>IFERROR(G10/D10,0)</f>
        <v>4.2372881355932202E-2</v>
      </c>
      <c r="S10" s="33">
        <f>IFERROR((H10+I10+J10+K10)/E10,0)</f>
        <v>0.26991150442477874</v>
      </c>
      <c r="T10" s="33">
        <f>IFERROR(L10/E10,0)</f>
        <v>0.42920353982300885</v>
      </c>
      <c r="U10" s="35">
        <f>(F10+G10)/D10</f>
        <v>0.30084745762711862</v>
      </c>
      <c r="V10" s="35">
        <f>T10+U10</f>
        <v>0.73005099745012747</v>
      </c>
      <c r="W10" s="35">
        <f>(Table311[[#This Row],[2B]]+Table311[[#This Row],[3B]]+(3*Table311[[#This Row],[HR]]))/Table311[[#This Row],[AB]]</f>
        <v>0.27272727272727271</v>
      </c>
      <c r="X10" s="30">
        <f>(0.69*Table311[[#This Row],[BB]])+(0.89*Table311[[#This Row],[1B]])+(1.27*Table311[[#This Row],[2B]])+(1.62*Table311[[#This Row],[3B]])+(2.1*Table311[[#This Row],[HR]])/Table311[[#This Row],[PA]]</f>
        <v>4.16</v>
      </c>
      <c r="Y10" s="30">
        <f>((F10+G10)*(L10+(0.26*G10))+(0.52*M10))/D10</f>
        <v>29.966610169491524</v>
      </c>
      <c r="AG10" s="11"/>
    </row>
    <row r="11" spans="1:35" x14ac:dyDescent="0.25">
      <c r="A11" s="16" t="s">
        <v>44</v>
      </c>
      <c r="B11" s="16">
        <v>3</v>
      </c>
      <c r="C11" s="16" t="s">
        <v>115</v>
      </c>
      <c r="D11" s="2">
        <v>237</v>
      </c>
      <c r="E11" s="37">
        <f>D11-G11</f>
        <v>228</v>
      </c>
      <c r="F11" s="37">
        <f>SUM(Table31116[[#This Row],[1B]:[HR]])</f>
        <v>57</v>
      </c>
      <c r="G11" s="2">
        <v>9</v>
      </c>
      <c r="H11" s="2">
        <v>36</v>
      </c>
      <c r="I11" s="2">
        <v>20</v>
      </c>
      <c r="J11" s="2">
        <v>0</v>
      </c>
      <c r="K11" s="2">
        <v>1</v>
      </c>
      <c r="L11" s="39">
        <f>SUM((H11*1),(I11*2),(J11*3),(K11*4))</f>
        <v>80</v>
      </c>
      <c r="M11" s="26">
        <v>1</v>
      </c>
      <c r="N11" s="1">
        <f>IFERROR(H11/F11,0)</f>
        <v>0.63157894736842102</v>
      </c>
      <c r="O11" s="1">
        <f>IFERROR(I11/F11,0)</f>
        <v>0.35087719298245612</v>
      </c>
      <c r="P11" s="1">
        <f>IFERROR(J11/F11,0)</f>
        <v>0</v>
      </c>
      <c r="Q11" s="1">
        <f>IFERROR(K11/F11,0)</f>
        <v>1.7543859649122806E-2</v>
      </c>
      <c r="R11" s="1">
        <f>IFERROR(G11/D11,0)</f>
        <v>3.7974683544303799E-2</v>
      </c>
      <c r="S11" s="33">
        <f>IFERROR((H11+I11+J11+K11)/E11,0)</f>
        <v>0.25</v>
      </c>
      <c r="T11" s="33">
        <f>IFERROR(L11/E11,0)</f>
        <v>0.35087719298245612</v>
      </c>
      <c r="U11" s="35">
        <f>(F11+G11)/D11</f>
        <v>0.27848101265822783</v>
      </c>
      <c r="V11" s="35">
        <f>T11+U11</f>
        <v>0.6293582056406839</v>
      </c>
      <c r="W11" s="35">
        <f>(Table311[[#This Row],[2B]]+Table311[[#This Row],[3B]]+(3*Table311[[#This Row],[HR]]))/Table311[[#This Row],[AB]]</f>
        <v>0</v>
      </c>
      <c r="X11" s="30">
        <f>(0.69*Table311[[#This Row],[BB]])+(0.89*Table311[[#This Row],[1B]])+(1.27*Table311[[#This Row],[2B]])+(1.62*Table311[[#This Row],[3B]])+(2.1*Table311[[#This Row],[HR]])/Table311[[#This Row],[PA]]</f>
        <v>2.4699999999999998</v>
      </c>
      <c r="Y11" s="30">
        <f>((F11+G11)*(L11+(0.26*G11))+(0.52*M11))/D11</f>
        <v>22.93232067510549</v>
      </c>
      <c r="AG11" s="11"/>
    </row>
    <row r="12" spans="1:35" x14ac:dyDescent="0.25">
      <c r="A12" s="16" t="s">
        <v>32</v>
      </c>
      <c r="B12" s="16">
        <v>3</v>
      </c>
      <c r="C12" s="16" t="s">
        <v>115</v>
      </c>
      <c r="D12" s="2">
        <v>204</v>
      </c>
      <c r="E12" s="37">
        <f>D12-G12</f>
        <v>189</v>
      </c>
      <c r="F12" s="37">
        <f>SUM(Table31116[[#This Row],[1B]:[HR]])</f>
        <v>52</v>
      </c>
      <c r="G12" s="2">
        <v>15</v>
      </c>
      <c r="H12" s="2">
        <v>39</v>
      </c>
      <c r="I12" s="2">
        <v>8</v>
      </c>
      <c r="J12" s="2">
        <v>1</v>
      </c>
      <c r="K12" s="2">
        <v>4</v>
      </c>
      <c r="L12" s="39">
        <f>SUM((H12*1),(I12*2),(J12*3),(K12*4))</f>
        <v>74</v>
      </c>
      <c r="M12" s="26">
        <v>1</v>
      </c>
      <c r="N12" s="1">
        <f>IFERROR(H12/F12,0)</f>
        <v>0.75</v>
      </c>
      <c r="O12" s="1">
        <f>IFERROR(I12/F12,0)</f>
        <v>0.15384615384615385</v>
      </c>
      <c r="P12" s="1">
        <f>IFERROR(J12/F12,0)</f>
        <v>1.9230769230769232E-2</v>
      </c>
      <c r="Q12" s="1">
        <f>IFERROR(K12/F12,0)</f>
        <v>7.6923076923076927E-2</v>
      </c>
      <c r="R12" s="1">
        <f>IFERROR(G12/D12,0)</f>
        <v>7.3529411764705885E-2</v>
      </c>
      <c r="S12" s="33">
        <f>IFERROR((H12+I12+J12+K12)/E12,0)</f>
        <v>0.27513227513227512</v>
      </c>
      <c r="T12" s="33">
        <f>IFERROR(L12/E12,0)</f>
        <v>0.39153439153439151</v>
      </c>
      <c r="U12" s="35">
        <f>(F12+G12)/D12</f>
        <v>0.32843137254901961</v>
      </c>
      <c r="V12" s="35">
        <f>T12+U12</f>
        <v>0.71996576408341117</v>
      </c>
      <c r="W12" s="35">
        <f>(Table311[[#This Row],[2B]]+Table311[[#This Row],[3B]]+(3*Table311[[#This Row],[HR]]))/Table311[[#This Row],[AB]]</f>
        <v>6.6666666666666666E-2</v>
      </c>
      <c r="X12" s="30">
        <f>(0.69*Table311[[#This Row],[BB]])+(0.89*Table311[[#This Row],[1B]])+(1.27*Table311[[#This Row],[2B]])+(1.62*Table311[[#This Row],[3B]])+(2.1*Table311[[#This Row],[HR]])/Table311[[#This Row],[PA]]</f>
        <v>2.85</v>
      </c>
      <c r="Y12" s="30">
        <f>((F12+G12)*(L12+(0.26*G12))+(0.52*M12))/D12</f>
        <v>25.587352941176473</v>
      </c>
      <c r="AG12" s="11"/>
    </row>
    <row r="13" spans="1:35" x14ac:dyDescent="0.25">
      <c r="A13" s="16" t="s">
        <v>22</v>
      </c>
      <c r="B13" s="16">
        <v>3</v>
      </c>
      <c r="C13" s="16" t="s">
        <v>115</v>
      </c>
      <c r="D13" s="2">
        <v>22</v>
      </c>
      <c r="E13" s="37">
        <f>D13-G13</f>
        <v>22</v>
      </c>
      <c r="F13" s="37">
        <f>SUM(Table31116[[#This Row],[1B]:[HR]])</f>
        <v>2</v>
      </c>
      <c r="G13" s="2">
        <v>0</v>
      </c>
      <c r="H13" s="2">
        <v>2</v>
      </c>
      <c r="I13" s="2">
        <v>0</v>
      </c>
      <c r="J13" s="2">
        <v>0</v>
      </c>
      <c r="K13" s="2">
        <v>0</v>
      </c>
      <c r="L13" s="39">
        <f>SUM((H13*1),(I13*2),(J13*3),(K13*4))</f>
        <v>2</v>
      </c>
      <c r="M13" s="26">
        <v>0</v>
      </c>
      <c r="N13" s="1">
        <f>IFERROR(H13/F13,0)</f>
        <v>1</v>
      </c>
      <c r="O13" s="1">
        <f>IFERROR(I13/F13,0)</f>
        <v>0</v>
      </c>
      <c r="P13" s="1">
        <f>IFERROR(J13/F13,0)</f>
        <v>0</v>
      </c>
      <c r="Q13" s="1">
        <f>IFERROR(K13/F13,0)</f>
        <v>0</v>
      </c>
      <c r="R13" s="1">
        <f>IFERROR(G13/D13,0)</f>
        <v>0</v>
      </c>
      <c r="S13" s="33">
        <f>IFERROR((H13+I13+J13+K13)/E13,0)</f>
        <v>9.0909090909090912E-2</v>
      </c>
      <c r="T13" s="33">
        <f>IFERROR(L13/E13,0)</f>
        <v>9.0909090909090912E-2</v>
      </c>
      <c r="U13" s="35">
        <f>(F13+G13)/D13</f>
        <v>9.0909090909090912E-2</v>
      </c>
      <c r="V13" s="35">
        <f>T13+U13</f>
        <v>0.18181818181818182</v>
      </c>
      <c r="W13" s="35">
        <f>(Table311[[#This Row],[2B]]+Table311[[#This Row],[3B]]+(3*Table311[[#This Row],[HR]]))/Table311[[#This Row],[AB]]</f>
        <v>0.125</v>
      </c>
      <c r="X13" s="30">
        <f>(0.69*Table311[[#This Row],[BB]])+(0.89*Table311[[#This Row],[1B]])+(1.27*Table311[[#This Row],[2B]])+(1.62*Table311[[#This Row],[3B]])+(2.1*Table311[[#This Row],[HR]])/Table311[[#This Row],[PA]]</f>
        <v>1.27</v>
      </c>
      <c r="Y13" s="30">
        <f>((F13+G13)*(L13+(0.26*G13))+(0.52*M13))/D13</f>
        <v>0.18181818181818182</v>
      </c>
      <c r="AG13" s="11"/>
    </row>
    <row r="14" spans="1:35" x14ac:dyDescent="0.25">
      <c r="A14" s="44" t="s">
        <v>26</v>
      </c>
      <c r="B14" s="16">
        <v>3</v>
      </c>
      <c r="C14" s="16" t="s">
        <v>115</v>
      </c>
      <c r="D14" s="4">
        <v>73</v>
      </c>
      <c r="E14" s="38">
        <f>D14-G14</f>
        <v>69</v>
      </c>
      <c r="F14" s="38">
        <f>SUM(Table31116[[#This Row],[1B]:[HR]])</f>
        <v>21</v>
      </c>
      <c r="G14" s="2">
        <v>4</v>
      </c>
      <c r="H14" s="4">
        <v>13</v>
      </c>
      <c r="I14" s="4">
        <v>5</v>
      </c>
      <c r="J14" s="4">
        <v>0</v>
      </c>
      <c r="K14" s="4">
        <v>3</v>
      </c>
      <c r="L14" s="39">
        <f>SUM((H14*1),(I14*2),(J14*3),(K14*4))</f>
        <v>35</v>
      </c>
      <c r="M14" s="27">
        <v>1</v>
      </c>
      <c r="N14" s="12">
        <f>IFERROR(H14/F14,0)</f>
        <v>0.61904761904761907</v>
      </c>
      <c r="O14" s="12">
        <f>IFERROR(I14/F14,0)</f>
        <v>0.23809523809523808</v>
      </c>
      <c r="P14" s="1">
        <f>IFERROR(J14/F14,0)</f>
        <v>0</v>
      </c>
      <c r="Q14" s="1">
        <f>IFERROR(K14/F14,0)</f>
        <v>0.14285714285714285</v>
      </c>
      <c r="R14" s="1">
        <f>IFERROR(G14/D14,0)</f>
        <v>5.4794520547945202E-2</v>
      </c>
      <c r="S14" s="34">
        <f>IFERROR((H14+I14+J14+K14)/E14,0)</f>
        <v>0.30434782608695654</v>
      </c>
      <c r="T14" s="34">
        <f>IFERROR(L14/E14,0)</f>
        <v>0.50724637681159424</v>
      </c>
      <c r="U14" s="36">
        <f>(F14+G14)/D14</f>
        <v>0.34246575342465752</v>
      </c>
      <c r="V14" s="36">
        <f>T14+U14</f>
        <v>0.84971213023625181</v>
      </c>
      <c r="W14" s="36">
        <f>(Table311[[#This Row],[2B]]+Table311[[#This Row],[3B]]+(3*Table311[[#This Row],[HR]]))/Table311[[#This Row],[AB]]</f>
        <v>0</v>
      </c>
      <c r="X14" s="31">
        <f>(0.69*Table311[[#This Row],[BB]])+(0.89*Table311[[#This Row],[1B]])+(1.27*Table311[[#This Row],[2B]])+(1.62*Table311[[#This Row],[3B]])+(2.1*Table311[[#This Row],[HR]])/Table311[[#This Row],[PA]]</f>
        <v>0</v>
      </c>
      <c r="Y14" s="30">
        <f>((F14+G14)*(L14+(0.26*G14))+(0.52*M14))/D14</f>
        <v>12.349589041095889</v>
      </c>
      <c r="AG14" s="11"/>
    </row>
    <row r="16" spans="1:35" x14ac:dyDescent="0.25">
      <c r="A16" s="10" t="s">
        <v>53</v>
      </c>
      <c r="B16" s="49" t="s">
        <v>67</v>
      </c>
      <c r="C16" s="49" t="s">
        <v>64</v>
      </c>
      <c r="D16" s="49" t="s">
        <v>68</v>
      </c>
      <c r="E16" s="10" t="s">
        <v>89</v>
      </c>
      <c r="F16" s="9" t="s">
        <v>52</v>
      </c>
      <c r="G16" s="9" t="s">
        <v>92</v>
      </c>
      <c r="H16" s="9" t="s">
        <v>51</v>
      </c>
      <c r="I16" s="9" t="s">
        <v>18</v>
      </c>
      <c r="J16" s="9" t="s">
        <v>17</v>
      </c>
      <c r="K16" s="9" t="s">
        <v>50</v>
      </c>
      <c r="L16" s="9" t="s">
        <v>85</v>
      </c>
      <c r="M16" s="9" t="s">
        <v>49</v>
      </c>
      <c r="N16" s="9" t="s">
        <v>48</v>
      </c>
      <c r="O16" s="8" t="s">
        <v>47</v>
      </c>
      <c r="P16" s="8" t="s">
        <v>46</v>
      </c>
      <c r="Q16" s="8" t="s">
        <v>90</v>
      </c>
      <c r="R16" s="8" t="s">
        <v>91</v>
      </c>
      <c r="S16" s="8" t="s">
        <v>94</v>
      </c>
      <c r="T16" s="9" t="s">
        <v>45</v>
      </c>
      <c r="U16" s="9" t="s">
        <v>86</v>
      </c>
      <c r="V16" s="9" t="s">
        <v>93</v>
      </c>
      <c r="W16" s="42" t="s">
        <v>106</v>
      </c>
      <c r="Y16"/>
      <c r="AG16" s="11"/>
      <c r="AH16" s="11"/>
      <c r="AI16" s="11"/>
    </row>
    <row r="17" spans="1:35" x14ac:dyDescent="0.25">
      <c r="A17" s="18" t="s">
        <v>41</v>
      </c>
      <c r="B17" s="18">
        <v>3</v>
      </c>
      <c r="C17" s="16" t="s">
        <v>115</v>
      </c>
      <c r="D17" s="18" t="s">
        <v>70</v>
      </c>
      <c r="E17" s="18">
        <v>11</v>
      </c>
      <c r="F17" s="2">
        <v>91.1</v>
      </c>
      <c r="G17" s="2">
        <v>123</v>
      </c>
      <c r="H17" s="2">
        <v>23</v>
      </c>
      <c r="I17" s="2">
        <v>5</v>
      </c>
      <c r="J17" s="2">
        <v>2</v>
      </c>
      <c r="K17" s="2">
        <v>0</v>
      </c>
      <c r="L17" s="2">
        <v>51</v>
      </c>
      <c r="M17" s="2">
        <v>65</v>
      </c>
      <c r="N17" s="2">
        <v>21</v>
      </c>
      <c r="O17" s="17">
        <f t="shared" ref="O17:O28" si="0">IFERROR(I17/E17,0)</f>
        <v>0.45454545454545453</v>
      </c>
      <c r="P17" s="15">
        <f t="shared" ref="P17:P28" si="1">IFERROR((H17/F17)*9,0)</f>
        <v>2.2722283205268936</v>
      </c>
      <c r="Q17" s="25">
        <f t="shared" ref="Q17:Q28" si="2">IFERROR(M17/9,0)</f>
        <v>7.2222222222222223</v>
      </c>
      <c r="R17" s="25">
        <f t="shared" ref="R17:R28" si="3">IFERROR(N17/9,0)</f>
        <v>2.3333333333333335</v>
      </c>
      <c r="S17" s="28">
        <f t="shared" ref="S17:S28" si="4">IFERROR(L17/G17,0)</f>
        <v>0.41463414634146339</v>
      </c>
      <c r="T17" s="1">
        <f t="shared" ref="T17:T28" si="5">IFERROR(M17/G17,0)</f>
        <v>0.52845528455284552</v>
      </c>
      <c r="U17" s="1">
        <f t="shared" ref="U17:U28" si="6">IFERROR(N17/G17,0)</f>
        <v>0.17073170731707318</v>
      </c>
      <c r="V17" s="1">
        <f t="shared" ref="V17:V28" si="7">T17-U17</f>
        <v>0.35772357723577231</v>
      </c>
      <c r="W17" s="43">
        <f t="shared" ref="W17:W28" si="8">((5*F17/9)-H17)+(M17/12)+(K17*2.5)+((I17*6)-(J17*2))</f>
        <v>59.027777777777779</v>
      </c>
      <c r="Y17"/>
      <c r="AG17" s="11"/>
      <c r="AH17" s="11"/>
      <c r="AI17" s="11"/>
    </row>
    <row r="18" spans="1:35" x14ac:dyDescent="0.25">
      <c r="A18" s="20" t="s">
        <v>75</v>
      </c>
      <c r="B18" s="20">
        <v>3</v>
      </c>
      <c r="C18" s="16" t="s">
        <v>115</v>
      </c>
      <c r="D18" s="20" t="s">
        <v>70</v>
      </c>
      <c r="E18" s="20">
        <v>12</v>
      </c>
      <c r="F18" s="2">
        <v>97</v>
      </c>
      <c r="G18" s="2">
        <v>155</v>
      </c>
      <c r="H18" s="2">
        <v>24</v>
      </c>
      <c r="I18" s="2">
        <v>4</v>
      </c>
      <c r="J18" s="2">
        <v>3</v>
      </c>
      <c r="K18" s="2">
        <v>0</v>
      </c>
      <c r="L18" s="2">
        <v>57</v>
      </c>
      <c r="M18" s="2">
        <v>95</v>
      </c>
      <c r="N18" s="2">
        <v>33</v>
      </c>
      <c r="O18" s="17">
        <f t="shared" si="0"/>
        <v>0.33333333333333331</v>
      </c>
      <c r="P18" s="15">
        <f t="shared" si="1"/>
        <v>2.2268041237113403</v>
      </c>
      <c r="Q18" s="15">
        <f t="shared" si="2"/>
        <v>10.555555555555555</v>
      </c>
      <c r="R18" s="15">
        <f t="shared" si="3"/>
        <v>3.6666666666666665</v>
      </c>
      <c r="S18" s="17">
        <f t="shared" si="4"/>
        <v>0.36774193548387096</v>
      </c>
      <c r="T18" s="1">
        <f t="shared" si="5"/>
        <v>0.61290322580645162</v>
      </c>
      <c r="U18" s="1">
        <f t="shared" si="6"/>
        <v>0.2129032258064516</v>
      </c>
      <c r="V18" s="1">
        <f t="shared" si="7"/>
        <v>0.4</v>
      </c>
      <c r="W18" s="43">
        <f t="shared" si="8"/>
        <v>55.80555555555555</v>
      </c>
      <c r="Y18"/>
      <c r="AG18" s="11"/>
      <c r="AH18" s="11"/>
      <c r="AI18" s="11"/>
    </row>
    <row r="19" spans="1:35" x14ac:dyDescent="0.25">
      <c r="A19" s="19" t="s">
        <v>39</v>
      </c>
      <c r="B19" s="19">
        <v>3</v>
      </c>
      <c r="C19" s="16" t="s">
        <v>115</v>
      </c>
      <c r="D19" s="19" t="s">
        <v>70</v>
      </c>
      <c r="E19" s="19">
        <v>8</v>
      </c>
      <c r="F19" s="2">
        <v>63.2</v>
      </c>
      <c r="G19" s="2">
        <v>153</v>
      </c>
      <c r="H19" s="2">
        <v>15</v>
      </c>
      <c r="I19" s="2">
        <v>3</v>
      </c>
      <c r="J19" s="2">
        <v>1</v>
      </c>
      <c r="K19" s="2">
        <v>0</v>
      </c>
      <c r="L19" s="2">
        <v>39</v>
      </c>
      <c r="M19" s="2">
        <v>32</v>
      </c>
      <c r="N19" s="2">
        <v>17</v>
      </c>
      <c r="O19" s="17">
        <f t="shared" si="0"/>
        <v>0.375</v>
      </c>
      <c r="P19" s="15">
        <f t="shared" si="1"/>
        <v>2.1360759493670884</v>
      </c>
      <c r="Q19" s="15">
        <f t="shared" si="2"/>
        <v>3.5555555555555554</v>
      </c>
      <c r="R19" s="15">
        <f t="shared" si="3"/>
        <v>1.8888888888888888</v>
      </c>
      <c r="S19" s="17">
        <f t="shared" si="4"/>
        <v>0.25490196078431371</v>
      </c>
      <c r="T19" s="1">
        <f t="shared" si="5"/>
        <v>0.20915032679738563</v>
      </c>
      <c r="U19" s="1">
        <f t="shared" si="6"/>
        <v>0.1111111111111111</v>
      </c>
      <c r="V19" s="1">
        <f t="shared" si="7"/>
        <v>9.8039215686274522E-2</v>
      </c>
      <c r="W19" s="43">
        <f t="shared" si="8"/>
        <v>38.777777777777786</v>
      </c>
      <c r="Y19"/>
      <c r="AG19" s="11"/>
      <c r="AH19" s="11"/>
      <c r="AI19" s="11"/>
    </row>
    <row r="20" spans="1:35" x14ac:dyDescent="0.25">
      <c r="A20" s="19" t="s">
        <v>27</v>
      </c>
      <c r="B20" s="19">
        <v>3</v>
      </c>
      <c r="C20" s="16" t="s">
        <v>115</v>
      </c>
      <c r="D20" s="20" t="s">
        <v>69</v>
      </c>
      <c r="E20" s="19">
        <v>8</v>
      </c>
      <c r="F20" s="2">
        <v>21</v>
      </c>
      <c r="G20" s="2">
        <v>29</v>
      </c>
      <c r="H20" s="2">
        <v>2</v>
      </c>
      <c r="I20" s="2">
        <v>4</v>
      </c>
      <c r="J20" s="2">
        <v>1</v>
      </c>
      <c r="K20" s="2">
        <v>1</v>
      </c>
      <c r="L20" s="2">
        <v>7</v>
      </c>
      <c r="M20" s="2">
        <v>20</v>
      </c>
      <c r="N20" s="2">
        <v>5</v>
      </c>
      <c r="O20" s="17">
        <f t="shared" si="0"/>
        <v>0.5</v>
      </c>
      <c r="P20" s="15">
        <f t="shared" si="1"/>
        <v>0.8571428571428571</v>
      </c>
      <c r="Q20" s="15">
        <f t="shared" si="2"/>
        <v>2.2222222222222223</v>
      </c>
      <c r="R20" s="15">
        <f t="shared" si="3"/>
        <v>0.55555555555555558</v>
      </c>
      <c r="S20" s="17">
        <f t="shared" si="4"/>
        <v>0.2413793103448276</v>
      </c>
      <c r="T20" s="1">
        <f t="shared" si="5"/>
        <v>0.68965517241379315</v>
      </c>
      <c r="U20" s="1">
        <f t="shared" si="6"/>
        <v>0.17241379310344829</v>
      </c>
      <c r="V20" s="1">
        <f t="shared" si="7"/>
        <v>0.51724137931034486</v>
      </c>
      <c r="W20" s="43">
        <f t="shared" si="8"/>
        <v>35.833333333333329</v>
      </c>
      <c r="Y20"/>
      <c r="AG20" s="11"/>
      <c r="AH20" s="11"/>
      <c r="AI20" s="11"/>
    </row>
    <row r="21" spans="1:35" x14ac:dyDescent="0.25">
      <c r="A21" s="19" t="s">
        <v>72</v>
      </c>
      <c r="B21" s="19">
        <v>2</v>
      </c>
      <c r="C21" s="16" t="s">
        <v>116</v>
      </c>
      <c r="D21" s="19" t="s">
        <v>70</v>
      </c>
      <c r="E21" s="19">
        <v>8</v>
      </c>
      <c r="F21" s="2">
        <v>58</v>
      </c>
      <c r="G21" s="2">
        <v>232</v>
      </c>
      <c r="H21" s="2">
        <v>20</v>
      </c>
      <c r="I21" s="2">
        <v>3</v>
      </c>
      <c r="J21" s="2">
        <v>2</v>
      </c>
      <c r="K21" s="2">
        <v>0</v>
      </c>
      <c r="L21" s="2">
        <v>54</v>
      </c>
      <c r="M21" s="2">
        <v>69</v>
      </c>
      <c r="N21" s="2">
        <v>14</v>
      </c>
      <c r="O21" s="17">
        <f t="shared" si="0"/>
        <v>0.375</v>
      </c>
      <c r="P21" s="15">
        <f t="shared" si="1"/>
        <v>3.1034482758620694</v>
      </c>
      <c r="Q21" s="15">
        <f t="shared" si="2"/>
        <v>7.666666666666667</v>
      </c>
      <c r="R21" s="15">
        <f t="shared" si="3"/>
        <v>1.5555555555555556</v>
      </c>
      <c r="S21" s="17">
        <f t="shared" si="4"/>
        <v>0.23275862068965517</v>
      </c>
      <c r="T21" s="1">
        <f t="shared" si="5"/>
        <v>0.29741379310344829</v>
      </c>
      <c r="U21" s="1">
        <f t="shared" si="6"/>
        <v>6.0344827586206899E-2</v>
      </c>
      <c r="V21" s="1">
        <f t="shared" si="7"/>
        <v>0.23706896551724138</v>
      </c>
      <c r="W21" s="43">
        <f t="shared" si="8"/>
        <v>31.972222222222221</v>
      </c>
      <c r="Y21"/>
      <c r="AG21" s="11"/>
      <c r="AH21" s="11"/>
      <c r="AI21" s="11"/>
    </row>
    <row r="22" spans="1:35" x14ac:dyDescent="0.25">
      <c r="A22" s="19" t="s">
        <v>25</v>
      </c>
      <c r="B22" s="19">
        <v>3</v>
      </c>
      <c r="C22" s="16" t="s">
        <v>115</v>
      </c>
      <c r="D22" s="20" t="s">
        <v>69</v>
      </c>
      <c r="E22" s="19">
        <v>15</v>
      </c>
      <c r="F22" s="2">
        <v>29</v>
      </c>
      <c r="G22" s="2">
        <v>78</v>
      </c>
      <c r="H22" s="2">
        <v>19</v>
      </c>
      <c r="I22" s="2">
        <v>4</v>
      </c>
      <c r="J22" s="2">
        <v>3</v>
      </c>
      <c r="K22" s="2">
        <v>5</v>
      </c>
      <c r="L22" s="2">
        <v>26</v>
      </c>
      <c r="M22" s="2">
        <v>30</v>
      </c>
      <c r="N22" s="2">
        <v>7</v>
      </c>
      <c r="O22" s="17">
        <f t="shared" si="0"/>
        <v>0.26666666666666666</v>
      </c>
      <c r="P22" s="15">
        <f t="shared" si="1"/>
        <v>5.8965517241379306</v>
      </c>
      <c r="Q22" s="15">
        <f t="shared" si="2"/>
        <v>3.3333333333333335</v>
      </c>
      <c r="R22" s="15">
        <f t="shared" si="3"/>
        <v>0.77777777777777779</v>
      </c>
      <c r="S22" s="17">
        <f t="shared" si="4"/>
        <v>0.33333333333333331</v>
      </c>
      <c r="T22" s="1">
        <f t="shared" si="5"/>
        <v>0.38461538461538464</v>
      </c>
      <c r="U22" s="1">
        <f t="shared" si="6"/>
        <v>8.9743589743589744E-2</v>
      </c>
      <c r="V22" s="1">
        <f t="shared" si="7"/>
        <v>0.29487179487179488</v>
      </c>
      <c r="W22" s="43">
        <f t="shared" si="8"/>
        <v>30.111111111111111</v>
      </c>
      <c r="Y22"/>
      <c r="AG22" s="11"/>
      <c r="AH22" s="11"/>
      <c r="AI22" s="11"/>
    </row>
    <row r="23" spans="1:35" x14ac:dyDescent="0.25">
      <c r="A23" s="19" t="s">
        <v>21</v>
      </c>
      <c r="B23" s="19">
        <v>3</v>
      </c>
      <c r="C23" s="16" t="s">
        <v>115</v>
      </c>
      <c r="D23" s="20" t="s">
        <v>69</v>
      </c>
      <c r="E23" s="19">
        <v>8</v>
      </c>
      <c r="F23" s="2">
        <v>16</v>
      </c>
      <c r="G23" s="2">
        <v>24</v>
      </c>
      <c r="H23" s="2">
        <v>2</v>
      </c>
      <c r="I23" s="2">
        <v>2</v>
      </c>
      <c r="J23" s="2">
        <v>1</v>
      </c>
      <c r="K23" s="2">
        <v>3</v>
      </c>
      <c r="L23" s="2">
        <v>2</v>
      </c>
      <c r="M23" s="2">
        <v>13</v>
      </c>
      <c r="N23" s="2">
        <v>2</v>
      </c>
      <c r="O23" s="17">
        <f t="shared" si="0"/>
        <v>0.25</v>
      </c>
      <c r="P23" s="15">
        <f t="shared" si="1"/>
        <v>1.125</v>
      </c>
      <c r="Q23" s="15">
        <f t="shared" si="2"/>
        <v>1.4444444444444444</v>
      </c>
      <c r="R23" s="15">
        <f t="shared" si="3"/>
        <v>0.22222222222222221</v>
      </c>
      <c r="S23" s="17">
        <f t="shared" si="4"/>
        <v>8.3333333333333329E-2</v>
      </c>
      <c r="T23" s="1">
        <f t="shared" si="5"/>
        <v>0.54166666666666663</v>
      </c>
      <c r="U23" s="1">
        <f t="shared" si="6"/>
        <v>8.3333333333333329E-2</v>
      </c>
      <c r="V23" s="1">
        <f t="shared" si="7"/>
        <v>0.45833333333333331</v>
      </c>
      <c r="W23" s="43">
        <f t="shared" si="8"/>
        <v>25.472222222222221</v>
      </c>
      <c r="Y23"/>
      <c r="AG23" s="11"/>
      <c r="AH23" s="11"/>
      <c r="AI23" s="11"/>
    </row>
    <row r="24" spans="1:35" x14ac:dyDescent="0.25">
      <c r="A24" s="19" t="s">
        <v>111</v>
      </c>
      <c r="B24" s="19">
        <v>1</v>
      </c>
      <c r="C24" s="16">
        <v>3</v>
      </c>
      <c r="D24" s="19" t="s">
        <v>69</v>
      </c>
      <c r="E24" s="19">
        <v>5</v>
      </c>
      <c r="F24" s="2">
        <v>19.100000000000001</v>
      </c>
      <c r="G24" s="2">
        <v>81</v>
      </c>
      <c r="H24" s="2">
        <v>14</v>
      </c>
      <c r="I24" s="2">
        <v>2</v>
      </c>
      <c r="J24" s="2">
        <v>1</v>
      </c>
      <c r="K24" s="2">
        <v>1</v>
      </c>
      <c r="L24" s="2">
        <v>23</v>
      </c>
      <c r="M24" s="2">
        <v>15</v>
      </c>
      <c r="N24" s="2">
        <v>0</v>
      </c>
      <c r="O24" s="17">
        <f t="shared" si="0"/>
        <v>0.4</v>
      </c>
      <c r="P24" s="15">
        <f t="shared" si="1"/>
        <v>6.5968586387434556</v>
      </c>
      <c r="Q24" s="15">
        <f t="shared" si="2"/>
        <v>1.6666666666666667</v>
      </c>
      <c r="R24" s="15">
        <f t="shared" si="3"/>
        <v>0</v>
      </c>
      <c r="S24" s="17">
        <f t="shared" si="4"/>
        <v>0.2839506172839506</v>
      </c>
      <c r="T24" s="1">
        <f t="shared" si="5"/>
        <v>0.18518518518518517</v>
      </c>
      <c r="U24" s="1">
        <f t="shared" si="6"/>
        <v>0</v>
      </c>
      <c r="V24" s="1">
        <f t="shared" si="7"/>
        <v>0.18518518518518517</v>
      </c>
      <c r="W24" s="43">
        <f t="shared" si="8"/>
        <v>10.361111111111111</v>
      </c>
      <c r="Y24"/>
      <c r="AG24" s="11"/>
      <c r="AH24" s="11"/>
      <c r="AI24" s="11"/>
    </row>
    <row r="25" spans="1:35" x14ac:dyDescent="0.25">
      <c r="A25" s="18" t="s">
        <v>113</v>
      </c>
      <c r="B25" s="18">
        <v>1</v>
      </c>
      <c r="C25" s="16">
        <v>3</v>
      </c>
      <c r="D25" s="20" t="s">
        <v>69</v>
      </c>
      <c r="E25" s="18">
        <v>1</v>
      </c>
      <c r="F25" s="2">
        <v>0.2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7">
        <f t="shared" si="0"/>
        <v>0</v>
      </c>
      <c r="P25" s="15">
        <f t="shared" si="1"/>
        <v>0</v>
      </c>
      <c r="Q25" s="15">
        <f t="shared" si="2"/>
        <v>0</v>
      </c>
      <c r="R25" s="15">
        <f t="shared" si="3"/>
        <v>0</v>
      </c>
      <c r="S25" s="17">
        <f t="shared" si="4"/>
        <v>0</v>
      </c>
      <c r="T25" s="1">
        <f t="shared" si="5"/>
        <v>0</v>
      </c>
      <c r="U25" s="1">
        <f t="shared" si="6"/>
        <v>0</v>
      </c>
      <c r="V25" s="1">
        <f t="shared" si="7"/>
        <v>0</v>
      </c>
      <c r="W25" s="43">
        <f t="shared" si="8"/>
        <v>0.1111111111111111</v>
      </c>
      <c r="Y25"/>
      <c r="AG25" s="11"/>
      <c r="AH25" s="11"/>
      <c r="AI25" s="11"/>
    </row>
    <row r="26" spans="1:35" x14ac:dyDescent="0.25">
      <c r="A26" s="19" t="s">
        <v>114</v>
      </c>
      <c r="B26" s="19">
        <v>1</v>
      </c>
      <c r="C26" s="16">
        <v>3</v>
      </c>
      <c r="D26" s="20" t="s">
        <v>70</v>
      </c>
      <c r="E26" s="19">
        <v>2</v>
      </c>
      <c r="F26" s="2">
        <v>8.1</v>
      </c>
      <c r="G26" s="2">
        <v>41</v>
      </c>
      <c r="H26" s="2">
        <v>5</v>
      </c>
      <c r="I26" s="2">
        <v>0</v>
      </c>
      <c r="J26" s="2">
        <v>1</v>
      </c>
      <c r="K26" s="2">
        <v>0</v>
      </c>
      <c r="L26" s="2">
        <v>15</v>
      </c>
      <c r="M26" s="2">
        <v>7</v>
      </c>
      <c r="N26" s="2">
        <v>5</v>
      </c>
      <c r="O26" s="17">
        <f t="shared" si="0"/>
        <v>0</v>
      </c>
      <c r="P26" s="15">
        <f t="shared" si="1"/>
        <v>5.5555555555555562</v>
      </c>
      <c r="Q26" s="15">
        <f t="shared" si="2"/>
        <v>0.77777777777777779</v>
      </c>
      <c r="R26" s="15">
        <f t="shared" si="3"/>
        <v>0.55555555555555558</v>
      </c>
      <c r="S26" s="17">
        <f t="shared" si="4"/>
        <v>0.36585365853658536</v>
      </c>
      <c r="T26" s="1">
        <f t="shared" si="5"/>
        <v>0.17073170731707318</v>
      </c>
      <c r="U26" s="1">
        <f t="shared" si="6"/>
        <v>0.12195121951219512</v>
      </c>
      <c r="V26" s="1">
        <f t="shared" si="7"/>
        <v>4.8780487804878064E-2</v>
      </c>
      <c r="W26" s="43">
        <f t="shared" si="8"/>
        <v>-1.9166666666666665</v>
      </c>
      <c r="Y26"/>
      <c r="AG26" s="11"/>
      <c r="AH26" s="11"/>
      <c r="AI26" s="11"/>
    </row>
    <row r="27" spans="1:35" x14ac:dyDescent="0.25">
      <c r="A27" s="20" t="s">
        <v>33</v>
      </c>
      <c r="B27" s="20">
        <v>3</v>
      </c>
      <c r="C27" s="16" t="s">
        <v>115</v>
      </c>
      <c r="D27" s="20" t="s">
        <v>69</v>
      </c>
      <c r="E27" s="20">
        <v>2</v>
      </c>
      <c r="F27" s="2">
        <v>3.33</v>
      </c>
      <c r="G27" s="2">
        <v>10</v>
      </c>
      <c r="H27" s="2">
        <v>3</v>
      </c>
      <c r="I27" s="2">
        <v>0</v>
      </c>
      <c r="J27" s="2">
        <v>1</v>
      </c>
      <c r="K27" s="2">
        <v>0</v>
      </c>
      <c r="L27" s="2">
        <v>4</v>
      </c>
      <c r="M27" s="2">
        <v>2</v>
      </c>
      <c r="N27" s="2">
        <v>0</v>
      </c>
      <c r="O27" s="17">
        <f t="shared" si="0"/>
        <v>0</v>
      </c>
      <c r="P27" s="15">
        <f t="shared" si="1"/>
        <v>8.1081081081081088</v>
      </c>
      <c r="Q27" s="15">
        <f t="shared" si="2"/>
        <v>0.22222222222222221</v>
      </c>
      <c r="R27" s="15">
        <f t="shared" si="3"/>
        <v>0</v>
      </c>
      <c r="S27" s="17">
        <f t="shared" si="4"/>
        <v>0.4</v>
      </c>
      <c r="T27" s="1">
        <f t="shared" si="5"/>
        <v>0.2</v>
      </c>
      <c r="U27" s="1">
        <f t="shared" si="6"/>
        <v>0</v>
      </c>
      <c r="V27" s="1">
        <f t="shared" si="7"/>
        <v>0.2</v>
      </c>
      <c r="W27" s="43">
        <f t="shared" si="8"/>
        <v>-2.9833333333333334</v>
      </c>
      <c r="Y27"/>
      <c r="AG27" s="11"/>
      <c r="AH27" s="11"/>
      <c r="AI27" s="11"/>
    </row>
    <row r="28" spans="1:35" x14ac:dyDescent="0.25">
      <c r="A28" s="23" t="s">
        <v>112</v>
      </c>
      <c r="B28" s="52">
        <v>1</v>
      </c>
      <c r="C28" s="51">
        <v>3</v>
      </c>
      <c r="D28" s="50" t="s">
        <v>69</v>
      </c>
      <c r="E28" s="23">
        <v>4</v>
      </c>
      <c r="F28" s="4">
        <v>2.2000000000000002</v>
      </c>
      <c r="G28" s="4">
        <v>22</v>
      </c>
      <c r="H28" s="4">
        <v>6</v>
      </c>
      <c r="I28" s="2">
        <v>0</v>
      </c>
      <c r="J28" s="2">
        <v>2</v>
      </c>
      <c r="K28" s="4">
        <v>0</v>
      </c>
      <c r="L28" s="4">
        <v>9</v>
      </c>
      <c r="M28" s="4">
        <v>2</v>
      </c>
      <c r="N28" s="4">
        <v>4</v>
      </c>
      <c r="O28" s="14">
        <f t="shared" si="0"/>
        <v>0</v>
      </c>
      <c r="P28" s="13">
        <f t="shared" si="1"/>
        <v>24.545454545454543</v>
      </c>
      <c r="Q28" s="13">
        <f t="shared" si="2"/>
        <v>0.22222222222222221</v>
      </c>
      <c r="R28" s="13">
        <f t="shared" si="3"/>
        <v>0.44444444444444442</v>
      </c>
      <c r="S28" s="14">
        <f t="shared" si="4"/>
        <v>0.40909090909090912</v>
      </c>
      <c r="T28" s="1">
        <f t="shared" si="5"/>
        <v>9.0909090909090912E-2</v>
      </c>
      <c r="U28" s="1">
        <f t="shared" si="6"/>
        <v>0.18181818181818182</v>
      </c>
      <c r="V28" s="1">
        <f t="shared" si="7"/>
        <v>-9.0909090909090912E-2</v>
      </c>
      <c r="W28" s="43">
        <f t="shared" si="8"/>
        <v>-8.6111111111111107</v>
      </c>
      <c r="Y28"/>
      <c r="AG28" s="11"/>
      <c r="AH28" s="11"/>
      <c r="AI28" s="11"/>
    </row>
  </sheetData>
  <phoneticPr fontId="4" type="noConversion"/>
  <conditionalFormatting sqref="W17:W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BE3C-8E0D-4136-8AF2-AE8861F8C187}">
  <dimension ref="A1:AI28"/>
  <sheetViews>
    <sheetView workbookViewId="0">
      <selection activeCell="E34" sqref="E34"/>
    </sheetView>
  </sheetViews>
  <sheetFormatPr defaultColWidth="8.85546875" defaultRowHeight="15" x14ac:dyDescent="0.25"/>
  <cols>
    <col min="1" max="1" width="16.5703125" style="11" bestFit="1" customWidth="1"/>
    <col min="2" max="2" width="20.85546875" style="11" bestFit="1" customWidth="1"/>
    <col min="3" max="3" width="22.140625" style="11" bestFit="1" customWidth="1"/>
    <col min="4" max="4" width="10.85546875" style="11" bestFit="1" customWidth="1"/>
    <col min="5" max="5" width="11.7109375" style="11" bestFit="1" customWidth="1"/>
    <col min="6" max="6" width="9" style="11" bestFit="1" customWidth="1"/>
    <col min="7" max="7" width="8.140625" style="11" bestFit="1" customWidth="1"/>
    <col min="8" max="8" width="7.85546875" style="11" bestFit="1" customWidth="1"/>
    <col min="9" max="10" width="9.28515625" style="11" bestFit="1" customWidth="1"/>
    <col min="11" max="11" width="9.7109375" style="11" bestFit="1" customWidth="1"/>
    <col min="12" max="12" width="9" style="11" bestFit="1" customWidth="1"/>
    <col min="13" max="13" width="7.7109375" style="11" bestFit="1" customWidth="1"/>
    <col min="14" max="14" width="7.85546875" bestFit="1" customWidth="1"/>
    <col min="15" max="15" width="10.85546875" bestFit="1" customWidth="1"/>
    <col min="16" max="17" width="9.28515625" style="11" bestFit="1" customWidth="1"/>
    <col min="18" max="19" width="9.7109375" style="11" bestFit="1" customWidth="1"/>
    <col min="20" max="20" width="9.42578125" style="11" bestFit="1" customWidth="1"/>
    <col min="21" max="21" width="12.140625" style="11" bestFit="1" customWidth="1"/>
    <col min="22" max="22" width="12.85546875" bestFit="1" customWidth="1"/>
    <col min="23" max="23" width="11.140625" style="11" bestFit="1" customWidth="1"/>
    <col min="24" max="24" width="9.140625" style="11" bestFit="1" customWidth="1"/>
    <col min="25" max="25" width="8.5703125" style="11" bestFit="1" customWidth="1"/>
    <col min="26" max="26" width="11" style="11" bestFit="1" customWidth="1"/>
    <col min="27" max="27" width="11.140625" style="11" bestFit="1" customWidth="1"/>
    <col min="28" max="28" width="9.7109375" style="11" bestFit="1" customWidth="1"/>
    <col min="29" max="29" width="9.140625" style="11" bestFit="1" customWidth="1"/>
    <col min="30" max="30" width="7.85546875" style="11" bestFit="1" customWidth="1"/>
    <col min="31" max="31" width="10.85546875" style="11" bestFit="1" customWidth="1"/>
    <col min="32" max="32" width="9" style="11" bestFit="1" customWidth="1"/>
    <col min="33" max="33" width="8.28515625" bestFit="1" customWidth="1"/>
  </cols>
  <sheetData>
    <row r="1" spans="1:35" x14ac:dyDescent="0.25">
      <c r="A1" s="10" t="s">
        <v>53</v>
      </c>
      <c r="B1" s="10" t="s">
        <v>110</v>
      </c>
      <c r="C1" s="10" t="s">
        <v>118</v>
      </c>
      <c r="D1" s="9" t="s">
        <v>88</v>
      </c>
      <c r="E1" s="9" t="s">
        <v>63</v>
      </c>
      <c r="F1" s="9" t="s">
        <v>85</v>
      </c>
      <c r="G1" s="9" t="s">
        <v>48</v>
      </c>
      <c r="H1" s="9" t="s">
        <v>62</v>
      </c>
      <c r="I1" s="9" t="s">
        <v>61</v>
      </c>
      <c r="J1" s="9" t="s">
        <v>60</v>
      </c>
      <c r="K1" s="9" t="s">
        <v>59</v>
      </c>
      <c r="L1" s="8" t="s">
        <v>97</v>
      </c>
      <c r="M1" s="8" t="s">
        <v>95</v>
      </c>
      <c r="N1" s="9" t="s">
        <v>57</v>
      </c>
      <c r="O1" s="9" t="s">
        <v>56</v>
      </c>
      <c r="P1" s="9" t="s">
        <v>55</v>
      </c>
      <c r="Q1" s="9" t="s">
        <v>54</v>
      </c>
      <c r="R1" s="9" t="s">
        <v>86</v>
      </c>
      <c r="S1" s="8" t="s">
        <v>58</v>
      </c>
      <c r="T1" s="8" t="s">
        <v>96</v>
      </c>
      <c r="U1" s="9" t="s">
        <v>105</v>
      </c>
      <c r="V1" s="40" t="s">
        <v>102</v>
      </c>
      <c r="W1" s="40" t="s">
        <v>103</v>
      </c>
      <c r="X1" s="40" t="s">
        <v>104</v>
      </c>
      <c r="Y1" s="40" t="s">
        <v>106</v>
      </c>
      <c r="AG1" s="11"/>
    </row>
    <row r="2" spans="1:35" x14ac:dyDescent="0.25">
      <c r="A2" s="16" t="s">
        <v>24</v>
      </c>
      <c r="B2" s="16">
        <v>1</v>
      </c>
      <c r="C2" s="16">
        <v>2</v>
      </c>
      <c r="D2" s="2"/>
      <c r="E2" s="37">
        <f t="shared" ref="E2:E14" si="0">D2-G2</f>
        <v>0</v>
      </c>
      <c r="F2" s="37">
        <f>SUM(Table311166[[#This Row],[1B]:[HR]])</f>
        <v>0</v>
      </c>
      <c r="G2" s="2"/>
      <c r="H2" s="2"/>
      <c r="I2" s="2"/>
      <c r="J2" s="2"/>
      <c r="K2" s="2"/>
      <c r="L2" s="39">
        <f t="shared" ref="L2:L14" si="1">SUM((H2*1),(I2*2),(J2*3),(K2*4))</f>
        <v>0</v>
      </c>
      <c r="M2" s="26"/>
      <c r="N2" s="21">
        <f t="shared" ref="N2:N14" si="2">IFERROR(H2/F2,0)</f>
        <v>0</v>
      </c>
      <c r="O2" s="21">
        <f t="shared" ref="O2:O14" si="3">IFERROR(I2/F2,0)</f>
        <v>0</v>
      </c>
      <c r="P2" s="21">
        <f t="shared" ref="P2:P14" si="4">IFERROR(J2/F2,0)</f>
        <v>0</v>
      </c>
      <c r="Q2" s="1">
        <f t="shared" ref="Q2:Q14" si="5">IFERROR(K2/F2,0)</f>
        <v>0</v>
      </c>
      <c r="R2" s="1">
        <f t="shared" ref="R2:R14" si="6">IFERROR(G2/D2,0)</f>
        <v>0</v>
      </c>
      <c r="S2" s="33">
        <f t="shared" ref="S2:S14" si="7">IFERROR((H2+I2+J2+K2)/E2,0)</f>
        <v>0</v>
      </c>
      <c r="T2" s="32">
        <f t="shared" ref="T2:T14" si="8">IFERROR(L2/E2,0)</f>
        <v>0</v>
      </c>
      <c r="U2" s="35" t="e">
        <f t="shared" ref="U2:U14" si="9">(F2+G2)/D2</f>
        <v>#DIV/0!</v>
      </c>
      <c r="V2" s="35" t="e">
        <f t="shared" ref="V2:V14" si="10">T2+U2</f>
        <v>#DIV/0!</v>
      </c>
      <c r="W2" s="35">
        <f>(Table311[[#This Row],[2B]]+Table311[[#This Row],[3B]]+(3*Table311[[#This Row],[HR]]))/Table311[[#This Row],[AB]]</f>
        <v>0.31666666666666665</v>
      </c>
      <c r="X2" s="30">
        <f>(0.69*Table311[[#This Row],[BB]])+(0.89*Table311[[#This Row],[1B]])+(1.27*Table311[[#This Row],[2B]])+(1.62*Table311[[#This Row],[3B]])+(2.1*Table311[[#This Row],[HR]])/Table311[[#This Row],[PA]]</f>
        <v>22.446666666666669</v>
      </c>
      <c r="Y2" s="30" t="e">
        <f t="shared" ref="Y2:Y14" si="11">((F2+G2)*(L2+(0.26*G2))+(0.52*M2))/D2</f>
        <v>#DIV/0!</v>
      </c>
      <c r="AG2" s="11"/>
    </row>
    <row r="3" spans="1:35" x14ac:dyDescent="0.25">
      <c r="A3" s="7" t="s">
        <v>28</v>
      </c>
      <c r="B3" s="16">
        <v>1</v>
      </c>
      <c r="C3" s="16">
        <v>2</v>
      </c>
      <c r="D3" s="2"/>
      <c r="E3" s="37">
        <f t="shared" si="0"/>
        <v>0</v>
      </c>
      <c r="F3" s="37">
        <f>SUM(Table311166[[#This Row],[1B]:[HR]])</f>
        <v>0</v>
      </c>
      <c r="G3" s="2"/>
      <c r="H3" s="2"/>
      <c r="I3" s="2"/>
      <c r="J3" s="2"/>
      <c r="K3" s="2"/>
      <c r="L3" s="39">
        <f t="shared" si="1"/>
        <v>0</v>
      </c>
      <c r="M3" s="26"/>
      <c r="N3" s="1">
        <f t="shared" si="2"/>
        <v>0</v>
      </c>
      <c r="O3" s="1">
        <f t="shared" si="3"/>
        <v>0</v>
      </c>
      <c r="P3" s="1">
        <f t="shared" si="4"/>
        <v>0</v>
      </c>
      <c r="Q3" s="1">
        <f t="shared" si="5"/>
        <v>0</v>
      </c>
      <c r="R3" s="1">
        <f t="shared" si="6"/>
        <v>0</v>
      </c>
      <c r="S3" s="33">
        <f t="shared" si="7"/>
        <v>0</v>
      </c>
      <c r="T3" s="33">
        <f t="shared" si="8"/>
        <v>0</v>
      </c>
      <c r="U3" s="35" t="e">
        <f t="shared" si="9"/>
        <v>#DIV/0!</v>
      </c>
      <c r="V3" s="35" t="e">
        <f t="shared" si="10"/>
        <v>#DIV/0!</v>
      </c>
      <c r="W3" s="35">
        <f>(Table311[[#This Row],[2B]]+Table311[[#This Row],[3B]]+(3*Table311[[#This Row],[HR]]))/Table311[[#This Row],[AB]]</f>
        <v>0.22857142857142856</v>
      </c>
      <c r="X3" s="30">
        <f>(0.69*Table311[[#This Row],[BB]])+(0.89*Table311[[#This Row],[1B]])+(1.27*Table311[[#This Row],[2B]])+(1.62*Table311[[#This Row],[3B]])+(2.1*Table311[[#This Row],[HR]])/Table311[[#This Row],[PA]]</f>
        <v>26.885999999999999</v>
      </c>
      <c r="Y3" s="30" t="e">
        <f t="shared" si="11"/>
        <v>#DIV/0!</v>
      </c>
      <c r="AG3" s="11"/>
    </row>
    <row r="4" spans="1:35" x14ac:dyDescent="0.25">
      <c r="A4" s="16" t="s">
        <v>42</v>
      </c>
      <c r="B4" s="16">
        <v>1</v>
      </c>
      <c r="C4" s="16">
        <v>2</v>
      </c>
      <c r="D4" s="2">
        <v>49</v>
      </c>
      <c r="E4" s="37">
        <f t="shared" si="0"/>
        <v>46</v>
      </c>
      <c r="F4" s="37">
        <f>SUM(Table311166[[#This Row],[1B]:[HR]])</f>
        <v>9</v>
      </c>
      <c r="G4" s="2">
        <v>3</v>
      </c>
      <c r="H4" s="2">
        <v>3</v>
      </c>
      <c r="I4" s="2">
        <v>4</v>
      </c>
      <c r="J4" s="2"/>
      <c r="K4" s="2">
        <v>2</v>
      </c>
      <c r="L4" s="39">
        <f t="shared" si="1"/>
        <v>19</v>
      </c>
      <c r="M4" s="26"/>
      <c r="N4" s="1">
        <f t="shared" si="2"/>
        <v>0.33333333333333331</v>
      </c>
      <c r="O4" s="1">
        <f t="shared" si="3"/>
        <v>0.44444444444444442</v>
      </c>
      <c r="P4" s="1">
        <f t="shared" si="4"/>
        <v>0</v>
      </c>
      <c r="Q4" s="1">
        <f t="shared" si="5"/>
        <v>0.22222222222222221</v>
      </c>
      <c r="R4" s="1">
        <f t="shared" si="6"/>
        <v>6.1224489795918366E-2</v>
      </c>
      <c r="S4" s="33">
        <f t="shared" si="7"/>
        <v>0.19565217391304349</v>
      </c>
      <c r="T4" s="33">
        <f t="shared" si="8"/>
        <v>0.41304347826086957</v>
      </c>
      <c r="U4" s="35">
        <f t="shared" si="9"/>
        <v>0.24489795918367346</v>
      </c>
      <c r="V4" s="35">
        <f t="shared" si="10"/>
        <v>0.65794143744454303</v>
      </c>
      <c r="W4" s="35">
        <f>(Table311[[#This Row],[2B]]+Table311[[#This Row],[3B]]+(3*Table311[[#This Row],[HR]]))/Table311[[#This Row],[AB]]</f>
        <v>0.14925373134328357</v>
      </c>
      <c r="X4" s="30">
        <f>(0.69*Table311[[#This Row],[BB]])+(0.89*Table311[[#This Row],[1B]])+(1.27*Table311[[#This Row],[2B]])+(1.62*Table311[[#This Row],[3B]])+(2.1*Table311[[#This Row],[HR]])/Table311[[#This Row],[PA]]</f>
        <v>22.627534246575344</v>
      </c>
      <c r="Y4" s="30">
        <f t="shared" si="11"/>
        <v>4.8440816326530616</v>
      </c>
      <c r="AG4" s="11"/>
    </row>
    <row r="5" spans="1:35" x14ac:dyDescent="0.25">
      <c r="A5" s="16" t="s">
        <v>38</v>
      </c>
      <c r="B5" s="16">
        <v>1</v>
      </c>
      <c r="C5" s="16">
        <v>2</v>
      </c>
      <c r="D5" s="2">
        <v>47</v>
      </c>
      <c r="E5" s="37">
        <f t="shared" si="0"/>
        <v>45</v>
      </c>
      <c r="F5" s="37">
        <f>SUM(Table311166[[#This Row],[1B]:[HR]])</f>
        <v>12</v>
      </c>
      <c r="G5" s="2">
        <v>2</v>
      </c>
      <c r="H5" s="2">
        <v>9</v>
      </c>
      <c r="I5" s="2"/>
      <c r="J5" s="2"/>
      <c r="K5" s="2">
        <v>3</v>
      </c>
      <c r="L5" s="39">
        <f t="shared" si="1"/>
        <v>21</v>
      </c>
      <c r="M5" s="26"/>
      <c r="N5" s="1">
        <f t="shared" si="2"/>
        <v>0.75</v>
      </c>
      <c r="O5" s="1">
        <f t="shared" si="3"/>
        <v>0</v>
      </c>
      <c r="P5" s="1">
        <f t="shared" si="4"/>
        <v>0</v>
      </c>
      <c r="Q5" s="1">
        <f t="shared" si="5"/>
        <v>0.25</v>
      </c>
      <c r="R5" s="1">
        <f t="shared" si="6"/>
        <v>4.2553191489361701E-2</v>
      </c>
      <c r="S5" s="33">
        <f t="shared" si="7"/>
        <v>0.26666666666666666</v>
      </c>
      <c r="T5" s="33">
        <f t="shared" si="8"/>
        <v>0.46666666666666667</v>
      </c>
      <c r="U5" s="35">
        <f t="shared" si="9"/>
        <v>0.2978723404255319</v>
      </c>
      <c r="V5" s="35">
        <f t="shared" si="10"/>
        <v>0.76453900709219857</v>
      </c>
      <c r="W5" s="35">
        <f>(Table311[[#This Row],[2B]]+Table311[[#This Row],[3B]]+(3*Table311[[#This Row],[HR]]))/Table311[[#This Row],[AB]]</f>
        <v>0.125</v>
      </c>
      <c r="X5" s="30">
        <f>(0.69*Table311[[#This Row],[BB]])+(0.89*Table311[[#This Row],[1B]])+(1.27*Table311[[#This Row],[2B]])+(1.62*Table311[[#This Row],[3B]])+(2.1*Table311[[#This Row],[HR]])/Table311[[#This Row],[PA]]</f>
        <v>23.242307692307694</v>
      </c>
      <c r="Y5" s="30">
        <f t="shared" si="11"/>
        <v>6.4102127659574464</v>
      </c>
      <c r="AG5" s="11"/>
    </row>
    <row r="6" spans="1:35" x14ac:dyDescent="0.25">
      <c r="A6" s="18" t="s">
        <v>34</v>
      </c>
      <c r="B6" s="16">
        <v>1</v>
      </c>
      <c r="C6" s="16">
        <v>2</v>
      </c>
      <c r="D6" s="2">
        <v>44</v>
      </c>
      <c r="E6" s="37">
        <f t="shared" si="0"/>
        <v>40</v>
      </c>
      <c r="F6" s="37">
        <f>SUM(Table311166[[#This Row],[1B]:[HR]])</f>
        <v>13</v>
      </c>
      <c r="G6" s="2">
        <v>4</v>
      </c>
      <c r="H6" s="2">
        <v>9</v>
      </c>
      <c r="I6" s="2">
        <v>2</v>
      </c>
      <c r="J6" s="2">
        <v>2</v>
      </c>
      <c r="K6" s="2"/>
      <c r="L6" s="39">
        <f t="shared" si="1"/>
        <v>19</v>
      </c>
      <c r="M6" s="26"/>
      <c r="N6" s="1">
        <f t="shared" si="2"/>
        <v>0.69230769230769229</v>
      </c>
      <c r="O6" s="1">
        <f t="shared" si="3"/>
        <v>0.15384615384615385</v>
      </c>
      <c r="P6" s="1">
        <f t="shared" si="4"/>
        <v>0.15384615384615385</v>
      </c>
      <c r="Q6" s="1">
        <f t="shared" si="5"/>
        <v>0</v>
      </c>
      <c r="R6" s="1">
        <f t="shared" si="6"/>
        <v>9.0909090909090912E-2</v>
      </c>
      <c r="S6" s="33">
        <f t="shared" si="7"/>
        <v>0.32500000000000001</v>
      </c>
      <c r="T6" s="33">
        <f t="shared" si="8"/>
        <v>0.47499999999999998</v>
      </c>
      <c r="U6" s="35">
        <f t="shared" si="9"/>
        <v>0.38636363636363635</v>
      </c>
      <c r="V6" s="35">
        <f t="shared" si="10"/>
        <v>0.86136363636363633</v>
      </c>
      <c r="W6" s="35">
        <f>(Table311[[#This Row],[2B]]+Table311[[#This Row],[3B]]+(3*Table311[[#This Row],[HR]]))/Table311[[#This Row],[AB]]</f>
        <v>0.13235294117647059</v>
      </c>
      <c r="X6" s="30">
        <f>(0.69*Table311[[#This Row],[BB]])+(0.89*Table311[[#This Row],[1B]])+(1.27*Table311[[#This Row],[2B]])+(1.62*Table311[[#This Row],[3B]])+(2.1*Table311[[#This Row],[HR]])/Table311[[#This Row],[PA]]</f>
        <v>18.887534246575342</v>
      </c>
      <c r="Y6" s="30">
        <f t="shared" si="11"/>
        <v>7.7427272727272731</v>
      </c>
      <c r="AG6" s="11"/>
    </row>
    <row r="7" spans="1:35" x14ac:dyDescent="0.25">
      <c r="A7" s="7" t="s">
        <v>20</v>
      </c>
      <c r="B7" s="16">
        <v>1</v>
      </c>
      <c r="C7" s="16">
        <v>2</v>
      </c>
      <c r="D7" s="2"/>
      <c r="E7" s="37">
        <f t="shared" si="0"/>
        <v>0</v>
      </c>
      <c r="F7" s="37">
        <f>SUM(Table311166[[#This Row],[1B]:[HR]])</f>
        <v>0</v>
      </c>
      <c r="G7" s="2"/>
      <c r="H7" s="2"/>
      <c r="I7" s="2"/>
      <c r="J7" s="2"/>
      <c r="K7" s="2"/>
      <c r="L7" s="39">
        <f t="shared" si="1"/>
        <v>0</v>
      </c>
      <c r="M7" s="26"/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0</v>
      </c>
      <c r="R7" s="1">
        <f t="shared" si="6"/>
        <v>0</v>
      </c>
      <c r="S7" s="33">
        <f t="shared" si="7"/>
        <v>0</v>
      </c>
      <c r="T7" s="33">
        <f t="shared" si="8"/>
        <v>0</v>
      </c>
      <c r="U7" s="35" t="e">
        <f t="shared" si="9"/>
        <v>#DIV/0!</v>
      </c>
      <c r="V7" s="35" t="e">
        <f t="shared" si="10"/>
        <v>#DIV/0!</v>
      </c>
      <c r="W7" s="35">
        <f>(Table311[[#This Row],[2B]]+Table311[[#This Row],[3B]]+(3*Table311[[#This Row],[HR]]))/Table311[[#This Row],[AB]]</f>
        <v>0.16417910447761194</v>
      </c>
      <c r="X7" s="30">
        <f>(0.69*Table311[[#This Row],[BB]])+(0.89*Table311[[#This Row],[1B]])+(1.27*Table311[[#This Row],[2B]])+(1.62*Table311[[#This Row],[3B]])+(2.1*Table311[[#This Row],[HR]])/Table311[[#This Row],[PA]]</f>
        <v>14.892647058823529</v>
      </c>
      <c r="Y7" s="30" t="e">
        <f t="shared" si="11"/>
        <v>#DIV/0!</v>
      </c>
      <c r="AG7" s="11"/>
    </row>
    <row r="8" spans="1:35" x14ac:dyDescent="0.25">
      <c r="A8" s="16" t="s">
        <v>30</v>
      </c>
      <c r="B8" s="16">
        <v>1</v>
      </c>
      <c r="C8" s="16">
        <v>2</v>
      </c>
      <c r="D8" s="2">
        <v>39</v>
      </c>
      <c r="E8" s="37">
        <f t="shared" si="0"/>
        <v>37</v>
      </c>
      <c r="F8" s="37">
        <f>SUM(Table311166[[#This Row],[1B]:[HR]])</f>
        <v>9</v>
      </c>
      <c r="G8" s="2">
        <v>2</v>
      </c>
      <c r="H8" s="2">
        <v>5</v>
      </c>
      <c r="I8" s="2">
        <v>2</v>
      </c>
      <c r="J8" s="2">
        <v>1</v>
      </c>
      <c r="K8" s="2">
        <v>1</v>
      </c>
      <c r="L8" s="39">
        <f t="shared" si="1"/>
        <v>16</v>
      </c>
      <c r="M8" s="26"/>
      <c r="N8" s="1">
        <f t="shared" si="2"/>
        <v>0.55555555555555558</v>
      </c>
      <c r="O8" s="1">
        <f t="shared" si="3"/>
        <v>0.22222222222222221</v>
      </c>
      <c r="P8" s="1">
        <f t="shared" si="4"/>
        <v>0.1111111111111111</v>
      </c>
      <c r="Q8" s="1">
        <f t="shared" si="5"/>
        <v>0.1111111111111111</v>
      </c>
      <c r="R8" s="1">
        <f t="shared" si="6"/>
        <v>5.128205128205128E-2</v>
      </c>
      <c r="S8" s="33">
        <f t="shared" si="7"/>
        <v>0.24324324324324326</v>
      </c>
      <c r="T8" s="33">
        <f t="shared" si="8"/>
        <v>0.43243243243243246</v>
      </c>
      <c r="U8" s="35">
        <f t="shared" si="9"/>
        <v>0.28205128205128205</v>
      </c>
      <c r="V8" s="35">
        <f t="shared" si="10"/>
        <v>0.7144837144837145</v>
      </c>
      <c r="W8" s="35">
        <f>(Table311[[#This Row],[2B]]+Table311[[#This Row],[3B]]+(3*Table311[[#This Row],[HR]]))/Table311[[#This Row],[AB]]</f>
        <v>0.10666666666666667</v>
      </c>
      <c r="X8" s="30">
        <f>(0.69*Table311[[#This Row],[BB]])+(0.89*Table311[[#This Row],[1B]])+(1.27*Table311[[#This Row],[2B]])+(1.62*Table311[[#This Row],[3B]])+(2.1*Table311[[#This Row],[HR]])/Table311[[#This Row],[PA]]</f>
        <v>17.496582278481011</v>
      </c>
      <c r="Y8" s="30">
        <f t="shared" si="11"/>
        <v>4.6594871794871793</v>
      </c>
      <c r="AG8" s="11"/>
    </row>
    <row r="9" spans="1:35" x14ac:dyDescent="0.25">
      <c r="A9" s="16" t="s">
        <v>71</v>
      </c>
      <c r="B9" s="16">
        <v>1</v>
      </c>
      <c r="C9" s="16">
        <v>2</v>
      </c>
      <c r="D9" s="2">
        <v>47</v>
      </c>
      <c r="E9" s="37">
        <f t="shared" si="0"/>
        <v>46</v>
      </c>
      <c r="F9" s="37">
        <f>SUM(Table311166[[#This Row],[1B]:[HR]])</f>
        <v>17</v>
      </c>
      <c r="G9" s="2">
        <v>1</v>
      </c>
      <c r="H9" s="2">
        <v>12</v>
      </c>
      <c r="I9" s="2">
        <v>4</v>
      </c>
      <c r="J9" s="2"/>
      <c r="K9" s="2">
        <v>1</v>
      </c>
      <c r="L9" s="39">
        <f t="shared" si="1"/>
        <v>24</v>
      </c>
      <c r="M9" s="26"/>
      <c r="N9" s="1">
        <f t="shared" si="2"/>
        <v>0.70588235294117652</v>
      </c>
      <c r="O9" s="1">
        <f t="shared" si="3"/>
        <v>0.23529411764705882</v>
      </c>
      <c r="P9" s="1">
        <f t="shared" si="4"/>
        <v>0</v>
      </c>
      <c r="Q9" s="1">
        <f t="shared" si="5"/>
        <v>5.8823529411764705E-2</v>
      </c>
      <c r="R9" s="1">
        <f t="shared" si="6"/>
        <v>2.1276595744680851E-2</v>
      </c>
      <c r="S9" s="33">
        <f t="shared" si="7"/>
        <v>0.36956521739130432</v>
      </c>
      <c r="T9" s="33">
        <f t="shared" si="8"/>
        <v>0.52173913043478259</v>
      </c>
      <c r="U9" s="35">
        <f t="shared" si="9"/>
        <v>0.38297872340425532</v>
      </c>
      <c r="V9" s="35">
        <f t="shared" si="10"/>
        <v>0.90471785383903791</v>
      </c>
      <c r="W9" s="35">
        <f>(Table311[[#This Row],[2B]]+Table311[[#This Row],[3B]]+(3*Table311[[#This Row],[HR]]))/Table311[[#This Row],[AB]]</f>
        <v>0.13793103448275862</v>
      </c>
      <c r="X9" s="30">
        <f>(0.69*Table311[[#This Row],[BB]])+(0.89*Table311[[#This Row],[1B]])+(1.27*Table311[[#This Row],[2B]])+(1.62*Table311[[#This Row],[3B]])+(2.1*Table311[[#This Row],[HR]])/Table311[[#This Row],[PA]]</f>
        <v>14.082812499999999</v>
      </c>
      <c r="Y9" s="30">
        <f t="shared" si="11"/>
        <v>9.2910638297872339</v>
      </c>
      <c r="AG9" s="11"/>
    </row>
    <row r="10" spans="1:35" x14ac:dyDescent="0.25">
      <c r="A10" s="16" t="s">
        <v>40</v>
      </c>
      <c r="B10" s="16">
        <v>1</v>
      </c>
      <c r="C10" s="16">
        <v>2</v>
      </c>
      <c r="D10" s="2">
        <v>49</v>
      </c>
      <c r="E10" s="37">
        <f t="shared" si="0"/>
        <v>48</v>
      </c>
      <c r="F10" s="37">
        <f>SUM(Table311166[[#This Row],[1B]:[HR]])</f>
        <v>16</v>
      </c>
      <c r="G10" s="2">
        <v>1</v>
      </c>
      <c r="H10" s="2">
        <v>10</v>
      </c>
      <c r="I10" s="2">
        <v>2</v>
      </c>
      <c r="J10" s="2">
        <v>1</v>
      </c>
      <c r="K10" s="2">
        <v>3</v>
      </c>
      <c r="L10" s="39">
        <f t="shared" si="1"/>
        <v>29</v>
      </c>
      <c r="M10" s="26"/>
      <c r="N10" s="1">
        <f t="shared" si="2"/>
        <v>0.625</v>
      </c>
      <c r="O10" s="1">
        <f t="shared" si="3"/>
        <v>0.125</v>
      </c>
      <c r="P10" s="1">
        <f t="shared" si="4"/>
        <v>6.25E-2</v>
      </c>
      <c r="Q10" s="1">
        <f t="shared" si="5"/>
        <v>0.1875</v>
      </c>
      <c r="R10" s="1">
        <f t="shared" si="6"/>
        <v>2.0408163265306121E-2</v>
      </c>
      <c r="S10" s="33">
        <f t="shared" si="7"/>
        <v>0.33333333333333331</v>
      </c>
      <c r="T10" s="33">
        <f t="shared" si="8"/>
        <v>0.60416666666666663</v>
      </c>
      <c r="U10" s="35">
        <f t="shared" si="9"/>
        <v>0.34693877551020408</v>
      </c>
      <c r="V10" s="35">
        <f t="shared" si="10"/>
        <v>0.95110544217687076</v>
      </c>
      <c r="W10" s="35">
        <f>(Table311[[#This Row],[2B]]+Table311[[#This Row],[3B]]+(3*Table311[[#This Row],[HR]]))/Table311[[#This Row],[AB]]</f>
        <v>0.27272727272727271</v>
      </c>
      <c r="X10" s="30">
        <f>(0.69*Table311[[#This Row],[BB]])+(0.89*Table311[[#This Row],[1B]])+(1.27*Table311[[#This Row],[2B]])+(1.62*Table311[[#This Row],[3B]])+(2.1*Table311[[#This Row],[HR]])/Table311[[#This Row],[PA]]</f>
        <v>4.16</v>
      </c>
      <c r="Y10" s="30">
        <f t="shared" si="11"/>
        <v>10.151428571428571</v>
      </c>
      <c r="AG10" s="11"/>
    </row>
    <row r="11" spans="1:35" x14ac:dyDescent="0.25">
      <c r="A11" s="16" t="s">
        <v>44</v>
      </c>
      <c r="B11" s="16">
        <v>1</v>
      </c>
      <c r="C11" s="16">
        <v>2</v>
      </c>
      <c r="D11" s="2">
        <v>50</v>
      </c>
      <c r="E11" s="37">
        <f t="shared" si="0"/>
        <v>48</v>
      </c>
      <c r="F11" s="37">
        <f>SUM(Table311166[[#This Row],[1B]:[HR]])</f>
        <v>11</v>
      </c>
      <c r="G11" s="2">
        <v>2</v>
      </c>
      <c r="H11" s="2">
        <v>4</v>
      </c>
      <c r="I11" s="2">
        <v>7</v>
      </c>
      <c r="J11" s="2"/>
      <c r="K11" s="2"/>
      <c r="L11" s="39">
        <f t="shared" si="1"/>
        <v>18</v>
      </c>
      <c r="M11" s="26"/>
      <c r="N11" s="1">
        <f t="shared" si="2"/>
        <v>0.36363636363636365</v>
      </c>
      <c r="O11" s="1">
        <f t="shared" si="3"/>
        <v>0.63636363636363635</v>
      </c>
      <c r="P11" s="1">
        <f t="shared" si="4"/>
        <v>0</v>
      </c>
      <c r="Q11" s="1">
        <f t="shared" si="5"/>
        <v>0</v>
      </c>
      <c r="R11" s="1">
        <f t="shared" si="6"/>
        <v>0.04</v>
      </c>
      <c r="S11" s="33">
        <f t="shared" si="7"/>
        <v>0.22916666666666666</v>
      </c>
      <c r="T11" s="33">
        <f t="shared" si="8"/>
        <v>0.375</v>
      </c>
      <c r="U11" s="35">
        <f t="shared" si="9"/>
        <v>0.26</v>
      </c>
      <c r="V11" s="35">
        <f t="shared" si="10"/>
        <v>0.63500000000000001</v>
      </c>
      <c r="W11" s="35">
        <f>(Table311[[#This Row],[2B]]+Table311[[#This Row],[3B]]+(3*Table311[[#This Row],[HR]]))/Table311[[#This Row],[AB]]</f>
        <v>0</v>
      </c>
      <c r="X11" s="30">
        <f>(0.69*Table311[[#This Row],[BB]])+(0.89*Table311[[#This Row],[1B]])+(1.27*Table311[[#This Row],[2B]])+(1.62*Table311[[#This Row],[3B]])+(2.1*Table311[[#This Row],[HR]])/Table311[[#This Row],[PA]]</f>
        <v>2.4699999999999998</v>
      </c>
      <c r="Y11" s="30">
        <f t="shared" si="11"/>
        <v>4.8151999999999999</v>
      </c>
      <c r="AG11" s="11"/>
    </row>
    <row r="12" spans="1:35" x14ac:dyDescent="0.25">
      <c r="A12" s="16" t="s">
        <v>32</v>
      </c>
      <c r="B12" s="16">
        <v>1</v>
      </c>
      <c r="C12" s="16">
        <v>2</v>
      </c>
      <c r="D12" s="2">
        <v>47</v>
      </c>
      <c r="E12" s="37">
        <f t="shared" si="0"/>
        <v>42</v>
      </c>
      <c r="F12" s="37">
        <f>SUM(Table311166[[#This Row],[1B]:[HR]])</f>
        <v>10</v>
      </c>
      <c r="G12" s="2">
        <v>5</v>
      </c>
      <c r="H12" s="2">
        <v>7</v>
      </c>
      <c r="I12" s="2"/>
      <c r="J12" s="2"/>
      <c r="K12" s="2">
        <v>3</v>
      </c>
      <c r="L12" s="39">
        <f t="shared" si="1"/>
        <v>19</v>
      </c>
      <c r="M12" s="26"/>
      <c r="N12" s="1">
        <f t="shared" si="2"/>
        <v>0.7</v>
      </c>
      <c r="O12" s="1">
        <f t="shared" si="3"/>
        <v>0</v>
      </c>
      <c r="P12" s="1">
        <f t="shared" si="4"/>
        <v>0</v>
      </c>
      <c r="Q12" s="1">
        <f t="shared" si="5"/>
        <v>0.3</v>
      </c>
      <c r="R12" s="1">
        <f t="shared" si="6"/>
        <v>0.10638297872340426</v>
      </c>
      <c r="S12" s="33">
        <f t="shared" si="7"/>
        <v>0.23809523809523808</v>
      </c>
      <c r="T12" s="33">
        <f t="shared" si="8"/>
        <v>0.45238095238095238</v>
      </c>
      <c r="U12" s="35">
        <f t="shared" si="9"/>
        <v>0.31914893617021278</v>
      </c>
      <c r="V12" s="35">
        <f t="shared" si="10"/>
        <v>0.77152988855116522</v>
      </c>
      <c r="W12" s="35">
        <f>(Table311[[#This Row],[2B]]+Table311[[#This Row],[3B]]+(3*Table311[[#This Row],[HR]]))/Table311[[#This Row],[AB]]</f>
        <v>6.6666666666666666E-2</v>
      </c>
      <c r="X12" s="30">
        <f>(0.69*Table311[[#This Row],[BB]])+(0.89*Table311[[#This Row],[1B]])+(1.27*Table311[[#This Row],[2B]])+(1.62*Table311[[#This Row],[3B]])+(2.1*Table311[[#This Row],[HR]])/Table311[[#This Row],[PA]]</f>
        <v>2.85</v>
      </c>
      <c r="Y12" s="30">
        <f t="shared" si="11"/>
        <v>6.4787234042553195</v>
      </c>
      <c r="AG12" s="11"/>
    </row>
    <row r="13" spans="1:35" x14ac:dyDescent="0.25">
      <c r="A13" s="16" t="s">
        <v>22</v>
      </c>
      <c r="B13" s="16">
        <v>1</v>
      </c>
      <c r="C13" s="16">
        <v>2</v>
      </c>
      <c r="D13" s="2"/>
      <c r="E13" s="37">
        <f t="shared" si="0"/>
        <v>0</v>
      </c>
      <c r="F13" s="37">
        <f>SUM(Table311166[[#This Row],[1B]:[HR]])</f>
        <v>0</v>
      </c>
      <c r="G13" s="2"/>
      <c r="H13" s="2"/>
      <c r="I13" s="2"/>
      <c r="J13" s="2"/>
      <c r="K13" s="2"/>
      <c r="L13" s="39">
        <f t="shared" si="1"/>
        <v>0</v>
      </c>
      <c r="M13" s="26"/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33">
        <f t="shared" si="7"/>
        <v>0</v>
      </c>
      <c r="T13" s="33">
        <f t="shared" si="8"/>
        <v>0</v>
      </c>
      <c r="U13" s="35" t="e">
        <f t="shared" si="9"/>
        <v>#DIV/0!</v>
      </c>
      <c r="V13" s="35" t="e">
        <f t="shared" si="10"/>
        <v>#DIV/0!</v>
      </c>
      <c r="W13" s="35">
        <f>(Table311[[#This Row],[2B]]+Table311[[#This Row],[3B]]+(3*Table311[[#This Row],[HR]]))/Table311[[#This Row],[AB]]</f>
        <v>0.125</v>
      </c>
      <c r="X13" s="30">
        <f>(0.69*Table311[[#This Row],[BB]])+(0.89*Table311[[#This Row],[1B]])+(1.27*Table311[[#This Row],[2B]])+(1.62*Table311[[#This Row],[3B]])+(2.1*Table311[[#This Row],[HR]])/Table311[[#This Row],[PA]]</f>
        <v>1.27</v>
      </c>
      <c r="Y13" s="30" t="e">
        <f t="shared" si="11"/>
        <v>#DIV/0!</v>
      </c>
      <c r="AG13" s="11"/>
    </row>
    <row r="14" spans="1:35" x14ac:dyDescent="0.25">
      <c r="A14" s="44" t="s">
        <v>26</v>
      </c>
      <c r="B14" s="16">
        <v>1</v>
      </c>
      <c r="C14" s="16">
        <v>2</v>
      </c>
      <c r="D14" s="2"/>
      <c r="E14" s="38">
        <f t="shared" si="0"/>
        <v>0</v>
      </c>
      <c r="F14" s="38">
        <f>SUM(Table311166[[#This Row],[1B]:[HR]])</f>
        <v>0</v>
      </c>
      <c r="G14" s="2"/>
      <c r="H14" s="2"/>
      <c r="I14" s="2"/>
      <c r="J14" s="2"/>
      <c r="K14" s="2"/>
      <c r="L14" s="39">
        <f t="shared" si="1"/>
        <v>0</v>
      </c>
      <c r="M14" s="27"/>
      <c r="N14" s="12">
        <f t="shared" si="2"/>
        <v>0</v>
      </c>
      <c r="O14" s="12">
        <f t="shared" si="3"/>
        <v>0</v>
      </c>
      <c r="P14" s="1">
        <f t="shared" si="4"/>
        <v>0</v>
      </c>
      <c r="Q14" s="1">
        <f t="shared" si="5"/>
        <v>0</v>
      </c>
      <c r="R14" s="1">
        <f t="shared" si="6"/>
        <v>0</v>
      </c>
      <c r="S14" s="34">
        <f t="shared" si="7"/>
        <v>0</v>
      </c>
      <c r="T14" s="34">
        <f t="shared" si="8"/>
        <v>0</v>
      </c>
      <c r="U14" s="36" t="e">
        <f t="shared" si="9"/>
        <v>#DIV/0!</v>
      </c>
      <c r="V14" s="36" t="e">
        <f t="shared" si="10"/>
        <v>#DIV/0!</v>
      </c>
      <c r="W14" s="36">
        <f>(Table311[[#This Row],[2B]]+Table311[[#This Row],[3B]]+(3*Table311[[#This Row],[HR]]))/Table311[[#This Row],[AB]]</f>
        <v>0</v>
      </c>
      <c r="X14" s="31">
        <f>(0.69*Table311[[#This Row],[BB]])+(0.89*Table311[[#This Row],[1B]])+(1.27*Table311[[#This Row],[2B]])+(1.62*Table311[[#This Row],[3B]])+(2.1*Table311[[#This Row],[HR]])/Table311[[#This Row],[PA]]</f>
        <v>0</v>
      </c>
      <c r="Y14" s="30" t="e">
        <f t="shared" si="11"/>
        <v>#DIV/0!</v>
      </c>
      <c r="AG14" s="11"/>
    </row>
    <row r="16" spans="1:35" x14ac:dyDescent="0.25">
      <c r="A16" s="10" t="s">
        <v>53</v>
      </c>
      <c r="B16" s="49" t="s">
        <v>110</v>
      </c>
      <c r="C16" s="49" t="s">
        <v>118</v>
      </c>
      <c r="D16" s="49" t="s">
        <v>68</v>
      </c>
      <c r="E16" s="10" t="s">
        <v>89</v>
      </c>
      <c r="F16" s="9" t="s">
        <v>52</v>
      </c>
      <c r="G16" s="9" t="s">
        <v>92</v>
      </c>
      <c r="H16" s="9" t="s">
        <v>51</v>
      </c>
      <c r="I16" s="9" t="s">
        <v>18</v>
      </c>
      <c r="J16" s="9" t="s">
        <v>17</v>
      </c>
      <c r="K16" s="9" t="s">
        <v>50</v>
      </c>
      <c r="L16" s="9" t="s">
        <v>85</v>
      </c>
      <c r="M16" s="9" t="s">
        <v>49</v>
      </c>
      <c r="N16" s="9" t="s">
        <v>48</v>
      </c>
      <c r="O16" s="8" t="s">
        <v>47</v>
      </c>
      <c r="P16" s="8" t="s">
        <v>46</v>
      </c>
      <c r="Q16" s="8" t="s">
        <v>90</v>
      </c>
      <c r="R16" s="8" t="s">
        <v>91</v>
      </c>
      <c r="S16" s="8" t="s">
        <v>94</v>
      </c>
      <c r="T16" s="9" t="s">
        <v>45</v>
      </c>
      <c r="U16" s="9" t="s">
        <v>86</v>
      </c>
      <c r="V16" s="9" t="s">
        <v>93</v>
      </c>
      <c r="W16" s="42" t="s">
        <v>106</v>
      </c>
      <c r="Y16"/>
      <c r="AG16" s="11"/>
      <c r="AH16" s="11"/>
      <c r="AI16" s="11"/>
    </row>
    <row r="17" spans="1:35" x14ac:dyDescent="0.25">
      <c r="A17" s="19" t="s">
        <v>25</v>
      </c>
      <c r="B17" s="20">
        <v>1</v>
      </c>
      <c r="C17" s="16">
        <v>2</v>
      </c>
      <c r="D17" s="20" t="s">
        <v>69</v>
      </c>
      <c r="E17" s="19">
        <v>2</v>
      </c>
      <c r="F17" s="2">
        <v>2</v>
      </c>
      <c r="G17" s="2">
        <v>12</v>
      </c>
      <c r="H17" s="2">
        <v>3</v>
      </c>
      <c r="I17" s="2">
        <v>0</v>
      </c>
      <c r="J17" s="2">
        <v>0</v>
      </c>
      <c r="K17" s="2">
        <v>1</v>
      </c>
      <c r="L17" s="2">
        <v>4</v>
      </c>
      <c r="M17" s="2">
        <v>2</v>
      </c>
      <c r="N17" s="2">
        <v>2</v>
      </c>
      <c r="O17" s="17">
        <f t="shared" ref="O17:O28" si="12">IFERROR(I17/E17,0)</f>
        <v>0</v>
      </c>
      <c r="P17" s="15">
        <f t="shared" ref="P17:P28" si="13">IFERROR((H17/F17)*9,0)</f>
        <v>13.5</v>
      </c>
      <c r="Q17" s="25">
        <f t="shared" ref="Q17:Q28" si="14">IFERROR(M17/9,0)</f>
        <v>0.22222222222222221</v>
      </c>
      <c r="R17" s="25">
        <f t="shared" ref="R17:R28" si="15">IFERROR(N17/9,0)</f>
        <v>0.22222222222222221</v>
      </c>
      <c r="S17" s="28">
        <f t="shared" ref="S17:S28" si="16">IFERROR(L17/G17,0)</f>
        <v>0.33333333333333331</v>
      </c>
      <c r="T17" s="1">
        <f t="shared" ref="T17:T28" si="17">IFERROR(M17/G17,0)</f>
        <v>0.16666666666666666</v>
      </c>
      <c r="U17" s="1">
        <f t="shared" ref="U17:U28" si="18">IFERROR(N17/G17,0)</f>
        <v>0.16666666666666666</v>
      </c>
      <c r="V17" s="1">
        <f t="shared" ref="V17:V28" si="19">T17-U17</f>
        <v>0</v>
      </c>
      <c r="W17" s="43">
        <f t="shared" ref="W17:W28" si="20">((5*F17/9)-H17)+(M17/12)+(K17*2.5)+((I17*6)-(J17*2))</f>
        <v>0.7777777777777779</v>
      </c>
      <c r="Y17"/>
      <c r="AG17" s="11"/>
      <c r="AH17" s="11"/>
      <c r="AI17" s="11"/>
    </row>
    <row r="18" spans="1:35" x14ac:dyDescent="0.25">
      <c r="A18" s="19" t="s">
        <v>21</v>
      </c>
      <c r="B18" s="20">
        <v>1</v>
      </c>
      <c r="C18" s="16">
        <v>2</v>
      </c>
      <c r="D18" s="20" t="s">
        <v>69</v>
      </c>
      <c r="E18" s="19">
        <v>1</v>
      </c>
      <c r="F18" s="2">
        <v>2</v>
      </c>
      <c r="G18" s="2">
        <v>8</v>
      </c>
      <c r="H18" s="2">
        <v>1</v>
      </c>
      <c r="I18" s="2">
        <v>1</v>
      </c>
      <c r="J18" s="2">
        <v>0</v>
      </c>
      <c r="K18" s="2">
        <v>0</v>
      </c>
      <c r="L18" s="2">
        <v>2</v>
      </c>
      <c r="M18" s="2">
        <v>0</v>
      </c>
      <c r="N18" s="2">
        <v>0</v>
      </c>
      <c r="O18" s="17">
        <f t="shared" si="12"/>
        <v>1</v>
      </c>
      <c r="P18" s="15">
        <f t="shared" si="13"/>
        <v>4.5</v>
      </c>
      <c r="Q18" s="15">
        <f t="shared" si="14"/>
        <v>0</v>
      </c>
      <c r="R18" s="15">
        <f t="shared" si="15"/>
        <v>0</v>
      </c>
      <c r="S18" s="17">
        <f t="shared" si="16"/>
        <v>0.25</v>
      </c>
      <c r="T18" s="1">
        <f t="shared" si="17"/>
        <v>0</v>
      </c>
      <c r="U18" s="1">
        <f t="shared" si="18"/>
        <v>0</v>
      </c>
      <c r="V18" s="1">
        <f t="shared" si="19"/>
        <v>0</v>
      </c>
      <c r="W18" s="43">
        <f t="shared" si="20"/>
        <v>6.1111111111111107</v>
      </c>
      <c r="Y18"/>
      <c r="AG18" s="11"/>
      <c r="AH18" s="11"/>
      <c r="AI18" s="11"/>
    </row>
    <row r="19" spans="1:35" x14ac:dyDescent="0.25">
      <c r="A19" s="19" t="s">
        <v>72</v>
      </c>
      <c r="B19" s="20">
        <v>1</v>
      </c>
      <c r="C19" s="16">
        <v>2</v>
      </c>
      <c r="D19" s="19" t="s">
        <v>70</v>
      </c>
      <c r="E19" s="19">
        <v>3</v>
      </c>
      <c r="F19" s="2">
        <v>25.33</v>
      </c>
      <c r="G19" s="2">
        <v>94</v>
      </c>
      <c r="H19" s="2">
        <v>8</v>
      </c>
      <c r="I19" s="2">
        <v>1</v>
      </c>
      <c r="J19" s="2">
        <v>2</v>
      </c>
      <c r="K19" s="2">
        <v>0</v>
      </c>
      <c r="L19" s="2">
        <v>19</v>
      </c>
      <c r="M19" s="2">
        <v>27</v>
      </c>
      <c r="N19" s="2">
        <v>3</v>
      </c>
      <c r="O19" s="17">
        <f t="shared" si="12"/>
        <v>0.33333333333333331</v>
      </c>
      <c r="P19" s="15">
        <f t="shared" si="13"/>
        <v>2.8424792735886304</v>
      </c>
      <c r="Q19" s="15">
        <f t="shared" si="14"/>
        <v>3</v>
      </c>
      <c r="R19" s="15">
        <f t="shared" si="15"/>
        <v>0.33333333333333331</v>
      </c>
      <c r="S19" s="17">
        <f t="shared" si="16"/>
        <v>0.20212765957446807</v>
      </c>
      <c r="T19" s="1">
        <f t="shared" si="17"/>
        <v>0.28723404255319152</v>
      </c>
      <c r="U19" s="1">
        <f t="shared" si="18"/>
        <v>3.1914893617021274E-2</v>
      </c>
      <c r="V19" s="1">
        <f t="shared" si="19"/>
        <v>0.25531914893617025</v>
      </c>
      <c r="W19" s="43">
        <f t="shared" si="20"/>
        <v>10.322222222222221</v>
      </c>
      <c r="Y19"/>
      <c r="AG19" s="11"/>
      <c r="AH19" s="11"/>
      <c r="AI19" s="11"/>
    </row>
    <row r="20" spans="1:35" x14ac:dyDescent="0.25">
      <c r="A20" s="20" t="s">
        <v>33</v>
      </c>
      <c r="B20" s="20">
        <v>1</v>
      </c>
      <c r="C20" s="16">
        <v>2</v>
      </c>
      <c r="D20" s="20" t="s">
        <v>69</v>
      </c>
      <c r="E20" s="20">
        <v>1</v>
      </c>
      <c r="F20" s="2">
        <v>2</v>
      </c>
      <c r="G20" s="2">
        <v>10</v>
      </c>
      <c r="H20" s="2">
        <v>2</v>
      </c>
      <c r="I20" s="2">
        <v>0</v>
      </c>
      <c r="J20" s="2">
        <v>0</v>
      </c>
      <c r="K20" s="2">
        <v>0</v>
      </c>
      <c r="L20" s="2">
        <v>3</v>
      </c>
      <c r="M20" s="2">
        <v>2</v>
      </c>
      <c r="N20" s="2">
        <v>1</v>
      </c>
      <c r="O20" s="17">
        <f t="shared" si="12"/>
        <v>0</v>
      </c>
      <c r="P20" s="15">
        <f t="shared" si="13"/>
        <v>9</v>
      </c>
      <c r="Q20" s="15">
        <f t="shared" si="14"/>
        <v>0.22222222222222221</v>
      </c>
      <c r="R20" s="15">
        <f t="shared" si="15"/>
        <v>0.1111111111111111</v>
      </c>
      <c r="S20" s="17">
        <f t="shared" si="16"/>
        <v>0.3</v>
      </c>
      <c r="T20" s="1">
        <f t="shared" si="17"/>
        <v>0.2</v>
      </c>
      <c r="U20" s="1">
        <f t="shared" si="18"/>
        <v>0.1</v>
      </c>
      <c r="V20" s="1">
        <f t="shared" si="19"/>
        <v>0.1</v>
      </c>
      <c r="W20" s="43">
        <f t="shared" si="20"/>
        <v>-0.72222222222222221</v>
      </c>
      <c r="Y20"/>
      <c r="AG20" s="11"/>
      <c r="AH20" s="11"/>
      <c r="AI20" s="11"/>
    </row>
    <row r="21" spans="1:35" x14ac:dyDescent="0.25">
      <c r="A21" s="19" t="s">
        <v>39</v>
      </c>
      <c r="B21" s="20">
        <v>1</v>
      </c>
      <c r="C21" s="16">
        <v>2</v>
      </c>
      <c r="D21" s="19" t="s">
        <v>70</v>
      </c>
      <c r="E21" s="19">
        <v>2</v>
      </c>
      <c r="F21" s="2">
        <v>14</v>
      </c>
      <c r="G21" s="2">
        <v>57</v>
      </c>
      <c r="H21" s="2">
        <v>7</v>
      </c>
      <c r="I21" s="2">
        <v>1</v>
      </c>
      <c r="J21" s="2">
        <v>1</v>
      </c>
      <c r="K21" s="2">
        <v>1</v>
      </c>
      <c r="L21" s="2">
        <v>13</v>
      </c>
      <c r="M21" s="2">
        <v>18</v>
      </c>
      <c r="N21" s="2">
        <v>3</v>
      </c>
      <c r="O21" s="17">
        <f t="shared" si="12"/>
        <v>0.5</v>
      </c>
      <c r="P21" s="15">
        <f t="shared" si="13"/>
        <v>4.5</v>
      </c>
      <c r="Q21" s="15">
        <f t="shared" si="14"/>
        <v>2</v>
      </c>
      <c r="R21" s="15">
        <f t="shared" si="15"/>
        <v>0.33333333333333331</v>
      </c>
      <c r="S21" s="17">
        <f t="shared" si="16"/>
        <v>0.22807017543859648</v>
      </c>
      <c r="T21" s="1">
        <f t="shared" si="17"/>
        <v>0.31578947368421051</v>
      </c>
      <c r="U21" s="1">
        <f t="shared" si="18"/>
        <v>5.2631578947368418E-2</v>
      </c>
      <c r="V21" s="1">
        <f t="shared" si="19"/>
        <v>0.26315789473684209</v>
      </c>
      <c r="W21" s="43">
        <f t="shared" si="20"/>
        <v>8.7777777777777786</v>
      </c>
      <c r="Y21"/>
      <c r="AG21" s="11"/>
      <c r="AH21" s="11"/>
      <c r="AI21" s="11"/>
    </row>
    <row r="22" spans="1:35" x14ac:dyDescent="0.25">
      <c r="A22" s="19" t="s">
        <v>27</v>
      </c>
      <c r="B22" s="20">
        <v>1</v>
      </c>
      <c r="C22" s="16">
        <v>2</v>
      </c>
      <c r="D22" s="20" t="s">
        <v>69</v>
      </c>
      <c r="E22" s="19">
        <v>1</v>
      </c>
      <c r="F22" s="2">
        <v>1</v>
      </c>
      <c r="G22" s="2">
        <v>3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7">
        <f t="shared" si="12"/>
        <v>0</v>
      </c>
      <c r="P22" s="15">
        <f t="shared" si="13"/>
        <v>0</v>
      </c>
      <c r="Q22" s="15">
        <f t="shared" si="14"/>
        <v>0</v>
      </c>
      <c r="R22" s="15">
        <f t="shared" si="15"/>
        <v>0</v>
      </c>
      <c r="S22" s="17">
        <f t="shared" si="16"/>
        <v>0</v>
      </c>
      <c r="T22" s="1">
        <f t="shared" si="17"/>
        <v>0</v>
      </c>
      <c r="U22" s="1">
        <f t="shared" si="18"/>
        <v>0</v>
      </c>
      <c r="V22" s="1">
        <f t="shared" si="19"/>
        <v>0</v>
      </c>
      <c r="W22" s="43">
        <f t="shared" si="20"/>
        <v>0.55555555555555558</v>
      </c>
      <c r="Y22"/>
      <c r="AG22" s="11"/>
      <c r="AH22" s="11"/>
      <c r="AI22" s="11"/>
    </row>
    <row r="23" spans="1:35" x14ac:dyDescent="0.25">
      <c r="A23" s="18" t="s">
        <v>41</v>
      </c>
      <c r="B23" s="20">
        <v>1</v>
      </c>
      <c r="C23" s="16">
        <v>2</v>
      </c>
      <c r="D23" s="18" t="s">
        <v>70</v>
      </c>
      <c r="E23" s="18">
        <v>2</v>
      </c>
      <c r="F23" s="2">
        <v>18</v>
      </c>
      <c r="G23" s="2">
        <v>69</v>
      </c>
      <c r="H23" s="2">
        <v>7</v>
      </c>
      <c r="I23" s="2">
        <v>1</v>
      </c>
      <c r="J23" s="2">
        <v>1</v>
      </c>
      <c r="K23" s="2">
        <v>0</v>
      </c>
      <c r="L23" s="2">
        <v>17</v>
      </c>
      <c r="M23" s="2">
        <v>7</v>
      </c>
      <c r="N23" s="2">
        <v>5</v>
      </c>
      <c r="O23" s="17">
        <f t="shared" si="12"/>
        <v>0.5</v>
      </c>
      <c r="P23" s="15">
        <f t="shared" si="13"/>
        <v>3.5</v>
      </c>
      <c r="Q23" s="15">
        <f t="shared" si="14"/>
        <v>0.77777777777777779</v>
      </c>
      <c r="R23" s="15">
        <f t="shared" si="15"/>
        <v>0.55555555555555558</v>
      </c>
      <c r="S23" s="17">
        <f t="shared" si="16"/>
        <v>0.24637681159420291</v>
      </c>
      <c r="T23" s="1">
        <f t="shared" si="17"/>
        <v>0.10144927536231885</v>
      </c>
      <c r="U23" s="1">
        <f t="shared" si="18"/>
        <v>7.2463768115942032E-2</v>
      </c>
      <c r="V23" s="1">
        <f t="shared" si="19"/>
        <v>2.8985507246376815E-2</v>
      </c>
      <c r="W23" s="43">
        <f t="shared" si="20"/>
        <v>7.5833333333333339</v>
      </c>
      <c r="Y23"/>
      <c r="AG23" s="11"/>
      <c r="AH23" s="11"/>
      <c r="AI23" s="11"/>
    </row>
    <row r="24" spans="1:35" x14ac:dyDescent="0.25">
      <c r="A24" s="20" t="s">
        <v>75</v>
      </c>
      <c r="B24" s="20">
        <v>1</v>
      </c>
      <c r="C24" s="16">
        <v>2</v>
      </c>
      <c r="D24" s="20" t="s">
        <v>70</v>
      </c>
      <c r="E24" s="20">
        <v>3</v>
      </c>
      <c r="F24" s="2">
        <v>26</v>
      </c>
      <c r="G24" s="2">
        <v>95</v>
      </c>
      <c r="H24" s="2">
        <v>5</v>
      </c>
      <c r="I24" s="2">
        <v>1</v>
      </c>
      <c r="J24" s="2">
        <v>0</v>
      </c>
      <c r="K24" s="2">
        <v>0</v>
      </c>
      <c r="L24" s="2">
        <v>16</v>
      </c>
      <c r="M24" s="2">
        <v>25</v>
      </c>
      <c r="N24" s="2">
        <v>4</v>
      </c>
      <c r="O24" s="17">
        <f t="shared" si="12"/>
        <v>0.33333333333333331</v>
      </c>
      <c r="P24" s="15">
        <f t="shared" si="13"/>
        <v>1.7307692307692308</v>
      </c>
      <c r="Q24" s="15">
        <f t="shared" si="14"/>
        <v>2.7777777777777777</v>
      </c>
      <c r="R24" s="15">
        <f t="shared" si="15"/>
        <v>0.44444444444444442</v>
      </c>
      <c r="S24" s="17">
        <f t="shared" si="16"/>
        <v>0.16842105263157894</v>
      </c>
      <c r="T24" s="1">
        <f t="shared" si="17"/>
        <v>0.26315789473684209</v>
      </c>
      <c r="U24" s="1">
        <f t="shared" si="18"/>
        <v>4.2105263157894736E-2</v>
      </c>
      <c r="V24" s="1">
        <f t="shared" si="19"/>
        <v>0.22105263157894736</v>
      </c>
      <c r="W24" s="43">
        <f t="shared" si="20"/>
        <v>17.527777777777779</v>
      </c>
      <c r="Y24"/>
      <c r="AG24" s="11"/>
      <c r="AH24" s="11"/>
      <c r="AI24" s="11"/>
    </row>
    <row r="25" spans="1:35" x14ac:dyDescent="0.25">
      <c r="A25" s="19" t="s">
        <v>117</v>
      </c>
      <c r="B25" s="20"/>
      <c r="C25" s="16"/>
      <c r="D25" s="19"/>
      <c r="E25" s="19"/>
      <c r="F25" s="2"/>
      <c r="G25" s="2"/>
      <c r="H25" s="2"/>
      <c r="I25" s="2"/>
      <c r="J25" s="2"/>
      <c r="K25" s="2"/>
      <c r="L25" s="2"/>
      <c r="M25" s="2"/>
      <c r="N25" s="2"/>
      <c r="O25" s="17">
        <f t="shared" si="12"/>
        <v>0</v>
      </c>
      <c r="P25" s="15">
        <f t="shared" si="13"/>
        <v>0</v>
      </c>
      <c r="Q25" s="15">
        <f t="shared" si="14"/>
        <v>0</v>
      </c>
      <c r="R25" s="15">
        <f t="shared" si="15"/>
        <v>0</v>
      </c>
      <c r="S25" s="17">
        <f t="shared" si="16"/>
        <v>0</v>
      </c>
      <c r="T25" s="1">
        <f t="shared" si="17"/>
        <v>0</v>
      </c>
      <c r="U25" s="1">
        <f t="shared" si="18"/>
        <v>0</v>
      </c>
      <c r="V25" s="1">
        <f t="shared" si="19"/>
        <v>0</v>
      </c>
      <c r="W25" s="43">
        <f t="shared" si="20"/>
        <v>0</v>
      </c>
      <c r="Y25"/>
      <c r="AG25" s="11"/>
      <c r="AH25" s="11"/>
      <c r="AI25" s="11"/>
    </row>
    <row r="26" spans="1:35" x14ac:dyDescent="0.25">
      <c r="A26" s="18" t="s">
        <v>111</v>
      </c>
      <c r="B26" s="20"/>
      <c r="C26" s="16"/>
      <c r="D26" s="20"/>
      <c r="E26" s="18"/>
      <c r="F26" s="2"/>
      <c r="G26" s="2"/>
      <c r="H26" s="2"/>
      <c r="I26" s="2"/>
      <c r="J26" s="2"/>
      <c r="K26" s="2"/>
      <c r="L26" s="2"/>
      <c r="M26" s="2"/>
      <c r="N26" s="2"/>
      <c r="O26" s="17">
        <f t="shared" si="12"/>
        <v>0</v>
      </c>
      <c r="P26" s="15">
        <f t="shared" si="13"/>
        <v>0</v>
      </c>
      <c r="Q26" s="15">
        <f t="shared" si="14"/>
        <v>0</v>
      </c>
      <c r="R26" s="15">
        <f t="shared" si="15"/>
        <v>0</v>
      </c>
      <c r="S26" s="17">
        <f t="shared" si="16"/>
        <v>0</v>
      </c>
      <c r="T26" s="1">
        <f t="shared" si="17"/>
        <v>0</v>
      </c>
      <c r="U26" s="1">
        <f t="shared" si="18"/>
        <v>0</v>
      </c>
      <c r="V26" s="1">
        <f t="shared" si="19"/>
        <v>0</v>
      </c>
      <c r="W26" s="43">
        <f t="shared" si="20"/>
        <v>0</v>
      </c>
      <c r="Y26"/>
      <c r="AG26" s="11"/>
      <c r="AH26" s="11"/>
      <c r="AI26" s="11"/>
    </row>
    <row r="27" spans="1:35" x14ac:dyDescent="0.25">
      <c r="A27" s="19" t="s">
        <v>112</v>
      </c>
      <c r="B27" s="20"/>
      <c r="C27" s="16"/>
      <c r="D27" s="20"/>
      <c r="E27" s="19"/>
      <c r="F27" s="2"/>
      <c r="G27" s="2"/>
      <c r="H27" s="2"/>
      <c r="I27" s="2"/>
      <c r="J27" s="2"/>
      <c r="K27" s="2"/>
      <c r="L27" s="2"/>
      <c r="M27" s="2"/>
      <c r="N27" s="2"/>
      <c r="O27" s="17">
        <f t="shared" si="12"/>
        <v>0</v>
      </c>
      <c r="P27" s="15">
        <f t="shared" si="13"/>
        <v>0</v>
      </c>
      <c r="Q27" s="15">
        <f t="shared" si="14"/>
        <v>0</v>
      </c>
      <c r="R27" s="15">
        <f t="shared" si="15"/>
        <v>0</v>
      </c>
      <c r="S27" s="17">
        <f t="shared" si="16"/>
        <v>0</v>
      </c>
      <c r="T27" s="1">
        <f t="shared" si="17"/>
        <v>0</v>
      </c>
      <c r="U27" s="1">
        <f t="shared" si="18"/>
        <v>0</v>
      </c>
      <c r="V27" s="1">
        <f t="shared" si="19"/>
        <v>0</v>
      </c>
      <c r="W27" s="43">
        <f t="shared" si="20"/>
        <v>0</v>
      </c>
      <c r="Y27"/>
      <c r="AG27" s="11"/>
      <c r="AH27" s="11"/>
      <c r="AI27" s="11"/>
    </row>
    <row r="28" spans="1:35" x14ac:dyDescent="0.25">
      <c r="A28" s="23" t="s">
        <v>113</v>
      </c>
      <c r="B28" s="20"/>
      <c r="C28" s="16"/>
      <c r="D28" s="50"/>
      <c r="E28" s="23"/>
      <c r="F28" s="4"/>
      <c r="G28" s="2"/>
      <c r="H28" s="2"/>
      <c r="I28" s="2"/>
      <c r="J28" s="2"/>
      <c r="K28" s="4"/>
      <c r="L28" s="2"/>
      <c r="M28" s="2"/>
      <c r="N28" s="2"/>
      <c r="O28" s="14">
        <f t="shared" si="12"/>
        <v>0</v>
      </c>
      <c r="P28" s="13">
        <f t="shared" si="13"/>
        <v>0</v>
      </c>
      <c r="Q28" s="13">
        <f t="shared" si="14"/>
        <v>0</v>
      </c>
      <c r="R28" s="13">
        <f t="shared" si="15"/>
        <v>0</v>
      </c>
      <c r="S28" s="14">
        <f t="shared" si="16"/>
        <v>0</v>
      </c>
      <c r="T28" s="1">
        <f t="shared" si="17"/>
        <v>0</v>
      </c>
      <c r="U28" s="1">
        <f t="shared" si="18"/>
        <v>0</v>
      </c>
      <c r="V28" s="1">
        <f t="shared" si="19"/>
        <v>0</v>
      </c>
      <c r="W28" s="43">
        <f t="shared" si="20"/>
        <v>0</v>
      </c>
      <c r="Y28"/>
      <c r="AG28" s="11"/>
      <c r="AH28" s="11"/>
      <c r="AI28" s="11"/>
    </row>
  </sheetData>
  <conditionalFormatting sqref="W17:W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6A2B-08C2-45CB-8695-4FDDACCC221A}">
  <dimension ref="A1:AI28"/>
  <sheetViews>
    <sheetView workbookViewId="0">
      <selection activeCell="R1" sqref="R1:R14"/>
    </sheetView>
  </sheetViews>
  <sheetFormatPr defaultColWidth="8.85546875" defaultRowHeight="15" x14ac:dyDescent="0.25"/>
  <cols>
    <col min="1" max="1" width="16.5703125" style="11" bestFit="1" customWidth="1"/>
    <col min="2" max="2" width="20.28515625" style="11" bestFit="1" customWidth="1"/>
    <col min="3" max="3" width="18.85546875" style="11" bestFit="1" customWidth="1"/>
    <col min="4" max="4" width="10.85546875" style="11" bestFit="1" customWidth="1"/>
    <col min="5" max="5" width="11.7109375" style="11" bestFit="1" customWidth="1"/>
    <col min="6" max="6" width="9" style="11" bestFit="1" customWidth="1"/>
    <col min="7" max="7" width="8.140625" style="11" bestFit="1" customWidth="1"/>
    <col min="8" max="8" width="7.85546875" style="11" bestFit="1" customWidth="1"/>
    <col min="9" max="10" width="9.28515625" style="11" bestFit="1" customWidth="1"/>
    <col min="11" max="11" width="9.7109375" style="11" bestFit="1" customWidth="1"/>
    <col min="12" max="12" width="9" style="11" bestFit="1" customWidth="1"/>
    <col min="13" max="13" width="7.7109375" style="11" bestFit="1" customWidth="1"/>
    <col min="14" max="14" width="7.85546875" bestFit="1" customWidth="1"/>
    <col min="15" max="15" width="12.140625" bestFit="1" customWidth="1"/>
    <col min="16" max="16" width="10.42578125" style="11" bestFit="1" customWidth="1"/>
    <col min="17" max="17" width="9.28515625" style="11" bestFit="1" customWidth="1"/>
    <col min="18" max="19" width="9.7109375" style="11" bestFit="1" customWidth="1"/>
    <col min="20" max="20" width="9.42578125" style="11" bestFit="1" customWidth="1"/>
    <col min="21" max="21" width="9.42578125" style="11" customWidth="1"/>
    <col min="22" max="22" width="12.85546875" bestFit="1" customWidth="1"/>
    <col min="23" max="23" width="10.42578125" style="11" bestFit="1" customWidth="1"/>
    <col min="24" max="24" width="9.28515625" style="11" bestFit="1" customWidth="1"/>
    <col min="25" max="25" width="7.7109375" style="11" bestFit="1" customWidth="1"/>
    <col min="26" max="27" width="9.28515625" style="11" bestFit="1" customWidth="1"/>
    <col min="28" max="28" width="9.7109375" style="11" bestFit="1" customWidth="1"/>
    <col min="29" max="29" width="9.140625" style="11" bestFit="1" customWidth="1"/>
    <col min="30" max="30" width="7.85546875" style="11" bestFit="1" customWidth="1"/>
    <col min="31" max="31" width="10.85546875" style="11" bestFit="1" customWidth="1"/>
    <col min="32" max="32" width="9" style="11" bestFit="1" customWidth="1"/>
    <col min="33" max="33" width="8.28515625" bestFit="1" customWidth="1"/>
  </cols>
  <sheetData>
    <row r="1" spans="1:35" x14ac:dyDescent="0.25">
      <c r="A1" s="10" t="s">
        <v>53</v>
      </c>
      <c r="B1" s="10" t="s">
        <v>98</v>
      </c>
      <c r="C1" s="10" t="s">
        <v>64</v>
      </c>
      <c r="D1" s="9" t="s">
        <v>88</v>
      </c>
      <c r="E1" s="9" t="s">
        <v>63</v>
      </c>
      <c r="F1" s="9" t="s">
        <v>85</v>
      </c>
      <c r="G1" s="9" t="s">
        <v>48</v>
      </c>
      <c r="H1" s="9" t="s">
        <v>62</v>
      </c>
      <c r="I1" s="9" t="s">
        <v>61</v>
      </c>
      <c r="J1" s="9" t="s">
        <v>60</v>
      </c>
      <c r="K1" s="9" t="s">
        <v>59</v>
      </c>
      <c r="L1" s="8" t="s">
        <v>97</v>
      </c>
      <c r="M1" s="8" t="s">
        <v>95</v>
      </c>
      <c r="N1" s="9" t="s">
        <v>57</v>
      </c>
      <c r="O1" s="9" t="s">
        <v>56</v>
      </c>
      <c r="P1" s="9" t="s">
        <v>55</v>
      </c>
      <c r="Q1" s="9" t="s">
        <v>54</v>
      </c>
      <c r="R1" s="9" t="s">
        <v>86</v>
      </c>
      <c r="S1" s="8" t="s">
        <v>58</v>
      </c>
      <c r="T1" s="8" t="s">
        <v>96</v>
      </c>
      <c r="U1" s="9" t="s">
        <v>105</v>
      </c>
      <c r="V1" s="40" t="s">
        <v>102</v>
      </c>
      <c r="W1" s="40" t="s">
        <v>103</v>
      </c>
      <c r="X1" s="40" t="s">
        <v>104</v>
      </c>
      <c r="Y1" s="40" t="s">
        <v>106</v>
      </c>
      <c r="AG1" s="11"/>
    </row>
    <row r="2" spans="1:35" x14ac:dyDescent="0.25">
      <c r="A2" s="16" t="s">
        <v>36</v>
      </c>
      <c r="B2" s="16">
        <v>1</v>
      </c>
      <c r="C2" s="16">
        <v>1</v>
      </c>
      <c r="D2" s="2">
        <v>67</v>
      </c>
      <c r="E2" s="37">
        <f t="shared" ref="E2:E14" si="0">D2-G2</f>
        <v>62</v>
      </c>
      <c r="F2" s="37">
        <f>SUM(Table3111618[[#This Row],[1B]:[HR]])</f>
        <v>15</v>
      </c>
      <c r="G2" s="2">
        <v>5</v>
      </c>
      <c r="H2" s="2">
        <v>14</v>
      </c>
      <c r="I2" s="2">
        <v>1</v>
      </c>
      <c r="J2" s="2">
        <v>0</v>
      </c>
      <c r="K2" s="2">
        <v>0</v>
      </c>
      <c r="L2" s="39">
        <f t="shared" ref="L2:L14" si="1">SUM((H2*1),(I2*2),(J2*3),(K2*4))</f>
        <v>16</v>
      </c>
      <c r="M2" s="26">
        <v>0</v>
      </c>
      <c r="N2" s="21">
        <f t="shared" ref="N2:N14" si="2">IFERROR(H2/F2,0)</f>
        <v>0.93333333333333335</v>
      </c>
      <c r="O2" s="21">
        <f t="shared" ref="O2:O14" si="3">IFERROR(I2/F2,0)</f>
        <v>6.6666666666666666E-2</v>
      </c>
      <c r="P2" s="21">
        <f t="shared" ref="P2:P14" si="4">IFERROR(J2/F2,0)</f>
        <v>0</v>
      </c>
      <c r="Q2" s="1">
        <f t="shared" ref="Q2:Q14" si="5">IFERROR(K2/F2,0)</f>
        <v>0</v>
      </c>
      <c r="R2" s="1">
        <f t="shared" ref="R2:R14" si="6">IFERROR(G2/D2,0)</f>
        <v>7.4626865671641784E-2</v>
      </c>
      <c r="S2" s="33">
        <f t="shared" ref="S2:S14" si="7">IFERROR((H2+I2+J2+K2)/E2,0)</f>
        <v>0.24193548387096775</v>
      </c>
      <c r="T2" s="32">
        <f t="shared" ref="T2:T14" si="8">IFERROR(L2/E2,0)</f>
        <v>0.25806451612903225</v>
      </c>
      <c r="U2" s="35">
        <f t="shared" ref="U2:U14" si="9">(F2+G2)/D2</f>
        <v>0.29850746268656714</v>
      </c>
      <c r="V2" s="35">
        <f t="shared" ref="V2:V14" si="10">T2+U2</f>
        <v>0.55657197881559939</v>
      </c>
      <c r="W2" s="35">
        <f>(Table311[[#This Row],[2B]]+Table311[[#This Row],[3B]]+(3*Table311[[#This Row],[HR]]))/Table311[[#This Row],[AB]]</f>
        <v>0.31666666666666665</v>
      </c>
      <c r="X2" s="30">
        <f>(0.69*Table311[[#This Row],[BB]])+(0.89*Table311[[#This Row],[1B]])+(1.27*Table311[[#This Row],[2B]])+(1.62*Table311[[#This Row],[3B]])+(2.1*Table311[[#This Row],[HR]])/Table311[[#This Row],[PA]]</f>
        <v>22.446666666666669</v>
      </c>
      <c r="Y2" s="30">
        <f t="shared" ref="Y2:Y14" si="11">((F2+G2)*(L2+(0.26*G2))+(0.52*M2))/D2</f>
        <v>5.1641791044776122</v>
      </c>
      <c r="AG2" s="11"/>
    </row>
    <row r="3" spans="1:35" x14ac:dyDescent="0.25">
      <c r="A3" s="16"/>
      <c r="B3" s="16"/>
      <c r="C3" s="16"/>
      <c r="D3" s="2"/>
      <c r="E3" s="37">
        <f t="shared" si="0"/>
        <v>0</v>
      </c>
      <c r="F3" s="37">
        <f>SUM(Table3111618[[#This Row],[1B]:[HR]])</f>
        <v>0</v>
      </c>
      <c r="G3" s="2"/>
      <c r="H3" s="2"/>
      <c r="I3" s="2"/>
      <c r="J3" s="2"/>
      <c r="K3" s="2"/>
      <c r="L3" s="39">
        <f t="shared" si="1"/>
        <v>0</v>
      </c>
      <c r="M3" s="26"/>
      <c r="N3" s="1">
        <f t="shared" si="2"/>
        <v>0</v>
      </c>
      <c r="O3" s="1">
        <f t="shared" si="3"/>
        <v>0</v>
      </c>
      <c r="P3" s="1">
        <f t="shared" si="4"/>
        <v>0</v>
      </c>
      <c r="Q3" s="1">
        <f t="shared" si="5"/>
        <v>0</v>
      </c>
      <c r="R3" s="1">
        <f t="shared" si="6"/>
        <v>0</v>
      </c>
      <c r="S3" s="33">
        <f t="shared" si="7"/>
        <v>0</v>
      </c>
      <c r="T3" s="33">
        <f t="shared" si="8"/>
        <v>0</v>
      </c>
      <c r="U3" s="35" t="e">
        <f t="shared" si="9"/>
        <v>#DIV/0!</v>
      </c>
      <c r="V3" s="35" t="e">
        <f t="shared" si="10"/>
        <v>#DIV/0!</v>
      </c>
      <c r="W3" s="35">
        <f>(Table311[[#This Row],[2B]]+Table311[[#This Row],[3B]]+(3*Table311[[#This Row],[HR]]))/Table311[[#This Row],[AB]]</f>
        <v>0.22857142857142856</v>
      </c>
      <c r="X3" s="30">
        <f>(0.69*Table311[[#This Row],[BB]])+(0.89*Table311[[#This Row],[1B]])+(1.27*Table311[[#This Row],[2B]])+(1.62*Table311[[#This Row],[3B]])+(2.1*Table311[[#This Row],[HR]])/Table311[[#This Row],[PA]]</f>
        <v>26.885999999999999</v>
      </c>
      <c r="Y3" s="30" t="e">
        <f t="shared" si="11"/>
        <v>#DIV/0!</v>
      </c>
      <c r="AG3" s="11"/>
    </row>
    <row r="4" spans="1:35" x14ac:dyDescent="0.25">
      <c r="A4" s="16"/>
      <c r="B4" s="16"/>
      <c r="C4" s="16"/>
      <c r="D4" s="2"/>
      <c r="E4" s="37">
        <f t="shared" si="0"/>
        <v>0</v>
      </c>
      <c r="F4" s="37">
        <f>SUM(Table3111618[[#This Row],[1B]:[HR]])</f>
        <v>0</v>
      </c>
      <c r="G4" s="2"/>
      <c r="H4" s="2"/>
      <c r="I4" s="2"/>
      <c r="J4" s="2"/>
      <c r="K4" s="2"/>
      <c r="L4" s="39">
        <f t="shared" si="1"/>
        <v>0</v>
      </c>
      <c r="M4" s="26"/>
      <c r="N4" s="1">
        <f t="shared" si="2"/>
        <v>0</v>
      </c>
      <c r="O4" s="1">
        <f t="shared" si="3"/>
        <v>0</v>
      </c>
      <c r="P4" s="1">
        <f t="shared" si="4"/>
        <v>0</v>
      </c>
      <c r="Q4" s="1">
        <f t="shared" si="5"/>
        <v>0</v>
      </c>
      <c r="R4" s="1">
        <f t="shared" si="6"/>
        <v>0</v>
      </c>
      <c r="S4" s="33">
        <f t="shared" si="7"/>
        <v>0</v>
      </c>
      <c r="T4" s="33">
        <f t="shared" si="8"/>
        <v>0</v>
      </c>
      <c r="U4" s="35" t="e">
        <f t="shared" si="9"/>
        <v>#DIV/0!</v>
      </c>
      <c r="V4" s="35" t="e">
        <f t="shared" si="10"/>
        <v>#DIV/0!</v>
      </c>
      <c r="W4" s="35">
        <f>(Table311[[#This Row],[2B]]+Table311[[#This Row],[3B]]+(3*Table311[[#This Row],[HR]]))/Table311[[#This Row],[AB]]</f>
        <v>0.14925373134328357</v>
      </c>
      <c r="X4" s="30">
        <f>(0.69*Table311[[#This Row],[BB]])+(0.89*Table311[[#This Row],[1B]])+(1.27*Table311[[#This Row],[2B]])+(1.62*Table311[[#This Row],[3B]])+(2.1*Table311[[#This Row],[HR]])/Table311[[#This Row],[PA]]</f>
        <v>22.627534246575344</v>
      </c>
      <c r="Y4" s="30" t="e">
        <f t="shared" si="11"/>
        <v>#DIV/0!</v>
      </c>
      <c r="AG4" s="11"/>
    </row>
    <row r="5" spans="1:35" x14ac:dyDescent="0.25">
      <c r="A5" s="18"/>
      <c r="B5" s="16"/>
      <c r="C5" s="16"/>
      <c r="D5" s="2"/>
      <c r="E5" s="37">
        <f t="shared" si="0"/>
        <v>0</v>
      </c>
      <c r="F5" s="37">
        <f>SUM(Table3111618[[#This Row],[1B]:[HR]])</f>
        <v>0</v>
      </c>
      <c r="G5" s="2"/>
      <c r="H5" s="2"/>
      <c r="I5" s="2"/>
      <c r="J5" s="2"/>
      <c r="K5" s="2"/>
      <c r="L5" s="39">
        <f t="shared" si="1"/>
        <v>0</v>
      </c>
      <c r="M5" s="26"/>
      <c r="N5" s="1">
        <f t="shared" si="2"/>
        <v>0</v>
      </c>
      <c r="O5" s="1">
        <f t="shared" si="3"/>
        <v>0</v>
      </c>
      <c r="P5" s="1">
        <f t="shared" si="4"/>
        <v>0</v>
      </c>
      <c r="Q5" s="1">
        <f t="shared" si="5"/>
        <v>0</v>
      </c>
      <c r="R5" s="1">
        <f t="shared" si="6"/>
        <v>0</v>
      </c>
      <c r="S5" s="33">
        <f t="shared" si="7"/>
        <v>0</v>
      </c>
      <c r="T5" s="33">
        <f t="shared" si="8"/>
        <v>0</v>
      </c>
      <c r="U5" s="35" t="e">
        <f t="shared" si="9"/>
        <v>#DIV/0!</v>
      </c>
      <c r="V5" s="35" t="e">
        <f t="shared" si="10"/>
        <v>#DIV/0!</v>
      </c>
      <c r="W5" s="35">
        <f>(Table311[[#This Row],[2B]]+Table311[[#This Row],[3B]]+(3*Table311[[#This Row],[HR]]))/Table311[[#This Row],[AB]]</f>
        <v>0.125</v>
      </c>
      <c r="X5" s="30">
        <f>(0.69*Table311[[#This Row],[BB]])+(0.89*Table311[[#This Row],[1B]])+(1.27*Table311[[#This Row],[2B]])+(1.62*Table311[[#This Row],[3B]])+(2.1*Table311[[#This Row],[HR]])/Table311[[#This Row],[PA]]</f>
        <v>23.242307692307694</v>
      </c>
      <c r="Y5" s="30" t="e">
        <f t="shared" si="11"/>
        <v>#DIV/0!</v>
      </c>
      <c r="AG5" s="11"/>
    </row>
    <row r="6" spans="1:35" x14ac:dyDescent="0.25">
      <c r="A6" s="16"/>
      <c r="B6" s="16"/>
      <c r="C6" s="16"/>
      <c r="D6" s="2"/>
      <c r="E6" s="37">
        <f t="shared" si="0"/>
        <v>0</v>
      </c>
      <c r="F6" s="37">
        <f>SUM(Table3111618[[#This Row],[1B]:[HR]])</f>
        <v>0</v>
      </c>
      <c r="G6" s="2"/>
      <c r="H6" s="2"/>
      <c r="I6" s="2"/>
      <c r="J6" s="2"/>
      <c r="K6" s="2"/>
      <c r="L6" s="39">
        <f t="shared" si="1"/>
        <v>0</v>
      </c>
      <c r="M6" s="26"/>
      <c r="N6" s="1">
        <f t="shared" si="2"/>
        <v>0</v>
      </c>
      <c r="O6" s="1">
        <f t="shared" si="3"/>
        <v>0</v>
      </c>
      <c r="P6" s="1">
        <f t="shared" si="4"/>
        <v>0</v>
      </c>
      <c r="Q6" s="1">
        <f t="shared" si="5"/>
        <v>0</v>
      </c>
      <c r="R6" s="1">
        <f t="shared" si="6"/>
        <v>0</v>
      </c>
      <c r="S6" s="33">
        <f t="shared" si="7"/>
        <v>0</v>
      </c>
      <c r="T6" s="33">
        <f t="shared" si="8"/>
        <v>0</v>
      </c>
      <c r="U6" s="35" t="e">
        <f t="shared" si="9"/>
        <v>#DIV/0!</v>
      </c>
      <c r="V6" s="35" t="e">
        <f t="shared" si="10"/>
        <v>#DIV/0!</v>
      </c>
      <c r="W6" s="35">
        <f>(Table311[[#This Row],[2B]]+Table311[[#This Row],[3B]]+(3*Table311[[#This Row],[HR]]))/Table311[[#This Row],[AB]]</f>
        <v>0.13235294117647059</v>
      </c>
      <c r="X6" s="30">
        <f>(0.69*Table311[[#This Row],[BB]])+(0.89*Table311[[#This Row],[1B]])+(1.27*Table311[[#This Row],[2B]])+(1.62*Table311[[#This Row],[3B]])+(2.1*Table311[[#This Row],[HR]])/Table311[[#This Row],[PA]]</f>
        <v>18.887534246575342</v>
      </c>
      <c r="Y6" s="30" t="e">
        <f t="shared" si="11"/>
        <v>#DIV/0!</v>
      </c>
      <c r="AG6" s="11"/>
    </row>
    <row r="7" spans="1:35" x14ac:dyDescent="0.25">
      <c r="A7" s="16"/>
      <c r="B7" s="16"/>
      <c r="C7" s="16"/>
      <c r="D7" s="2"/>
      <c r="E7" s="37">
        <f t="shared" si="0"/>
        <v>0</v>
      </c>
      <c r="F7" s="37">
        <f>SUM(Table3111618[[#This Row],[1B]:[HR]])</f>
        <v>0</v>
      </c>
      <c r="G7" s="2"/>
      <c r="H7" s="2"/>
      <c r="I7" s="2"/>
      <c r="J7" s="2"/>
      <c r="K7" s="2"/>
      <c r="L7" s="39">
        <f t="shared" si="1"/>
        <v>0</v>
      </c>
      <c r="M7" s="26"/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0</v>
      </c>
      <c r="R7" s="1">
        <f t="shared" si="6"/>
        <v>0</v>
      </c>
      <c r="S7" s="33">
        <f t="shared" si="7"/>
        <v>0</v>
      </c>
      <c r="T7" s="33">
        <f t="shared" si="8"/>
        <v>0</v>
      </c>
      <c r="U7" s="35" t="e">
        <f t="shared" si="9"/>
        <v>#DIV/0!</v>
      </c>
      <c r="V7" s="35" t="e">
        <f t="shared" si="10"/>
        <v>#DIV/0!</v>
      </c>
      <c r="W7" s="35">
        <f>(Table311[[#This Row],[2B]]+Table311[[#This Row],[3B]]+(3*Table311[[#This Row],[HR]]))/Table311[[#This Row],[AB]]</f>
        <v>0.16417910447761194</v>
      </c>
      <c r="X7" s="30">
        <f>(0.69*Table311[[#This Row],[BB]])+(0.89*Table311[[#This Row],[1B]])+(1.27*Table311[[#This Row],[2B]])+(1.62*Table311[[#This Row],[3B]])+(2.1*Table311[[#This Row],[HR]])/Table311[[#This Row],[PA]]</f>
        <v>14.892647058823529</v>
      </c>
      <c r="Y7" s="30" t="e">
        <f t="shared" si="11"/>
        <v>#DIV/0!</v>
      </c>
      <c r="AG7" s="11"/>
    </row>
    <row r="8" spans="1:35" x14ac:dyDescent="0.25">
      <c r="A8" s="16"/>
      <c r="B8" s="16"/>
      <c r="C8" s="16"/>
      <c r="D8" s="2"/>
      <c r="E8" s="37">
        <f t="shared" si="0"/>
        <v>0</v>
      </c>
      <c r="F8" s="37">
        <f>SUM(Table3111618[[#This Row],[1B]:[HR]])</f>
        <v>0</v>
      </c>
      <c r="G8" s="2"/>
      <c r="H8" s="2"/>
      <c r="I8" s="2"/>
      <c r="J8" s="2"/>
      <c r="K8" s="2"/>
      <c r="L8" s="39">
        <f t="shared" si="1"/>
        <v>0</v>
      </c>
      <c r="M8" s="26"/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33">
        <f t="shared" si="7"/>
        <v>0</v>
      </c>
      <c r="T8" s="33">
        <f t="shared" si="8"/>
        <v>0</v>
      </c>
      <c r="U8" s="35" t="e">
        <f t="shared" si="9"/>
        <v>#DIV/0!</v>
      </c>
      <c r="V8" s="35" t="e">
        <f t="shared" si="10"/>
        <v>#DIV/0!</v>
      </c>
      <c r="W8" s="35">
        <f>(Table311[[#This Row],[2B]]+Table311[[#This Row],[3B]]+(3*Table311[[#This Row],[HR]]))/Table311[[#This Row],[AB]]</f>
        <v>0.10666666666666667</v>
      </c>
      <c r="X8" s="30">
        <f>(0.69*Table311[[#This Row],[BB]])+(0.89*Table311[[#This Row],[1B]])+(1.27*Table311[[#This Row],[2B]])+(1.62*Table311[[#This Row],[3B]])+(2.1*Table311[[#This Row],[HR]])/Table311[[#This Row],[PA]]</f>
        <v>17.496582278481011</v>
      </c>
      <c r="Y8" s="30" t="e">
        <f t="shared" si="11"/>
        <v>#DIV/0!</v>
      </c>
      <c r="AG8" s="11"/>
    </row>
    <row r="9" spans="1:35" x14ac:dyDescent="0.25">
      <c r="A9" s="16"/>
      <c r="B9" s="16"/>
      <c r="C9" s="16"/>
      <c r="D9" s="2"/>
      <c r="E9" s="37">
        <f t="shared" si="0"/>
        <v>0</v>
      </c>
      <c r="F9" s="37">
        <f>SUM(Table3111618[[#This Row],[1B]:[HR]])</f>
        <v>0</v>
      </c>
      <c r="G9" s="2"/>
      <c r="H9" s="2"/>
      <c r="I9" s="2"/>
      <c r="J9" s="2"/>
      <c r="K9" s="2"/>
      <c r="L9" s="39">
        <f t="shared" si="1"/>
        <v>0</v>
      </c>
      <c r="M9" s="26"/>
      <c r="N9" s="1">
        <f t="shared" si="2"/>
        <v>0</v>
      </c>
      <c r="O9" s="1">
        <f t="shared" si="3"/>
        <v>0</v>
      </c>
      <c r="P9" s="1">
        <f t="shared" si="4"/>
        <v>0</v>
      </c>
      <c r="Q9" s="1">
        <f t="shared" si="5"/>
        <v>0</v>
      </c>
      <c r="R9" s="1">
        <f t="shared" si="6"/>
        <v>0</v>
      </c>
      <c r="S9" s="33">
        <f t="shared" si="7"/>
        <v>0</v>
      </c>
      <c r="T9" s="33">
        <f t="shared" si="8"/>
        <v>0</v>
      </c>
      <c r="U9" s="35" t="e">
        <f t="shared" si="9"/>
        <v>#DIV/0!</v>
      </c>
      <c r="V9" s="35" t="e">
        <f t="shared" si="10"/>
        <v>#DIV/0!</v>
      </c>
      <c r="W9" s="35">
        <f>(Table311[[#This Row],[2B]]+Table311[[#This Row],[3B]]+(3*Table311[[#This Row],[HR]]))/Table311[[#This Row],[AB]]</f>
        <v>0.13793103448275862</v>
      </c>
      <c r="X9" s="30">
        <f>(0.69*Table311[[#This Row],[BB]])+(0.89*Table311[[#This Row],[1B]])+(1.27*Table311[[#This Row],[2B]])+(1.62*Table311[[#This Row],[3B]])+(2.1*Table311[[#This Row],[HR]])/Table311[[#This Row],[PA]]</f>
        <v>14.082812499999999</v>
      </c>
      <c r="Y9" s="30" t="e">
        <f t="shared" si="11"/>
        <v>#DIV/0!</v>
      </c>
      <c r="AG9" s="11"/>
    </row>
    <row r="10" spans="1:35" x14ac:dyDescent="0.25">
      <c r="A10" s="16"/>
      <c r="B10" s="16"/>
      <c r="C10" s="16"/>
      <c r="D10" s="2"/>
      <c r="E10" s="37">
        <f t="shared" si="0"/>
        <v>0</v>
      </c>
      <c r="F10" s="37">
        <f>SUM(Table3111618[[#This Row],[1B]:[HR]])</f>
        <v>0</v>
      </c>
      <c r="G10" s="2"/>
      <c r="H10" s="2"/>
      <c r="I10" s="2"/>
      <c r="J10" s="2"/>
      <c r="K10" s="2"/>
      <c r="L10" s="39">
        <f t="shared" si="1"/>
        <v>0</v>
      </c>
      <c r="M10" s="26"/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33">
        <f t="shared" si="7"/>
        <v>0</v>
      </c>
      <c r="T10" s="33">
        <f t="shared" si="8"/>
        <v>0</v>
      </c>
      <c r="U10" s="35" t="e">
        <f t="shared" si="9"/>
        <v>#DIV/0!</v>
      </c>
      <c r="V10" s="35" t="e">
        <f t="shared" si="10"/>
        <v>#DIV/0!</v>
      </c>
      <c r="W10" s="35">
        <f>(Table311[[#This Row],[2B]]+Table311[[#This Row],[3B]]+(3*Table311[[#This Row],[HR]]))/Table311[[#This Row],[AB]]</f>
        <v>0.27272727272727271</v>
      </c>
      <c r="X10" s="30">
        <f>(0.69*Table311[[#This Row],[BB]])+(0.89*Table311[[#This Row],[1B]])+(1.27*Table311[[#This Row],[2B]])+(1.62*Table311[[#This Row],[3B]])+(2.1*Table311[[#This Row],[HR]])/Table311[[#This Row],[PA]]</f>
        <v>4.16</v>
      </c>
      <c r="Y10" s="30" t="e">
        <f t="shared" si="11"/>
        <v>#DIV/0!</v>
      </c>
      <c r="AG10" s="11"/>
    </row>
    <row r="11" spans="1:35" x14ac:dyDescent="0.25">
      <c r="A11" s="16"/>
      <c r="B11" s="16"/>
      <c r="C11" s="16"/>
      <c r="D11" s="2"/>
      <c r="E11" s="37">
        <f t="shared" si="0"/>
        <v>0</v>
      </c>
      <c r="F11" s="37">
        <f>SUM(Table3111618[[#This Row],[1B]:[HR]])</f>
        <v>0</v>
      </c>
      <c r="G11" s="2"/>
      <c r="H11" s="2"/>
      <c r="I11" s="2"/>
      <c r="J11" s="2"/>
      <c r="K11" s="2"/>
      <c r="L11" s="39">
        <f t="shared" si="1"/>
        <v>0</v>
      </c>
      <c r="M11" s="26"/>
      <c r="N11" s="1">
        <f t="shared" si="2"/>
        <v>0</v>
      </c>
      <c r="O11" s="1">
        <f t="shared" si="3"/>
        <v>0</v>
      </c>
      <c r="P11" s="1">
        <f t="shared" si="4"/>
        <v>0</v>
      </c>
      <c r="Q11" s="1">
        <f t="shared" si="5"/>
        <v>0</v>
      </c>
      <c r="R11" s="1">
        <f t="shared" si="6"/>
        <v>0</v>
      </c>
      <c r="S11" s="33">
        <f t="shared" si="7"/>
        <v>0</v>
      </c>
      <c r="T11" s="33">
        <f t="shared" si="8"/>
        <v>0</v>
      </c>
      <c r="U11" s="35" t="e">
        <f t="shared" si="9"/>
        <v>#DIV/0!</v>
      </c>
      <c r="V11" s="35" t="e">
        <f t="shared" si="10"/>
        <v>#DIV/0!</v>
      </c>
      <c r="W11" s="35">
        <f>(Table311[[#This Row],[2B]]+Table311[[#This Row],[3B]]+(3*Table311[[#This Row],[HR]]))/Table311[[#This Row],[AB]]</f>
        <v>0</v>
      </c>
      <c r="X11" s="30">
        <f>(0.69*Table311[[#This Row],[BB]])+(0.89*Table311[[#This Row],[1B]])+(1.27*Table311[[#This Row],[2B]])+(1.62*Table311[[#This Row],[3B]])+(2.1*Table311[[#This Row],[HR]])/Table311[[#This Row],[PA]]</f>
        <v>2.4699999999999998</v>
      </c>
      <c r="Y11" s="30" t="e">
        <f t="shared" si="11"/>
        <v>#DIV/0!</v>
      </c>
      <c r="AG11" s="11"/>
    </row>
    <row r="12" spans="1:35" x14ac:dyDescent="0.25">
      <c r="A12" s="7"/>
      <c r="B12" s="16"/>
      <c r="C12" s="16"/>
      <c r="D12" s="2"/>
      <c r="E12" s="37">
        <f t="shared" si="0"/>
        <v>0</v>
      </c>
      <c r="F12" s="37">
        <f>SUM(Table3111618[[#This Row],[1B]:[HR]])</f>
        <v>0</v>
      </c>
      <c r="G12" s="2"/>
      <c r="H12" s="2"/>
      <c r="I12" s="2"/>
      <c r="J12" s="2"/>
      <c r="K12" s="2"/>
      <c r="L12" s="39">
        <f t="shared" si="1"/>
        <v>0</v>
      </c>
      <c r="M12" s="26"/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33">
        <f t="shared" si="7"/>
        <v>0</v>
      </c>
      <c r="T12" s="33">
        <f t="shared" si="8"/>
        <v>0</v>
      </c>
      <c r="U12" s="35" t="e">
        <f t="shared" si="9"/>
        <v>#DIV/0!</v>
      </c>
      <c r="V12" s="35" t="e">
        <f t="shared" si="10"/>
        <v>#DIV/0!</v>
      </c>
      <c r="W12" s="35">
        <f>(Table311[[#This Row],[2B]]+Table311[[#This Row],[3B]]+(3*Table311[[#This Row],[HR]]))/Table311[[#This Row],[AB]]</f>
        <v>6.6666666666666666E-2</v>
      </c>
      <c r="X12" s="30">
        <f>(0.69*Table311[[#This Row],[BB]])+(0.89*Table311[[#This Row],[1B]])+(1.27*Table311[[#This Row],[2B]])+(1.62*Table311[[#This Row],[3B]])+(2.1*Table311[[#This Row],[HR]])/Table311[[#This Row],[PA]]</f>
        <v>2.85</v>
      </c>
      <c r="Y12" s="30" t="e">
        <f t="shared" si="11"/>
        <v>#DIV/0!</v>
      </c>
      <c r="AG12" s="11"/>
    </row>
    <row r="13" spans="1:35" x14ac:dyDescent="0.25">
      <c r="A13" s="18"/>
      <c r="B13" s="16"/>
      <c r="C13" s="16"/>
      <c r="D13" s="2"/>
      <c r="E13" s="37">
        <f t="shared" si="0"/>
        <v>0</v>
      </c>
      <c r="F13" s="37">
        <f>SUM(Table3111618[[#This Row],[1B]:[HR]])</f>
        <v>0</v>
      </c>
      <c r="G13" s="2"/>
      <c r="H13" s="2"/>
      <c r="I13" s="2"/>
      <c r="J13" s="2"/>
      <c r="K13" s="2"/>
      <c r="L13" s="39">
        <f t="shared" si="1"/>
        <v>0</v>
      </c>
      <c r="M13" s="26"/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33">
        <f t="shared" si="7"/>
        <v>0</v>
      </c>
      <c r="T13" s="33">
        <f t="shared" si="8"/>
        <v>0</v>
      </c>
      <c r="U13" s="35" t="e">
        <f t="shared" si="9"/>
        <v>#DIV/0!</v>
      </c>
      <c r="V13" s="35" t="e">
        <f t="shared" si="10"/>
        <v>#DIV/0!</v>
      </c>
      <c r="W13" s="35">
        <f>(Table311[[#This Row],[2B]]+Table311[[#This Row],[3B]]+(3*Table311[[#This Row],[HR]]))/Table311[[#This Row],[AB]]</f>
        <v>0.125</v>
      </c>
      <c r="X13" s="30">
        <f>(0.69*Table311[[#This Row],[BB]])+(0.89*Table311[[#This Row],[1B]])+(1.27*Table311[[#This Row],[2B]])+(1.62*Table311[[#This Row],[3B]])+(2.1*Table311[[#This Row],[HR]])/Table311[[#This Row],[PA]]</f>
        <v>1.27</v>
      </c>
      <c r="Y13" s="30" t="e">
        <f t="shared" si="11"/>
        <v>#DIV/0!</v>
      </c>
      <c r="AG13" s="11"/>
    </row>
    <row r="14" spans="1:35" x14ac:dyDescent="0.25">
      <c r="A14" s="5"/>
      <c r="B14" s="16"/>
      <c r="C14" s="16"/>
      <c r="D14" s="4"/>
      <c r="E14" s="37">
        <f t="shared" si="0"/>
        <v>0</v>
      </c>
      <c r="F14" s="38">
        <f>SUM(Table3111618[[#This Row],[1B]:[HR]])</f>
        <v>0</v>
      </c>
      <c r="G14" s="2"/>
      <c r="H14" s="4"/>
      <c r="I14" s="4"/>
      <c r="J14" s="4"/>
      <c r="K14" s="4"/>
      <c r="L14" s="48">
        <f t="shared" si="1"/>
        <v>0</v>
      </c>
      <c r="M14" s="27"/>
      <c r="N14" s="12">
        <f t="shared" si="2"/>
        <v>0</v>
      </c>
      <c r="O14" s="12">
        <f t="shared" si="3"/>
        <v>0</v>
      </c>
      <c r="P14" s="1">
        <f t="shared" si="4"/>
        <v>0</v>
      </c>
      <c r="Q14" s="1">
        <f t="shared" si="5"/>
        <v>0</v>
      </c>
      <c r="R14" s="1">
        <f t="shared" si="6"/>
        <v>0</v>
      </c>
      <c r="S14" s="34">
        <f t="shared" si="7"/>
        <v>0</v>
      </c>
      <c r="T14" s="34">
        <f t="shared" si="8"/>
        <v>0</v>
      </c>
      <c r="U14" s="36" t="e">
        <f t="shared" si="9"/>
        <v>#DIV/0!</v>
      </c>
      <c r="V14" s="36" t="e">
        <f t="shared" si="10"/>
        <v>#DIV/0!</v>
      </c>
      <c r="W14" s="36">
        <f>(Table311[[#This Row],[2B]]+Table311[[#This Row],[3B]]+(3*Table311[[#This Row],[HR]]))/Table311[[#This Row],[AB]]</f>
        <v>0</v>
      </c>
      <c r="X14" s="31">
        <f>(0.69*Table311[[#This Row],[BB]])+(0.89*Table311[[#This Row],[1B]])+(1.27*Table311[[#This Row],[2B]])+(1.62*Table311[[#This Row],[3B]])+(2.1*Table311[[#This Row],[HR]])/Table311[[#This Row],[PA]]</f>
        <v>0</v>
      </c>
      <c r="Y14" s="30" t="e">
        <f t="shared" si="11"/>
        <v>#DIV/0!</v>
      </c>
      <c r="AG14" s="11"/>
    </row>
    <row r="16" spans="1:35" x14ac:dyDescent="0.25">
      <c r="A16" s="10" t="s">
        <v>53</v>
      </c>
      <c r="B16" s="49" t="s">
        <v>67</v>
      </c>
      <c r="C16" s="49" t="s">
        <v>64</v>
      </c>
      <c r="D16" s="49" t="s">
        <v>68</v>
      </c>
      <c r="E16" s="10" t="s">
        <v>89</v>
      </c>
      <c r="F16" s="9" t="s">
        <v>52</v>
      </c>
      <c r="G16" s="9" t="s">
        <v>92</v>
      </c>
      <c r="H16" s="9" t="s">
        <v>51</v>
      </c>
      <c r="I16" s="9" t="s">
        <v>18</v>
      </c>
      <c r="J16" s="9" t="s">
        <v>17</v>
      </c>
      <c r="K16" s="9" t="s">
        <v>50</v>
      </c>
      <c r="L16" s="9" t="s">
        <v>85</v>
      </c>
      <c r="M16" s="9" t="s">
        <v>49</v>
      </c>
      <c r="N16" s="9" t="s">
        <v>48</v>
      </c>
      <c r="O16" s="8" t="s">
        <v>47</v>
      </c>
      <c r="P16" s="8" t="s">
        <v>46</v>
      </c>
      <c r="Q16" s="8" t="s">
        <v>90</v>
      </c>
      <c r="R16" s="8" t="s">
        <v>91</v>
      </c>
      <c r="S16" s="8" t="s">
        <v>94</v>
      </c>
      <c r="T16" s="9" t="s">
        <v>45</v>
      </c>
      <c r="U16" s="9" t="s">
        <v>86</v>
      </c>
      <c r="V16" s="9" t="s">
        <v>93</v>
      </c>
      <c r="W16" s="42" t="s">
        <v>106</v>
      </c>
      <c r="Y16"/>
      <c r="AG16" s="11"/>
      <c r="AH16" s="11"/>
      <c r="AI16" s="11"/>
    </row>
    <row r="17" spans="1:35" x14ac:dyDescent="0.25">
      <c r="A17" s="20" t="s">
        <v>35</v>
      </c>
      <c r="B17" s="20">
        <v>1</v>
      </c>
      <c r="C17" s="16">
        <v>1</v>
      </c>
      <c r="D17" s="20" t="s">
        <v>70</v>
      </c>
      <c r="E17" s="20">
        <v>4</v>
      </c>
      <c r="F17" s="2">
        <v>20</v>
      </c>
      <c r="G17" s="2">
        <v>72</v>
      </c>
      <c r="H17" s="2">
        <v>9</v>
      </c>
      <c r="I17" s="2">
        <v>1</v>
      </c>
      <c r="J17" s="2">
        <v>1</v>
      </c>
      <c r="K17" s="2">
        <v>0</v>
      </c>
      <c r="L17" s="2">
        <v>13</v>
      </c>
      <c r="M17" s="2">
        <v>16</v>
      </c>
      <c r="N17" s="2">
        <v>5</v>
      </c>
      <c r="O17" s="17">
        <f t="shared" ref="O17:O28" si="12">IFERROR(I17/E17,0)</f>
        <v>0.25</v>
      </c>
      <c r="P17" s="15">
        <f t="shared" ref="P17:P28" si="13">IFERROR((H17/F17)*9,0)</f>
        <v>4.05</v>
      </c>
      <c r="Q17" s="25">
        <f t="shared" ref="Q17:Q28" si="14">IFERROR(M17/9,0)</f>
        <v>1.7777777777777777</v>
      </c>
      <c r="R17" s="25">
        <f t="shared" ref="R17:R28" si="15">IFERROR(N17/9,0)</f>
        <v>0.55555555555555558</v>
      </c>
      <c r="S17" s="28">
        <f t="shared" ref="S17:S28" si="16">IFERROR(L17/G17,0)</f>
        <v>0.18055555555555555</v>
      </c>
      <c r="T17" s="1">
        <f t="shared" ref="T17:T28" si="17">IFERROR(M17/G17,0)</f>
        <v>0.22222222222222221</v>
      </c>
      <c r="U17" s="1">
        <f t="shared" ref="U17:U28" si="18">IFERROR(N17/G17,0)</f>
        <v>6.9444444444444448E-2</v>
      </c>
      <c r="V17" s="1">
        <f t="shared" ref="V17:V28" si="19">T17-U17</f>
        <v>0.15277777777777776</v>
      </c>
      <c r="W17" s="43">
        <f t="shared" ref="W17:W28" si="20">((5*F17/9)-H17)+(M17/12)+(K17*2.5)+((I17*6)-(J17*2))</f>
        <v>7.4444444444444438</v>
      </c>
      <c r="Y17"/>
      <c r="AG17" s="11"/>
      <c r="AH17" s="11"/>
      <c r="AI17" s="11"/>
    </row>
    <row r="18" spans="1:35" x14ac:dyDescent="0.25">
      <c r="A18" s="19" t="s">
        <v>37</v>
      </c>
      <c r="B18" s="19">
        <v>2</v>
      </c>
      <c r="C18" s="16" t="s">
        <v>99</v>
      </c>
      <c r="D18" s="19" t="s">
        <v>70</v>
      </c>
      <c r="E18" s="19">
        <v>6</v>
      </c>
      <c r="F18" s="2">
        <v>45.66</v>
      </c>
      <c r="G18" s="2">
        <v>97</v>
      </c>
      <c r="H18" s="2">
        <v>12</v>
      </c>
      <c r="I18" s="2">
        <v>2</v>
      </c>
      <c r="J18" s="2">
        <v>1</v>
      </c>
      <c r="K18" s="2">
        <v>0</v>
      </c>
      <c r="L18" s="2">
        <v>17</v>
      </c>
      <c r="M18" s="2">
        <v>40</v>
      </c>
      <c r="N18" s="2">
        <v>15</v>
      </c>
      <c r="O18" s="17">
        <f t="shared" si="12"/>
        <v>0.33333333333333331</v>
      </c>
      <c r="P18" s="15">
        <f t="shared" si="13"/>
        <v>2.3653088042049935</v>
      </c>
      <c r="Q18" s="15">
        <f t="shared" si="14"/>
        <v>4.4444444444444446</v>
      </c>
      <c r="R18" s="15">
        <f t="shared" si="15"/>
        <v>1.6666666666666667</v>
      </c>
      <c r="S18" s="17">
        <f t="shared" si="16"/>
        <v>0.17525773195876287</v>
      </c>
      <c r="T18" s="1">
        <f t="shared" si="17"/>
        <v>0.41237113402061853</v>
      </c>
      <c r="U18" s="1">
        <f t="shared" si="18"/>
        <v>0.15463917525773196</v>
      </c>
      <c r="V18" s="1">
        <f t="shared" si="19"/>
        <v>0.25773195876288657</v>
      </c>
      <c r="W18" s="43">
        <f t="shared" si="20"/>
        <v>26.699999999999996</v>
      </c>
      <c r="Y18"/>
      <c r="AG18" s="11"/>
      <c r="AH18" s="11"/>
      <c r="AI18" s="11"/>
    </row>
    <row r="19" spans="1:35" x14ac:dyDescent="0.25">
      <c r="A19" s="19" t="s">
        <v>100</v>
      </c>
      <c r="B19" s="19">
        <v>2</v>
      </c>
      <c r="C19" s="16" t="s">
        <v>99</v>
      </c>
      <c r="D19" s="20" t="s">
        <v>69</v>
      </c>
      <c r="E19" s="19">
        <v>1</v>
      </c>
      <c r="F19" s="2">
        <v>7</v>
      </c>
      <c r="G19" s="2">
        <v>28</v>
      </c>
      <c r="H19" s="2">
        <v>2</v>
      </c>
      <c r="I19" s="2">
        <v>0</v>
      </c>
      <c r="J19" s="2">
        <v>0</v>
      </c>
      <c r="K19" s="2">
        <v>0</v>
      </c>
      <c r="L19" s="2">
        <v>7</v>
      </c>
      <c r="M19" s="2">
        <v>5</v>
      </c>
      <c r="N19" s="2">
        <v>1</v>
      </c>
      <c r="O19" s="17">
        <f t="shared" si="12"/>
        <v>0</v>
      </c>
      <c r="P19" s="15">
        <f t="shared" si="13"/>
        <v>2.5714285714285712</v>
      </c>
      <c r="Q19" s="15">
        <f t="shared" si="14"/>
        <v>0.55555555555555558</v>
      </c>
      <c r="R19" s="15">
        <f t="shared" si="15"/>
        <v>0.1111111111111111</v>
      </c>
      <c r="S19" s="17">
        <f t="shared" si="16"/>
        <v>0.25</v>
      </c>
      <c r="T19" s="1">
        <f t="shared" si="17"/>
        <v>0.17857142857142858</v>
      </c>
      <c r="U19" s="1">
        <f t="shared" si="18"/>
        <v>3.5714285714285712E-2</v>
      </c>
      <c r="V19" s="1">
        <f t="shared" si="19"/>
        <v>0.14285714285714285</v>
      </c>
      <c r="W19" s="43">
        <f t="shared" si="20"/>
        <v>2.3055555555555554</v>
      </c>
      <c r="Y19"/>
      <c r="AG19" s="11"/>
      <c r="AH19" s="11"/>
      <c r="AI19" s="11"/>
    </row>
    <row r="20" spans="1:35" x14ac:dyDescent="0.25">
      <c r="A20" s="18" t="s">
        <v>31</v>
      </c>
      <c r="B20" s="18">
        <v>2</v>
      </c>
      <c r="C20" s="16" t="s">
        <v>99</v>
      </c>
      <c r="D20" s="20" t="s">
        <v>69</v>
      </c>
      <c r="E20" s="18">
        <v>6</v>
      </c>
      <c r="F20" s="2">
        <v>23</v>
      </c>
      <c r="G20" s="2">
        <v>38</v>
      </c>
      <c r="H20" s="2">
        <v>10</v>
      </c>
      <c r="I20" s="2">
        <v>0</v>
      </c>
      <c r="J20" s="2">
        <v>2</v>
      </c>
      <c r="K20" s="2">
        <v>0</v>
      </c>
      <c r="L20" s="2">
        <v>7</v>
      </c>
      <c r="M20" s="2">
        <v>24</v>
      </c>
      <c r="N20" s="2">
        <v>10</v>
      </c>
      <c r="O20" s="17">
        <f t="shared" si="12"/>
        <v>0</v>
      </c>
      <c r="P20" s="15">
        <f t="shared" si="13"/>
        <v>3.9130434782608696</v>
      </c>
      <c r="Q20" s="15">
        <f t="shared" si="14"/>
        <v>2.6666666666666665</v>
      </c>
      <c r="R20" s="15">
        <f t="shared" si="15"/>
        <v>1.1111111111111112</v>
      </c>
      <c r="S20" s="17">
        <f t="shared" si="16"/>
        <v>0.18421052631578946</v>
      </c>
      <c r="T20" s="1">
        <f t="shared" si="17"/>
        <v>0.63157894736842102</v>
      </c>
      <c r="U20" s="1">
        <f t="shared" si="18"/>
        <v>0.26315789473684209</v>
      </c>
      <c r="V20" s="1">
        <f t="shared" si="19"/>
        <v>0.36842105263157893</v>
      </c>
      <c r="W20" s="43">
        <f t="shared" si="20"/>
        <v>0.77777777777777857</v>
      </c>
      <c r="Y20"/>
      <c r="AG20" s="11"/>
      <c r="AH20" s="11"/>
      <c r="AI20" s="11"/>
    </row>
    <row r="21" spans="1:35" x14ac:dyDescent="0.25">
      <c r="A21" s="19" t="s">
        <v>23</v>
      </c>
      <c r="B21" s="19">
        <v>2</v>
      </c>
      <c r="C21" s="16" t="s">
        <v>99</v>
      </c>
      <c r="D21" s="20" t="s">
        <v>69</v>
      </c>
      <c r="E21" s="19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7">
        <f t="shared" si="12"/>
        <v>0</v>
      </c>
      <c r="P21" s="15">
        <f t="shared" si="13"/>
        <v>0</v>
      </c>
      <c r="Q21" s="15">
        <f t="shared" si="14"/>
        <v>0</v>
      </c>
      <c r="R21" s="15">
        <f t="shared" si="15"/>
        <v>0</v>
      </c>
      <c r="S21" s="17">
        <f t="shared" si="16"/>
        <v>0</v>
      </c>
      <c r="T21" s="1">
        <f t="shared" si="17"/>
        <v>0</v>
      </c>
      <c r="U21" s="1">
        <f t="shared" si="18"/>
        <v>0</v>
      </c>
      <c r="V21" s="1">
        <f t="shared" si="19"/>
        <v>0</v>
      </c>
      <c r="W21" s="43">
        <f t="shared" si="20"/>
        <v>0</v>
      </c>
      <c r="Y21"/>
      <c r="AG21" s="11"/>
      <c r="AH21" s="11"/>
      <c r="AI21" s="11"/>
    </row>
    <row r="22" spans="1:35" x14ac:dyDescent="0.25">
      <c r="A22" s="20"/>
      <c r="B22" s="20"/>
      <c r="C22" s="16"/>
      <c r="D22" s="20"/>
      <c r="E22" s="20"/>
      <c r="F22" s="2"/>
      <c r="G22" s="2"/>
      <c r="H22" s="2"/>
      <c r="I22" s="2"/>
      <c r="J22" s="2"/>
      <c r="K22" s="2"/>
      <c r="L22" s="2"/>
      <c r="M22" s="2"/>
      <c r="N22" s="2"/>
      <c r="O22" s="17">
        <f t="shared" si="12"/>
        <v>0</v>
      </c>
      <c r="P22" s="15">
        <f t="shared" si="13"/>
        <v>0</v>
      </c>
      <c r="Q22" s="15">
        <f t="shared" si="14"/>
        <v>0</v>
      </c>
      <c r="R22" s="15">
        <f t="shared" si="15"/>
        <v>0</v>
      </c>
      <c r="S22" s="17">
        <f t="shared" si="16"/>
        <v>0</v>
      </c>
      <c r="T22" s="1">
        <f t="shared" si="17"/>
        <v>0</v>
      </c>
      <c r="U22" s="1">
        <f t="shared" si="18"/>
        <v>0</v>
      </c>
      <c r="V22" s="1">
        <f t="shared" si="19"/>
        <v>0</v>
      </c>
      <c r="W22" s="43">
        <f t="shared" si="20"/>
        <v>0</v>
      </c>
      <c r="Y22"/>
      <c r="AG22" s="11"/>
      <c r="AH22" s="11"/>
      <c r="AI22" s="11"/>
    </row>
    <row r="23" spans="1:35" x14ac:dyDescent="0.25">
      <c r="A23" s="18"/>
      <c r="B23" s="18"/>
      <c r="C23" s="16"/>
      <c r="D23" s="20"/>
      <c r="E23" s="18"/>
      <c r="F23" s="2"/>
      <c r="G23" s="2"/>
      <c r="H23" s="2"/>
      <c r="I23" s="2"/>
      <c r="J23" s="2"/>
      <c r="K23" s="2"/>
      <c r="L23" s="2"/>
      <c r="M23" s="2"/>
      <c r="N23" s="2"/>
      <c r="O23" s="17">
        <f t="shared" si="12"/>
        <v>0</v>
      </c>
      <c r="P23" s="15">
        <f t="shared" si="13"/>
        <v>0</v>
      </c>
      <c r="Q23" s="15">
        <f t="shared" si="14"/>
        <v>0</v>
      </c>
      <c r="R23" s="15">
        <f t="shared" si="15"/>
        <v>0</v>
      </c>
      <c r="S23" s="17">
        <f t="shared" si="16"/>
        <v>0</v>
      </c>
      <c r="T23" s="1">
        <f t="shared" si="17"/>
        <v>0</v>
      </c>
      <c r="U23" s="1">
        <f t="shared" si="18"/>
        <v>0</v>
      </c>
      <c r="V23" s="1">
        <f t="shared" si="19"/>
        <v>0</v>
      </c>
      <c r="W23" s="43">
        <f t="shared" si="20"/>
        <v>0</v>
      </c>
      <c r="Y23"/>
      <c r="AG23" s="11"/>
      <c r="AH23" s="11"/>
      <c r="AI23" s="11"/>
    </row>
    <row r="24" spans="1:35" x14ac:dyDescent="0.25">
      <c r="A24" s="19"/>
      <c r="B24" s="19"/>
      <c r="C24" s="16"/>
      <c r="D24" s="20"/>
      <c r="E24" s="19"/>
      <c r="F24" s="2"/>
      <c r="G24" s="2"/>
      <c r="H24" s="2"/>
      <c r="I24" s="2"/>
      <c r="J24" s="2"/>
      <c r="K24" s="2"/>
      <c r="L24" s="2"/>
      <c r="M24" s="2"/>
      <c r="N24" s="2"/>
      <c r="O24" s="17">
        <f t="shared" si="12"/>
        <v>0</v>
      </c>
      <c r="P24" s="15">
        <f t="shared" si="13"/>
        <v>0</v>
      </c>
      <c r="Q24" s="15">
        <f t="shared" si="14"/>
        <v>0</v>
      </c>
      <c r="R24" s="15">
        <f t="shared" si="15"/>
        <v>0</v>
      </c>
      <c r="S24" s="17">
        <f t="shared" si="16"/>
        <v>0</v>
      </c>
      <c r="T24" s="1">
        <f t="shared" si="17"/>
        <v>0</v>
      </c>
      <c r="U24" s="1">
        <f t="shared" si="18"/>
        <v>0</v>
      </c>
      <c r="V24" s="1">
        <f t="shared" si="19"/>
        <v>0</v>
      </c>
      <c r="W24" s="43">
        <f t="shared" si="20"/>
        <v>0</v>
      </c>
      <c r="Y24"/>
      <c r="AG24" s="11"/>
      <c r="AH24" s="11"/>
      <c r="AI24" s="11"/>
    </row>
    <row r="25" spans="1:35" x14ac:dyDescent="0.25">
      <c r="A25" s="19"/>
      <c r="B25" s="19"/>
      <c r="C25" s="16"/>
      <c r="D25" s="20"/>
      <c r="E25" s="19"/>
      <c r="F25" s="2"/>
      <c r="G25" s="2"/>
      <c r="H25" s="2"/>
      <c r="I25" s="2"/>
      <c r="J25" s="2"/>
      <c r="K25" s="2"/>
      <c r="L25" s="2"/>
      <c r="M25" s="2"/>
      <c r="N25" s="2"/>
      <c r="O25" s="17">
        <f t="shared" si="12"/>
        <v>0</v>
      </c>
      <c r="P25" s="15">
        <f t="shared" si="13"/>
        <v>0</v>
      </c>
      <c r="Q25" s="15">
        <f t="shared" si="14"/>
        <v>0</v>
      </c>
      <c r="R25" s="15">
        <f t="shared" si="15"/>
        <v>0</v>
      </c>
      <c r="S25" s="17">
        <f t="shared" si="16"/>
        <v>0</v>
      </c>
      <c r="T25" s="1">
        <f t="shared" si="17"/>
        <v>0</v>
      </c>
      <c r="U25" s="1">
        <f t="shared" si="18"/>
        <v>0</v>
      </c>
      <c r="V25" s="1">
        <f t="shared" si="19"/>
        <v>0</v>
      </c>
      <c r="W25" s="43">
        <f t="shared" si="20"/>
        <v>0</v>
      </c>
      <c r="Y25"/>
      <c r="AG25" s="11"/>
      <c r="AH25" s="11"/>
      <c r="AI25" s="11"/>
    </row>
    <row r="26" spans="1:35" x14ac:dyDescent="0.25">
      <c r="A26" s="19"/>
      <c r="B26" s="19"/>
      <c r="C26" s="16"/>
      <c r="D26" s="20"/>
      <c r="E26" s="19"/>
      <c r="F26" s="2"/>
      <c r="G26" s="2"/>
      <c r="H26" s="2"/>
      <c r="I26" s="2"/>
      <c r="J26" s="2"/>
      <c r="K26" s="2"/>
      <c r="L26" s="2"/>
      <c r="M26" s="2"/>
      <c r="N26" s="2"/>
      <c r="O26" s="17">
        <f t="shared" si="12"/>
        <v>0</v>
      </c>
      <c r="P26" s="15">
        <f t="shared" si="13"/>
        <v>0</v>
      </c>
      <c r="Q26" s="15">
        <f t="shared" si="14"/>
        <v>0</v>
      </c>
      <c r="R26" s="15">
        <f t="shared" si="15"/>
        <v>0</v>
      </c>
      <c r="S26" s="17">
        <f t="shared" si="16"/>
        <v>0</v>
      </c>
      <c r="T26" s="1">
        <f t="shared" si="17"/>
        <v>0</v>
      </c>
      <c r="U26" s="1">
        <f t="shared" si="18"/>
        <v>0</v>
      </c>
      <c r="V26" s="1">
        <f t="shared" si="19"/>
        <v>0</v>
      </c>
      <c r="W26" s="43">
        <f t="shared" si="20"/>
        <v>0</v>
      </c>
      <c r="Y26"/>
      <c r="AG26" s="11"/>
      <c r="AH26" s="11"/>
      <c r="AI26" s="11"/>
    </row>
    <row r="27" spans="1:35" x14ac:dyDescent="0.25">
      <c r="A27" s="19"/>
      <c r="B27" s="19"/>
      <c r="C27" s="16"/>
      <c r="D27" s="20"/>
      <c r="E27" s="19"/>
      <c r="F27" s="2"/>
      <c r="G27" s="2"/>
      <c r="H27" s="2"/>
      <c r="I27" s="2"/>
      <c r="J27" s="2"/>
      <c r="K27" s="2"/>
      <c r="L27" s="2"/>
      <c r="M27" s="2"/>
      <c r="N27" s="2"/>
      <c r="O27" s="17">
        <f t="shared" si="12"/>
        <v>0</v>
      </c>
      <c r="P27" s="15">
        <f t="shared" si="13"/>
        <v>0</v>
      </c>
      <c r="Q27" s="15">
        <f t="shared" si="14"/>
        <v>0</v>
      </c>
      <c r="R27" s="15">
        <f t="shared" si="15"/>
        <v>0</v>
      </c>
      <c r="S27" s="17">
        <f t="shared" si="16"/>
        <v>0</v>
      </c>
      <c r="T27" s="1">
        <f t="shared" si="17"/>
        <v>0</v>
      </c>
      <c r="U27" s="1">
        <f t="shared" si="18"/>
        <v>0</v>
      </c>
      <c r="V27" s="1">
        <f t="shared" si="19"/>
        <v>0</v>
      </c>
      <c r="W27" s="43">
        <f t="shared" si="20"/>
        <v>0</v>
      </c>
      <c r="Y27"/>
      <c r="AG27" s="11"/>
      <c r="AH27" s="11"/>
      <c r="AI27" s="11"/>
    </row>
    <row r="28" spans="1:35" x14ac:dyDescent="0.25">
      <c r="A28" s="23"/>
      <c r="B28" s="52"/>
      <c r="C28" s="51"/>
      <c r="D28" s="50"/>
      <c r="E28" s="23"/>
      <c r="F28" s="4"/>
      <c r="G28" s="4"/>
      <c r="H28" s="4"/>
      <c r="I28" s="2"/>
      <c r="J28" s="2"/>
      <c r="K28" s="4"/>
      <c r="L28" s="4"/>
      <c r="M28" s="4"/>
      <c r="N28" s="4"/>
      <c r="O28" s="14">
        <f t="shared" si="12"/>
        <v>0</v>
      </c>
      <c r="P28" s="13">
        <f t="shared" si="13"/>
        <v>0</v>
      </c>
      <c r="Q28" s="13">
        <f t="shared" si="14"/>
        <v>0</v>
      </c>
      <c r="R28" s="13">
        <f t="shared" si="15"/>
        <v>0</v>
      </c>
      <c r="S28" s="14">
        <f t="shared" si="16"/>
        <v>0</v>
      </c>
      <c r="T28" s="1">
        <f t="shared" si="17"/>
        <v>0</v>
      </c>
      <c r="U28" s="1">
        <f t="shared" si="18"/>
        <v>0</v>
      </c>
      <c r="V28" s="1">
        <f t="shared" si="19"/>
        <v>0</v>
      </c>
      <c r="W28" s="43">
        <f t="shared" si="20"/>
        <v>0</v>
      </c>
      <c r="Y28"/>
      <c r="AG28" s="11"/>
      <c r="AH28" s="11"/>
      <c r="AI28" s="11"/>
    </row>
  </sheetData>
  <conditionalFormatting sqref="W17:W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74FA-1606-4C00-AC13-8D85782CB49B}">
  <dimension ref="A1:AI28"/>
  <sheetViews>
    <sheetView workbookViewId="0">
      <selection activeCell="I23" sqref="I23"/>
    </sheetView>
  </sheetViews>
  <sheetFormatPr defaultColWidth="8.85546875" defaultRowHeight="15" x14ac:dyDescent="0.25"/>
  <cols>
    <col min="1" max="1" width="16.5703125" style="11" bestFit="1" customWidth="1"/>
    <col min="2" max="2" width="20.85546875" style="11" bestFit="1" customWidth="1"/>
    <col min="3" max="3" width="22.140625" style="11" bestFit="1" customWidth="1"/>
    <col min="4" max="4" width="10.85546875" style="11" bestFit="1" customWidth="1"/>
    <col min="5" max="5" width="11.7109375" style="11" bestFit="1" customWidth="1"/>
    <col min="6" max="6" width="9" style="11" bestFit="1" customWidth="1"/>
    <col min="7" max="7" width="8.140625" style="11" bestFit="1" customWidth="1"/>
    <col min="8" max="8" width="7.85546875" style="11" bestFit="1" customWidth="1"/>
    <col min="9" max="10" width="9.28515625" style="11" bestFit="1" customWidth="1"/>
    <col min="11" max="11" width="9.7109375" style="11" bestFit="1" customWidth="1"/>
    <col min="12" max="12" width="9" style="11" bestFit="1" customWidth="1"/>
    <col min="13" max="13" width="7.7109375" style="11" bestFit="1" customWidth="1"/>
    <col min="14" max="14" width="7.85546875" bestFit="1" customWidth="1"/>
    <col min="15" max="15" width="12.140625" bestFit="1" customWidth="1"/>
    <col min="16" max="16" width="10.42578125" style="11" bestFit="1" customWidth="1"/>
    <col min="17" max="17" width="9.28515625" style="11" bestFit="1" customWidth="1"/>
    <col min="18" max="19" width="9.7109375" style="11" bestFit="1" customWidth="1"/>
    <col min="20" max="20" width="9.42578125" style="11" bestFit="1" customWidth="1"/>
    <col min="21" max="21" width="9.42578125" style="11" customWidth="1"/>
    <col min="22" max="22" width="12.85546875" bestFit="1" customWidth="1"/>
    <col min="23" max="23" width="10.42578125" style="11" bestFit="1" customWidth="1"/>
    <col min="24" max="24" width="9.28515625" style="11" bestFit="1" customWidth="1"/>
    <col min="25" max="25" width="7.7109375" style="11" bestFit="1" customWidth="1"/>
    <col min="26" max="27" width="9.28515625" style="11" bestFit="1" customWidth="1"/>
    <col min="28" max="28" width="9.7109375" style="11" bestFit="1" customWidth="1"/>
    <col min="29" max="29" width="9.140625" style="11" bestFit="1" customWidth="1"/>
    <col min="30" max="30" width="7.85546875" style="11" bestFit="1" customWidth="1"/>
    <col min="31" max="31" width="10.85546875" style="11" bestFit="1" customWidth="1"/>
    <col min="32" max="32" width="9" style="11" bestFit="1" customWidth="1"/>
    <col min="33" max="33" width="8.28515625" bestFit="1" customWidth="1"/>
  </cols>
  <sheetData>
    <row r="1" spans="1:35" x14ac:dyDescent="0.25">
      <c r="A1" s="10" t="s">
        <v>53</v>
      </c>
      <c r="B1" s="10" t="s">
        <v>110</v>
      </c>
      <c r="C1" s="10" t="s">
        <v>109</v>
      </c>
      <c r="D1" s="9" t="s">
        <v>88</v>
      </c>
      <c r="E1" s="9" t="s">
        <v>63</v>
      </c>
      <c r="F1" s="9" t="s">
        <v>85</v>
      </c>
      <c r="G1" s="9" t="s">
        <v>87</v>
      </c>
      <c r="H1" s="9" t="s">
        <v>48</v>
      </c>
      <c r="I1" s="9" t="s">
        <v>62</v>
      </c>
      <c r="J1" s="9" t="s">
        <v>61</v>
      </c>
      <c r="K1" s="9" t="s">
        <v>60</v>
      </c>
      <c r="L1" s="9" t="s">
        <v>59</v>
      </c>
      <c r="M1" s="8" t="s">
        <v>97</v>
      </c>
      <c r="N1" s="8" t="s">
        <v>95</v>
      </c>
      <c r="O1" s="9" t="s">
        <v>57</v>
      </c>
      <c r="P1" s="9" t="s">
        <v>56</v>
      </c>
      <c r="Q1" s="9" t="s">
        <v>55</v>
      </c>
      <c r="R1" s="9" t="s">
        <v>54</v>
      </c>
      <c r="S1" s="9" t="s">
        <v>45</v>
      </c>
      <c r="T1" s="9" t="s">
        <v>86</v>
      </c>
      <c r="U1" s="8" t="s">
        <v>58</v>
      </c>
      <c r="V1" s="8" t="s">
        <v>96</v>
      </c>
      <c r="W1" s="9" t="s">
        <v>105</v>
      </c>
      <c r="X1" s="40" t="s">
        <v>102</v>
      </c>
      <c r="Y1" s="40" t="s">
        <v>103</v>
      </c>
      <c r="Z1" s="40" t="s">
        <v>104</v>
      </c>
      <c r="AA1" s="40" t="s">
        <v>106</v>
      </c>
      <c r="AG1" s="11"/>
      <c r="AH1" s="11"/>
      <c r="AI1" s="11"/>
    </row>
    <row r="2" spans="1:35" x14ac:dyDescent="0.25">
      <c r="A2" s="7"/>
      <c r="B2" s="16"/>
      <c r="C2" s="16"/>
      <c r="D2" s="2"/>
      <c r="E2" s="37">
        <f>D2-H2</f>
        <v>0</v>
      </c>
      <c r="F2" s="37">
        <f>SUM(Table31116188[[#This Row],[1B]:[HR]])</f>
        <v>0</v>
      </c>
      <c r="G2" s="2"/>
      <c r="H2" s="2"/>
      <c r="I2" s="2"/>
      <c r="J2" s="2"/>
      <c r="K2" s="2"/>
      <c r="L2" s="2"/>
      <c r="M2" s="39">
        <f t="shared" ref="M2:M14" si="0">SUM((I2*1),(J2*2),(K2*3),(L2*4))</f>
        <v>0</v>
      </c>
      <c r="N2" s="26"/>
      <c r="O2" s="21">
        <f t="shared" ref="O2:O14" si="1">IFERROR(I2/F2,0)</f>
        <v>0</v>
      </c>
      <c r="P2" s="21">
        <f t="shared" ref="P2:P14" si="2">IFERROR(J2/F2,0)</f>
        <v>0</v>
      </c>
      <c r="Q2" s="21">
        <f t="shared" ref="Q2:Q14" si="3">IFERROR(K2/F2,0)</f>
        <v>0</v>
      </c>
      <c r="R2" s="1">
        <f t="shared" ref="R2:R14" si="4">IFERROR(L2/F2,0)</f>
        <v>0</v>
      </c>
      <c r="S2" s="1">
        <f t="shared" ref="S2:S14" si="5">IFERROR(G2/D2,0)</f>
        <v>0</v>
      </c>
      <c r="T2" s="1">
        <f t="shared" ref="T2:T14" si="6">IFERROR(H2/D2,0)</f>
        <v>0</v>
      </c>
      <c r="U2" s="33">
        <f t="shared" ref="U2:U14" si="7">IFERROR((I2+J2+K2+L2)/E2,0)</f>
        <v>0</v>
      </c>
      <c r="V2" s="32">
        <f t="shared" ref="V2:V14" si="8">IFERROR(M2/E2,0)</f>
        <v>0</v>
      </c>
      <c r="W2" s="35" t="e">
        <f t="shared" ref="W2:W14" si="9">(F2+H2)/D2</f>
        <v>#DIV/0!</v>
      </c>
      <c r="X2" s="35" t="e">
        <f t="shared" ref="X2:X14" si="10">V2+W2</f>
        <v>#DIV/0!</v>
      </c>
      <c r="Y2" s="35">
        <f>(Table311[[#This Row],[2B]]+Table311[[#This Row],[3B]]+(3*Table311[[#This Row],[HR]]))/Table311[[#This Row],[AB]]</f>
        <v>0.31666666666666665</v>
      </c>
      <c r="Z2" s="30">
        <f>(0.69*Table311[[#This Row],[BB]])+(0.89*Table311[[#This Row],[1B]])+(1.27*Table311[[#This Row],[2B]])+(1.62*Table311[[#This Row],[3B]])+(2.1*Table311[[#This Row],[HR]])/Table311[[#This Row],[PA]]</f>
        <v>22.446666666666669</v>
      </c>
      <c r="AA2" s="30" t="e">
        <f t="shared" ref="AA2:AA14" si="11">((F2+H2)*(M2+(0.26*H2))+(0.52*N2))/D2</f>
        <v>#DIV/0!</v>
      </c>
      <c r="AG2" s="11"/>
      <c r="AH2" s="11"/>
      <c r="AI2" s="11"/>
    </row>
    <row r="3" spans="1:35" x14ac:dyDescent="0.25">
      <c r="A3" s="7"/>
      <c r="B3" s="16"/>
      <c r="C3" s="16"/>
      <c r="D3" s="2"/>
      <c r="E3" s="37">
        <f t="shared" ref="E3:E14" si="12">D3-H3</f>
        <v>0</v>
      </c>
      <c r="F3" s="37">
        <f>SUM(Table31116188[[#This Row],[1B]:[HR]])</f>
        <v>0</v>
      </c>
      <c r="G3" s="2"/>
      <c r="H3" s="2"/>
      <c r="I3" s="2"/>
      <c r="J3" s="2"/>
      <c r="K3" s="2"/>
      <c r="L3" s="2"/>
      <c r="M3" s="39">
        <f t="shared" si="0"/>
        <v>0</v>
      </c>
      <c r="N3" s="26"/>
      <c r="O3" s="1">
        <f t="shared" si="1"/>
        <v>0</v>
      </c>
      <c r="P3" s="1">
        <f t="shared" si="2"/>
        <v>0</v>
      </c>
      <c r="Q3" s="1">
        <f t="shared" si="3"/>
        <v>0</v>
      </c>
      <c r="R3" s="1">
        <f t="shared" si="4"/>
        <v>0</v>
      </c>
      <c r="S3" s="1">
        <f t="shared" si="5"/>
        <v>0</v>
      </c>
      <c r="T3" s="1">
        <f t="shared" si="6"/>
        <v>0</v>
      </c>
      <c r="U3" s="33">
        <f t="shared" si="7"/>
        <v>0</v>
      </c>
      <c r="V3" s="33">
        <f t="shared" si="8"/>
        <v>0</v>
      </c>
      <c r="W3" s="35" t="e">
        <f t="shared" si="9"/>
        <v>#DIV/0!</v>
      </c>
      <c r="X3" s="35" t="e">
        <f t="shared" si="10"/>
        <v>#DIV/0!</v>
      </c>
      <c r="Y3" s="35">
        <f>(Table311[[#This Row],[2B]]+Table311[[#This Row],[3B]]+(3*Table311[[#This Row],[HR]]))/Table311[[#This Row],[AB]]</f>
        <v>0.22857142857142856</v>
      </c>
      <c r="Z3" s="30">
        <f>(0.69*Table311[[#This Row],[BB]])+(0.89*Table311[[#This Row],[1B]])+(1.27*Table311[[#This Row],[2B]])+(1.62*Table311[[#This Row],[3B]])+(2.1*Table311[[#This Row],[HR]])/Table311[[#This Row],[PA]]</f>
        <v>26.885999999999999</v>
      </c>
      <c r="AA3" s="30" t="e">
        <f t="shared" si="11"/>
        <v>#DIV/0!</v>
      </c>
      <c r="AG3" s="11"/>
      <c r="AH3" s="11"/>
      <c r="AI3" s="11"/>
    </row>
    <row r="4" spans="1:35" x14ac:dyDescent="0.25">
      <c r="A4" s="7"/>
      <c r="B4" s="16"/>
      <c r="C4" s="16"/>
      <c r="D4" s="2"/>
      <c r="E4" s="37">
        <f t="shared" si="12"/>
        <v>0</v>
      </c>
      <c r="F4" s="37">
        <f>SUM(Table31116188[[#This Row],[1B]:[HR]])</f>
        <v>0</v>
      </c>
      <c r="G4" s="2"/>
      <c r="H4" s="2"/>
      <c r="I4" s="2"/>
      <c r="J4" s="2"/>
      <c r="K4" s="2"/>
      <c r="L4" s="2"/>
      <c r="M4" s="39">
        <f t="shared" si="0"/>
        <v>0</v>
      </c>
      <c r="N4" s="26"/>
      <c r="O4" s="1">
        <f t="shared" si="1"/>
        <v>0</v>
      </c>
      <c r="P4" s="1">
        <f t="shared" si="2"/>
        <v>0</v>
      </c>
      <c r="Q4" s="1">
        <f t="shared" si="3"/>
        <v>0</v>
      </c>
      <c r="R4" s="1">
        <f t="shared" si="4"/>
        <v>0</v>
      </c>
      <c r="S4" s="1">
        <f t="shared" si="5"/>
        <v>0</v>
      </c>
      <c r="T4" s="1">
        <f t="shared" si="6"/>
        <v>0</v>
      </c>
      <c r="U4" s="33">
        <f t="shared" si="7"/>
        <v>0</v>
      </c>
      <c r="V4" s="33">
        <f t="shared" si="8"/>
        <v>0</v>
      </c>
      <c r="W4" s="35" t="e">
        <f t="shared" si="9"/>
        <v>#DIV/0!</v>
      </c>
      <c r="X4" s="35" t="e">
        <f t="shared" si="10"/>
        <v>#DIV/0!</v>
      </c>
      <c r="Y4" s="35">
        <f>(Table311[[#This Row],[2B]]+Table311[[#This Row],[3B]]+(3*Table311[[#This Row],[HR]]))/Table311[[#This Row],[AB]]</f>
        <v>0.14925373134328357</v>
      </c>
      <c r="Z4" s="30">
        <f>(0.69*Table311[[#This Row],[BB]])+(0.89*Table311[[#This Row],[1B]])+(1.27*Table311[[#This Row],[2B]])+(1.62*Table311[[#This Row],[3B]])+(2.1*Table311[[#This Row],[HR]])/Table311[[#This Row],[PA]]</f>
        <v>22.627534246575344</v>
      </c>
      <c r="AA4" s="30" t="e">
        <f t="shared" si="11"/>
        <v>#DIV/0!</v>
      </c>
      <c r="AG4" s="11"/>
      <c r="AH4" s="11"/>
      <c r="AI4" s="11"/>
    </row>
    <row r="5" spans="1:35" x14ac:dyDescent="0.25">
      <c r="A5" s="18"/>
      <c r="B5" s="16"/>
      <c r="C5" s="16"/>
      <c r="D5" s="2"/>
      <c r="E5" s="37">
        <f t="shared" si="12"/>
        <v>0</v>
      </c>
      <c r="F5" s="37">
        <f>SUM(Table31116188[[#This Row],[1B]:[HR]])</f>
        <v>0</v>
      </c>
      <c r="G5" s="2"/>
      <c r="H5" s="2"/>
      <c r="I5" s="2"/>
      <c r="J5" s="2"/>
      <c r="K5" s="2"/>
      <c r="L5" s="2"/>
      <c r="M5" s="39">
        <f t="shared" si="0"/>
        <v>0</v>
      </c>
      <c r="N5" s="26"/>
      <c r="O5" s="1">
        <f t="shared" si="1"/>
        <v>0</v>
      </c>
      <c r="P5" s="1">
        <f t="shared" si="2"/>
        <v>0</v>
      </c>
      <c r="Q5" s="1">
        <f t="shared" si="3"/>
        <v>0</v>
      </c>
      <c r="R5" s="1">
        <f t="shared" si="4"/>
        <v>0</v>
      </c>
      <c r="S5" s="1">
        <f t="shared" si="5"/>
        <v>0</v>
      </c>
      <c r="T5" s="1">
        <f t="shared" si="6"/>
        <v>0</v>
      </c>
      <c r="U5" s="33">
        <f t="shared" si="7"/>
        <v>0</v>
      </c>
      <c r="V5" s="33">
        <f t="shared" si="8"/>
        <v>0</v>
      </c>
      <c r="W5" s="35" t="e">
        <f t="shared" si="9"/>
        <v>#DIV/0!</v>
      </c>
      <c r="X5" s="35" t="e">
        <f t="shared" si="10"/>
        <v>#DIV/0!</v>
      </c>
      <c r="Y5" s="35">
        <f>(Table311[[#This Row],[2B]]+Table311[[#This Row],[3B]]+(3*Table311[[#This Row],[HR]]))/Table311[[#This Row],[AB]]</f>
        <v>0.125</v>
      </c>
      <c r="Z5" s="30">
        <f>(0.69*Table311[[#This Row],[BB]])+(0.89*Table311[[#This Row],[1B]])+(1.27*Table311[[#This Row],[2B]])+(1.62*Table311[[#This Row],[3B]])+(2.1*Table311[[#This Row],[HR]])/Table311[[#This Row],[PA]]</f>
        <v>23.242307692307694</v>
      </c>
      <c r="AA5" s="30" t="e">
        <f t="shared" si="11"/>
        <v>#DIV/0!</v>
      </c>
      <c r="AG5" s="11"/>
      <c r="AH5" s="11"/>
      <c r="AI5" s="11"/>
    </row>
    <row r="6" spans="1:35" x14ac:dyDescent="0.25">
      <c r="A6" s="7"/>
      <c r="B6" s="16"/>
      <c r="C6" s="16"/>
      <c r="D6" s="2"/>
      <c r="E6" s="37">
        <f t="shared" si="12"/>
        <v>0</v>
      </c>
      <c r="F6" s="37">
        <f>SUM(Table31116188[[#This Row],[1B]:[HR]])</f>
        <v>0</v>
      </c>
      <c r="G6" s="2"/>
      <c r="H6" s="2"/>
      <c r="I6" s="2"/>
      <c r="J6" s="2"/>
      <c r="K6" s="2"/>
      <c r="L6" s="2"/>
      <c r="M6" s="39">
        <f t="shared" si="0"/>
        <v>0</v>
      </c>
      <c r="N6" s="26"/>
      <c r="O6" s="1">
        <f t="shared" si="1"/>
        <v>0</v>
      </c>
      <c r="P6" s="1">
        <f t="shared" si="2"/>
        <v>0</v>
      </c>
      <c r="Q6" s="1">
        <f t="shared" si="3"/>
        <v>0</v>
      </c>
      <c r="R6" s="1">
        <f t="shared" si="4"/>
        <v>0</v>
      </c>
      <c r="S6" s="1">
        <f t="shared" si="5"/>
        <v>0</v>
      </c>
      <c r="T6" s="1">
        <f t="shared" si="6"/>
        <v>0</v>
      </c>
      <c r="U6" s="33">
        <f t="shared" si="7"/>
        <v>0</v>
      </c>
      <c r="V6" s="33">
        <f t="shared" si="8"/>
        <v>0</v>
      </c>
      <c r="W6" s="35" t="e">
        <f t="shared" si="9"/>
        <v>#DIV/0!</v>
      </c>
      <c r="X6" s="35" t="e">
        <f t="shared" si="10"/>
        <v>#DIV/0!</v>
      </c>
      <c r="Y6" s="35">
        <f>(Table311[[#This Row],[2B]]+Table311[[#This Row],[3B]]+(3*Table311[[#This Row],[HR]]))/Table311[[#This Row],[AB]]</f>
        <v>0.13235294117647059</v>
      </c>
      <c r="Z6" s="30">
        <f>(0.69*Table311[[#This Row],[BB]])+(0.89*Table311[[#This Row],[1B]])+(1.27*Table311[[#This Row],[2B]])+(1.62*Table311[[#This Row],[3B]])+(2.1*Table311[[#This Row],[HR]])/Table311[[#This Row],[PA]]</f>
        <v>18.887534246575342</v>
      </c>
      <c r="AA6" s="30" t="e">
        <f t="shared" si="11"/>
        <v>#DIV/0!</v>
      </c>
      <c r="AG6" s="11"/>
      <c r="AH6" s="11"/>
      <c r="AI6" s="11"/>
    </row>
    <row r="7" spans="1:35" x14ac:dyDescent="0.25">
      <c r="A7" s="7"/>
      <c r="B7" s="16"/>
      <c r="C7" s="16"/>
      <c r="D7" s="2"/>
      <c r="E7" s="37">
        <f t="shared" si="12"/>
        <v>0</v>
      </c>
      <c r="F7" s="37">
        <f>SUM(Table31116188[[#This Row],[1B]:[HR]])</f>
        <v>0</v>
      </c>
      <c r="G7" s="2"/>
      <c r="H7" s="2"/>
      <c r="I7" s="2"/>
      <c r="J7" s="2"/>
      <c r="K7" s="2"/>
      <c r="L7" s="2"/>
      <c r="M7" s="39">
        <f t="shared" si="0"/>
        <v>0</v>
      </c>
      <c r="N7" s="26"/>
      <c r="O7" s="1">
        <f t="shared" si="1"/>
        <v>0</v>
      </c>
      <c r="P7" s="1">
        <f t="shared" si="2"/>
        <v>0</v>
      </c>
      <c r="Q7" s="1">
        <f t="shared" si="3"/>
        <v>0</v>
      </c>
      <c r="R7" s="1">
        <f t="shared" si="4"/>
        <v>0</v>
      </c>
      <c r="S7" s="1">
        <f t="shared" si="5"/>
        <v>0</v>
      </c>
      <c r="T7" s="1">
        <f t="shared" si="6"/>
        <v>0</v>
      </c>
      <c r="U7" s="33">
        <f t="shared" si="7"/>
        <v>0</v>
      </c>
      <c r="V7" s="33">
        <f t="shared" si="8"/>
        <v>0</v>
      </c>
      <c r="W7" s="35" t="e">
        <f t="shared" si="9"/>
        <v>#DIV/0!</v>
      </c>
      <c r="X7" s="35" t="e">
        <f t="shared" si="10"/>
        <v>#DIV/0!</v>
      </c>
      <c r="Y7" s="35">
        <f>(Table311[[#This Row],[2B]]+Table311[[#This Row],[3B]]+(3*Table311[[#This Row],[HR]]))/Table311[[#This Row],[AB]]</f>
        <v>0.16417910447761194</v>
      </c>
      <c r="Z7" s="30">
        <f>(0.69*Table311[[#This Row],[BB]])+(0.89*Table311[[#This Row],[1B]])+(1.27*Table311[[#This Row],[2B]])+(1.62*Table311[[#This Row],[3B]])+(2.1*Table311[[#This Row],[HR]])/Table311[[#This Row],[PA]]</f>
        <v>14.892647058823529</v>
      </c>
      <c r="AA7" s="30" t="e">
        <f t="shared" si="11"/>
        <v>#DIV/0!</v>
      </c>
      <c r="AG7" s="11"/>
      <c r="AH7" s="11"/>
      <c r="AI7" s="11"/>
    </row>
    <row r="8" spans="1:35" x14ac:dyDescent="0.25">
      <c r="A8" s="7"/>
      <c r="B8" s="16"/>
      <c r="C8" s="16"/>
      <c r="D8" s="2"/>
      <c r="E8" s="37">
        <f t="shared" si="12"/>
        <v>0</v>
      </c>
      <c r="F8" s="37">
        <f>SUM(Table31116188[[#This Row],[1B]:[HR]])</f>
        <v>0</v>
      </c>
      <c r="G8" s="2"/>
      <c r="H8" s="2"/>
      <c r="I8" s="2"/>
      <c r="J8" s="2"/>
      <c r="K8" s="2"/>
      <c r="L8" s="2"/>
      <c r="M8" s="39">
        <f t="shared" si="0"/>
        <v>0</v>
      </c>
      <c r="N8" s="26"/>
      <c r="O8" s="1">
        <f t="shared" si="1"/>
        <v>0</v>
      </c>
      <c r="P8" s="1">
        <f t="shared" si="2"/>
        <v>0</v>
      </c>
      <c r="Q8" s="1">
        <f t="shared" si="3"/>
        <v>0</v>
      </c>
      <c r="R8" s="1">
        <f t="shared" si="4"/>
        <v>0</v>
      </c>
      <c r="S8" s="1">
        <f t="shared" si="5"/>
        <v>0</v>
      </c>
      <c r="T8" s="1">
        <f t="shared" si="6"/>
        <v>0</v>
      </c>
      <c r="U8" s="33">
        <f t="shared" si="7"/>
        <v>0</v>
      </c>
      <c r="V8" s="33">
        <f t="shared" si="8"/>
        <v>0</v>
      </c>
      <c r="W8" s="35" t="e">
        <f t="shared" si="9"/>
        <v>#DIV/0!</v>
      </c>
      <c r="X8" s="35" t="e">
        <f t="shared" si="10"/>
        <v>#DIV/0!</v>
      </c>
      <c r="Y8" s="35">
        <f>(Table311[[#This Row],[2B]]+Table311[[#This Row],[3B]]+(3*Table311[[#This Row],[HR]]))/Table311[[#This Row],[AB]]</f>
        <v>0.10666666666666667</v>
      </c>
      <c r="Z8" s="30">
        <f>(0.69*Table311[[#This Row],[BB]])+(0.89*Table311[[#This Row],[1B]])+(1.27*Table311[[#This Row],[2B]])+(1.62*Table311[[#This Row],[3B]])+(2.1*Table311[[#This Row],[HR]])/Table311[[#This Row],[PA]]</f>
        <v>17.496582278481011</v>
      </c>
      <c r="AA8" s="30" t="e">
        <f t="shared" si="11"/>
        <v>#DIV/0!</v>
      </c>
      <c r="AG8" s="11"/>
      <c r="AH8" s="11"/>
      <c r="AI8" s="11"/>
    </row>
    <row r="9" spans="1:35" x14ac:dyDescent="0.25">
      <c r="A9" s="7"/>
      <c r="B9" s="16"/>
      <c r="C9" s="16"/>
      <c r="D9" s="2"/>
      <c r="E9" s="37">
        <f t="shared" si="12"/>
        <v>0</v>
      </c>
      <c r="F9" s="37">
        <f>SUM(Table31116188[[#This Row],[1B]:[HR]])</f>
        <v>0</v>
      </c>
      <c r="G9" s="2"/>
      <c r="H9" s="2"/>
      <c r="I9" s="2"/>
      <c r="J9" s="2"/>
      <c r="K9" s="2"/>
      <c r="L9" s="2"/>
      <c r="M9" s="39">
        <f t="shared" si="0"/>
        <v>0</v>
      </c>
      <c r="N9" s="26"/>
      <c r="O9" s="1">
        <f t="shared" si="1"/>
        <v>0</v>
      </c>
      <c r="P9" s="1">
        <f t="shared" si="2"/>
        <v>0</v>
      </c>
      <c r="Q9" s="1">
        <f t="shared" si="3"/>
        <v>0</v>
      </c>
      <c r="R9" s="1">
        <f t="shared" si="4"/>
        <v>0</v>
      </c>
      <c r="S9" s="1">
        <f t="shared" si="5"/>
        <v>0</v>
      </c>
      <c r="T9" s="1">
        <f t="shared" si="6"/>
        <v>0</v>
      </c>
      <c r="U9" s="33">
        <f t="shared" si="7"/>
        <v>0</v>
      </c>
      <c r="V9" s="33">
        <f t="shared" si="8"/>
        <v>0</v>
      </c>
      <c r="W9" s="35" t="e">
        <f t="shared" si="9"/>
        <v>#DIV/0!</v>
      </c>
      <c r="X9" s="35" t="e">
        <f t="shared" si="10"/>
        <v>#DIV/0!</v>
      </c>
      <c r="Y9" s="35">
        <f>(Table311[[#This Row],[2B]]+Table311[[#This Row],[3B]]+(3*Table311[[#This Row],[HR]]))/Table311[[#This Row],[AB]]</f>
        <v>0.13793103448275862</v>
      </c>
      <c r="Z9" s="30">
        <f>(0.69*Table311[[#This Row],[BB]])+(0.89*Table311[[#This Row],[1B]])+(1.27*Table311[[#This Row],[2B]])+(1.62*Table311[[#This Row],[3B]])+(2.1*Table311[[#This Row],[HR]])/Table311[[#This Row],[PA]]</f>
        <v>14.082812499999999</v>
      </c>
      <c r="AA9" s="30" t="e">
        <f t="shared" si="11"/>
        <v>#DIV/0!</v>
      </c>
      <c r="AG9" s="11"/>
      <c r="AH9" s="11"/>
      <c r="AI9" s="11"/>
    </row>
    <row r="10" spans="1:35" x14ac:dyDescent="0.25">
      <c r="A10" s="7"/>
      <c r="B10" s="16"/>
      <c r="C10" s="16"/>
      <c r="D10" s="2"/>
      <c r="E10" s="37">
        <f t="shared" si="12"/>
        <v>0</v>
      </c>
      <c r="F10" s="37">
        <f>SUM(Table31116188[[#This Row],[1B]:[HR]])</f>
        <v>0</v>
      </c>
      <c r="G10" s="2"/>
      <c r="H10" s="2"/>
      <c r="I10" s="2"/>
      <c r="J10" s="2"/>
      <c r="K10" s="2"/>
      <c r="L10" s="2"/>
      <c r="M10" s="39">
        <f t="shared" si="0"/>
        <v>0</v>
      </c>
      <c r="N10" s="26"/>
      <c r="O10" s="1">
        <f t="shared" si="1"/>
        <v>0</v>
      </c>
      <c r="P10" s="1">
        <f t="shared" si="2"/>
        <v>0</v>
      </c>
      <c r="Q10" s="1">
        <f t="shared" si="3"/>
        <v>0</v>
      </c>
      <c r="R10" s="1">
        <f t="shared" si="4"/>
        <v>0</v>
      </c>
      <c r="S10" s="1">
        <f t="shared" si="5"/>
        <v>0</v>
      </c>
      <c r="T10" s="1">
        <f t="shared" si="6"/>
        <v>0</v>
      </c>
      <c r="U10" s="33">
        <f t="shared" si="7"/>
        <v>0</v>
      </c>
      <c r="V10" s="33">
        <f t="shared" si="8"/>
        <v>0</v>
      </c>
      <c r="W10" s="35" t="e">
        <f t="shared" si="9"/>
        <v>#DIV/0!</v>
      </c>
      <c r="X10" s="35" t="e">
        <f t="shared" si="10"/>
        <v>#DIV/0!</v>
      </c>
      <c r="Y10" s="35">
        <f>(Table311[[#This Row],[2B]]+Table311[[#This Row],[3B]]+(3*Table311[[#This Row],[HR]]))/Table311[[#This Row],[AB]]</f>
        <v>0.27272727272727271</v>
      </c>
      <c r="Z10" s="30">
        <f>(0.69*Table311[[#This Row],[BB]])+(0.89*Table311[[#This Row],[1B]])+(1.27*Table311[[#This Row],[2B]])+(1.62*Table311[[#This Row],[3B]])+(2.1*Table311[[#This Row],[HR]])/Table311[[#This Row],[PA]]</f>
        <v>4.16</v>
      </c>
      <c r="AA10" s="30" t="e">
        <f t="shared" si="11"/>
        <v>#DIV/0!</v>
      </c>
      <c r="AG10" s="11"/>
      <c r="AH10" s="11"/>
      <c r="AI10" s="11"/>
    </row>
    <row r="11" spans="1:35" x14ac:dyDescent="0.25">
      <c r="A11" s="7"/>
      <c r="B11" s="16"/>
      <c r="C11" s="16"/>
      <c r="D11" s="2"/>
      <c r="E11" s="37">
        <f t="shared" si="12"/>
        <v>0</v>
      </c>
      <c r="F11" s="37">
        <f>SUM(Table31116188[[#This Row],[1B]:[HR]])</f>
        <v>0</v>
      </c>
      <c r="G11" s="2"/>
      <c r="H11" s="2"/>
      <c r="I11" s="2"/>
      <c r="J11" s="2"/>
      <c r="K11" s="2"/>
      <c r="L11" s="2"/>
      <c r="M11" s="39">
        <f t="shared" si="0"/>
        <v>0</v>
      </c>
      <c r="N11" s="26"/>
      <c r="O11" s="1">
        <f t="shared" si="1"/>
        <v>0</v>
      </c>
      <c r="P11" s="1">
        <f t="shared" si="2"/>
        <v>0</v>
      </c>
      <c r="Q11" s="1">
        <f t="shared" si="3"/>
        <v>0</v>
      </c>
      <c r="R11" s="1">
        <f t="shared" si="4"/>
        <v>0</v>
      </c>
      <c r="S11" s="1">
        <f t="shared" si="5"/>
        <v>0</v>
      </c>
      <c r="T11" s="1">
        <f t="shared" si="6"/>
        <v>0</v>
      </c>
      <c r="U11" s="33">
        <f t="shared" si="7"/>
        <v>0</v>
      </c>
      <c r="V11" s="33">
        <f t="shared" si="8"/>
        <v>0</v>
      </c>
      <c r="W11" s="35" t="e">
        <f t="shared" si="9"/>
        <v>#DIV/0!</v>
      </c>
      <c r="X11" s="35" t="e">
        <f t="shared" si="10"/>
        <v>#DIV/0!</v>
      </c>
      <c r="Y11" s="35">
        <f>(Table311[[#This Row],[2B]]+Table311[[#This Row],[3B]]+(3*Table311[[#This Row],[HR]]))/Table311[[#This Row],[AB]]</f>
        <v>0</v>
      </c>
      <c r="Z11" s="30">
        <f>(0.69*Table311[[#This Row],[BB]])+(0.89*Table311[[#This Row],[1B]])+(1.27*Table311[[#This Row],[2B]])+(1.62*Table311[[#This Row],[3B]])+(2.1*Table311[[#This Row],[HR]])/Table311[[#This Row],[PA]]</f>
        <v>2.4699999999999998</v>
      </c>
      <c r="AA11" s="30" t="e">
        <f t="shared" si="11"/>
        <v>#DIV/0!</v>
      </c>
      <c r="AG11" s="11"/>
      <c r="AH11" s="11"/>
      <c r="AI11" s="11"/>
    </row>
    <row r="12" spans="1:35" x14ac:dyDescent="0.25">
      <c r="A12" s="7"/>
      <c r="B12" s="16"/>
      <c r="C12" s="16"/>
      <c r="D12" s="2"/>
      <c r="E12" s="37">
        <f t="shared" si="12"/>
        <v>0</v>
      </c>
      <c r="F12" s="37">
        <f>SUM(Table31116188[[#This Row],[1B]:[HR]])</f>
        <v>0</v>
      </c>
      <c r="G12" s="2"/>
      <c r="H12" s="2"/>
      <c r="I12" s="2"/>
      <c r="J12" s="2"/>
      <c r="K12" s="2"/>
      <c r="L12" s="2"/>
      <c r="M12" s="39">
        <f t="shared" si="0"/>
        <v>0</v>
      </c>
      <c r="N12" s="26"/>
      <c r="O12" s="1">
        <f t="shared" si="1"/>
        <v>0</v>
      </c>
      <c r="P12" s="1">
        <f t="shared" si="2"/>
        <v>0</v>
      </c>
      <c r="Q12" s="1">
        <f t="shared" si="3"/>
        <v>0</v>
      </c>
      <c r="R12" s="1">
        <f t="shared" si="4"/>
        <v>0</v>
      </c>
      <c r="S12" s="1">
        <f t="shared" si="5"/>
        <v>0</v>
      </c>
      <c r="T12" s="1">
        <f t="shared" si="6"/>
        <v>0</v>
      </c>
      <c r="U12" s="33">
        <f t="shared" si="7"/>
        <v>0</v>
      </c>
      <c r="V12" s="33">
        <f t="shared" si="8"/>
        <v>0</v>
      </c>
      <c r="W12" s="35" t="e">
        <f t="shared" si="9"/>
        <v>#DIV/0!</v>
      </c>
      <c r="X12" s="35" t="e">
        <f t="shared" si="10"/>
        <v>#DIV/0!</v>
      </c>
      <c r="Y12" s="35">
        <f>(Table311[[#This Row],[2B]]+Table311[[#This Row],[3B]]+(3*Table311[[#This Row],[HR]]))/Table311[[#This Row],[AB]]</f>
        <v>6.6666666666666666E-2</v>
      </c>
      <c r="Z12" s="30">
        <f>(0.69*Table311[[#This Row],[BB]])+(0.89*Table311[[#This Row],[1B]])+(1.27*Table311[[#This Row],[2B]])+(1.62*Table311[[#This Row],[3B]])+(2.1*Table311[[#This Row],[HR]])/Table311[[#This Row],[PA]]</f>
        <v>2.85</v>
      </c>
      <c r="AA12" s="30" t="e">
        <f t="shared" si="11"/>
        <v>#DIV/0!</v>
      </c>
      <c r="AG12" s="11"/>
      <c r="AH12" s="11"/>
      <c r="AI12" s="11"/>
    </row>
    <row r="13" spans="1:35" x14ac:dyDescent="0.25">
      <c r="A13" s="18"/>
      <c r="B13" s="16"/>
      <c r="C13" s="16"/>
      <c r="D13" s="2"/>
      <c r="E13" s="37">
        <f t="shared" si="12"/>
        <v>0</v>
      </c>
      <c r="F13" s="37">
        <f>SUM(Table31116188[[#This Row],[1B]:[HR]])</f>
        <v>0</v>
      </c>
      <c r="G13" s="2"/>
      <c r="H13" s="2"/>
      <c r="I13" s="2"/>
      <c r="J13" s="2"/>
      <c r="K13" s="2"/>
      <c r="L13" s="2"/>
      <c r="M13" s="39">
        <f t="shared" si="0"/>
        <v>0</v>
      </c>
      <c r="N13" s="26"/>
      <c r="O13" s="1">
        <f t="shared" si="1"/>
        <v>0</v>
      </c>
      <c r="P13" s="1">
        <f t="shared" si="2"/>
        <v>0</v>
      </c>
      <c r="Q13" s="1">
        <f t="shared" si="3"/>
        <v>0</v>
      </c>
      <c r="R13" s="1">
        <f t="shared" si="4"/>
        <v>0</v>
      </c>
      <c r="S13" s="1">
        <f t="shared" si="5"/>
        <v>0</v>
      </c>
      <c r="T13" s="1">
        <f t="shared" si="6"/>
        <v>0</v>
      </c>
      <c r="U13" s="33">
        <f t="shared" si="7"/>
        <v>0</v>
      </c>
      <c r="V13" s="33">
        <f t="shared" si="8"/>
        <v>0</v>
      </c>
      <c r="W13" s="35" t="e">
        <f t="shared" si="9"/>
        <v>#DIV/0!</v>
      </c>
      <c r="X13" s="35" t="e">
        <f t="shared" si="10"/>
        <v>#DIV/0!</v>
      </c>
      <c r="Y13" s="35">
        <f>(Table311[[#This Row],[2B]]+Table311[[#This Row],[3B]]+(3*Table311[[#This Row],[HR]]))/Table311[[#This Row],[AB]]</f>
        <v>0.125</v>
      </c>
      <c r="Z13" s="30">
        <f>(0.69*Table311[[#This Row],[BB]])+(0.89*Table311[[#This Row],[1B]])+(1.27*Table311[[#This Row],[2B]])+(1.62*Table311[[#This Row],[3B]])+(2.1*Table311[[#This Row],[HR]])/Table311[[#This Row],[PA]]</f>
        <v>1.27</v>
      </c>
      <c r="AA13" s="30" t="e">
        <f t="shared" si="11"/>
        <v>#DIV/0!</v>
      </c>
      <c r="AG13" s="11"/>
      <c r="AH13" s="11"/>
      <c r="AI13" s="11"/>
    </row>
    <row r="14" spans="1:35" x14ac:dyDescent="0.25">
      <c r="A14" s="5"/>
      <c r="B14" s="16"/>
      <c r="C14" s="16"/>
      <c r="D14" s="4"/>
      <c r="E14" s="37">
        <f t="shared" si="12"/>
        <v>0</v>
      </c>
      <c r="F14" s="38">
        <f>SUM(Table31116188[[#This Row],[1B]:[HR]])</f>
        <v>0</v>
      </c>
      <c r="G14" s="2"/>
      <c r="H14" s="2"/>
      <c r="I14" s="4"/>
      <c r="J14" s="4"/>
      <c r="K14" s="4"/>
      <c r="L14" s="4"/>
      <c r="M14" s="48">
        <f t="shared" si="0"/>
        <v>0</v>
      </c>
      <c r="N14" s="27"/>
      <c r="O14" s="12">
        <f t="shared" si="1"/>
        <v>0</v>
      </c>
      <c r="P14" s="12">
        <f t="shared" si="2"/>
        <v>0</v>
      </c>
      <c r="Q14" s="1">
        <f t="shared" si="3"/>
        <v>0</v>
      </c>
      <c r="R14" s="1">
        <f t="shared" si="4"/>
        <v>0</v>
      </c>
      <c r="S14" s="1">
        <f t="shared" si="5"/>
        <v>0</v>
      </c>
      <c r="T14" s="1">
        <f t="shared" si="6"/>
        <v>0</v>
      </c>
      <c r="U14" s="34">
        <f t="shared" si="7"/>
        <v>0</v>
      </c>
      <c r="V14" s="34">
        <f t="shared" si="8"/>
        <v>0</v>
      </c>
      <c r="W14" s="36" t="e">
        <f t="shared" si="9"/>
        <v>#DIV/0!</v>
      </c>
      <c r="X14" s="36" t="e">
        <f t="shared" si="10"/>
        <v>#DIV/0!</v>
      </c>
      <c r="Y14" s="36">
        <f>(Table311[[#This Row],[2B]]+Table311[[#This Row],[3B]]+(3*Table311[[#This Row],[HR]]))/Table311[[#This Row],[AB]]</f>
        <v>0</v>
      </c>
      <c r="Z14" s="31">
        <f>(0.69*Table311[[#This Row],[BB]])+(0.89*Table311[[#This Row],[1B]])+(1.27*Table311[[#This Row],[2B]])+(1.62*Table311[[#This Row],[3B]])+(2.1*Table311[[#This Row],[HR]])/Table311[[#This Row],[PA]]</f>
        <v>0</v>
      </c>
      <c r="AA14" s="30" t="e">
        <f t="shared" si="11"/>
        <v>#DIV/0!</v>
      </c>
      <c r="AG14" s="11"/>
      <c r="AH14" s="11"/>
      <c r="AI14" s="11"/>
    </row>
    <row r="16" spans="1:35" x14ac:dyDescent="0.25">
      <c r="A16" s="10" t="s">
        <v>53</v>
      </c>
      <c r="B16" s="10" t="s">
        <v>110</v>
      </c>
      <c r="C16" s="10" t="s">
        <v>109</v>
      </c>
      <c r="D16" s="49" t="s">
        <v>68</v>
      </c>
      <c r="E16" s="10" t="s">
        <v>89</v>
      </c>
      <c r="F16" s="9" t="s">
        <v>52</v>
      </c>
      <c r="G16" s="9" t="s">
        <v>92</v>
      </c>
      <c r="H16" s="9" t="s">
        <v>51</v>
      </c>
      <c r="I16" s="9" t="s">
        <v>18</v>
      </c>
      <c r="J16" s="9" t="s">
        <v>17</v>
      </c>
      <c r="K16" s="9" t="s">
        <v>50</v>
      </c>
      <c r="L16" s="9" t="s">
        <v>85</v>
      </c>
      <c r="M16" s="9" t="s">
        <v>49</v>
      </c>
      <c r="N16" s="9" t="s">
        <v>48</v>
      </c>
      <c r="O16" s="8" t="s">
        <v>47</v>
      </c>
      <c r="P16" s="8" t="s">
        <v>46</v>
      </c>
      <c r="Q16" s="8" t="s">
        <v>90</v>
      </c>
      <c r="R16" s="8" t="s">
        <v>91</v>
      </c>
      <c r="S16" s="8" t="s">
        <v>94</v>
      </c>
      <c r="T16" s="9" t="s">
        <v>45</v>
      </c>
      <c r="U16" s="9" t="s">
        <v>86</v>
      </c>
      <c r="V16" s="9" t="s">
        <v>93</v>
      </c>
      <c r="W16" s="42" t="s">
        <v>106</v>
      </c>
      <c r="Y16"/>
      <c r="AG16" s="11"/>
      <c r="AH16" s="11"/>
      <c r="AI16" s="11"/>
    </row>
    <row r="17" spans="1:35" x14ac:dyDescent="0.25">
      <c r="A17" s="19" t="s">
        <v>23</v>
      </c>
      <c r="B17" s="20">
        <v>1</v>
      </c>
      <c r="C17" s="16">
        <v>2</v>
      </c>
      <c r="D17" s="20" t="s">
        <v>69</v>
      </c>
      <c r="E17" s="20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7">
        <f t="shared" ref="O17:O28" si="13">IFERROR(I17/E17,0)</f>
        <v>0</v>
      </c>
      <c r="P17" s="15">
        <f t="shared" ref="P17:P28" si="14">IFERROR((H17/F17)*9,0)</f>
        <v>0</v>
      </c>
      <c r="Q17" s="25">
        <f t="shared" ref="Q17:R28" si="15">IFERROR(M17/9,0)</f>
        <v>0</v>
      </c>
      <c r="R17" s="25">
        <f t="shared" si="15"/>
        <v>0</v>
      </c>
      <c r="S17" s="28">
        <f t="shared" ref="S17:S28" si="16">IFERROR(L17/G17,0)</f>
        <v>0</v>
      </c>
      <c r="T17" s="1">
        <f t="shared" ref="T17:T28" si="17">IFERROR(M17/G17,0)</f>
        <v>0</v>
      </c>
      <c r="U17" s="1">
        <f t="shared" ref="U17:U28" si="18">IFERROR(N17/G17,0)</f>
        <v>0</v>
      </c>
      <c r="V17" s="1">
        <f t="shared" ref="V17:V28" si="19">T17-U17</f>
        <v>0</v>
      </c>
      <c r="W17" s="43">
        <f t="shared" ref="W17:W28" si="20">((5*F17/9)-H17)+(M17/12)+(K17*2.5)+((I17*6)-(J17*2))</f>
        <v>0</v>
      </c>
      <c r="Y17"/>
      <c r="AG17" s="11"/>
      <c r="AH17" s="11"/>
      <c r="AI17" s="11"/>
    </row>
    <row r="18" spans="1:35" x14ac:dyDescent="0.25">
      <c r="A18" s="19" t="s">
        <v>100</v>
      </c>
      <c r="B18" s="19">
        <v>1</v>
      </c>
      <c r="C18" s="16">
        <v>2</v>
      </c>
      <c r="D18" s="19" t="s">
        <v>69</v>
      </c>
      <c r="E18" s="19">
        <v>1</v>
      </c>
      <c r="F18" s="2">
        <v>3</v>
      </c>
      <c r="G18" s="2">
        <v>13</v>
      </c>
      <c r="H18" s="2">
        <v>1</v>
      </c>
      <c r="I18" s="2">
        <v>0</v>
      </c>
      <c r="J18" s="2">
        <v>1</v>
      </c>
      <c r="K18" s="2">
        <v>0</v>
      </c>
      <c r="L18" s="2">
        <v>3</v>
      </c>
      <c r="M18" s="2">
        <v>1</v>
      </c>
      <c r="N18" s="2">
        <v>1</v>
      </c>
      <c r="O18" s="17">
        <f t="shared" si="13"/>
        <v>0</v>
      </c>
      <c r="P18" s="15">
        <f t="shared" si="14"/>
        <v>3</v>
      </c>
      <c r="Q18" s="15">
        <f t="shared" si="15"/>
        <v>0.1111111111111111</v>
      </c>
      <c r="R18" s="15">
        <f t="shared" si="15"/>
        <v>0.1111111111111111</v>
      </c>
      <c r="S18" s="17">
        <f t="shared" si="16"/>
        <v>0.23076923076923078</v>
      </c>
      <c r="T18" s="1">
        <f t="shared" si="17"/>
        <v>7.6923076923076927E-2</v>
      </c>
      <c r="U18" s="1">
        <f t="shared" si="18"/>
        <v>7.6923076923076927E-2</v>
      </c>
      <c r="V18" s="1">
        <f t="shared" si="19"/>
        <v>0</v>
      </c>
      <c r="W18" s="43">
        <f t="shared" si="20"/>
        <v>-1.25</v>
      </c>
      <c r="Y18"/>
      <c r="AG18" s="11"/>
      <c r="AH18" s="11"/>
      <c r="AI18" s="11"/>
    </row>
    <row r="19" spans="1:35" x14ac:dyDescent="0.25">
      <c r="A19" s="18" t="s">
        <v>31</v>
      </c>
      <c r="B19" s="18">
        <v>1</v>
      </c>
      <c r="C19" s="16">
        <v>2</v>
      </c>
      <c r="D19" s="18" t="s">
        <v>69</v>
      </c>
      <c r="E19" s="18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7">
        <f t="shared" si="13"/>
        <v>0</v>
      </c>
      <c r="P19" s="15">
        <f t="shared" si="14"/>
        <v>0</v>
      </c>
      <c r="Q19" s="15">
        <f t="shared" si="15"/>
        <v>0</v>
      </c>
      <c r="R19" s="15">
        <f t="shared" si="15"/>
        <v>0</v>
      </c>
      <c r="S19" s="17">
        <f t="shared" si="16"/>
        <v>0</v>
      </c>
      <c r="T19" s="1">
        <f t="shared" si="17"/>
        <v>0</v>
      </c>
      <c r="U19" s="1">
        <f t="shared" si="18"/>
        <v>0</v>
      </c>
      <c r="V19" s="1">
        <f t="shared" si="19"/>
        <v>0</v>
      </c>
      <c r="W19" s="43">
        <f t="shared" si="20"/>
        <v>0</v>
      </c>
      <c r="Y19"/>
      <c r="AG19" s="11"/>
      <c r="AH19" s="11"/>
      <c r="AI19" s="11"/>
    </row>
    <row r="20" spans="1:35" x14ac:dyDescent="0.25">
      <c r="A20" s="19" t="s">
        <v>37</v>
      </c>
      <c r="B20" s="19">
        <v>1</v>
      </c>
      <c r="C20" s="16">
        <v>2</v>
      </c>
      <c r="D20" s="19" t="s">
        <v>70</v>
      </c>
      <c r="E20" s="19">
        <v>1</v>
      </c>
      <c r="F20" s="2">
        <v>5</v>
      </c>
      <c r="G20" s="2">
        <v>23</v>
      </c>
      <c r="H20" s="2">
        <v>5</v>
      </c>
      <c r="I20" s="2">
        <v>0</v>
      </c>
      <c r="J20" s="2">
        <v>0</v>
      </c>
      <c r="K20" s="2">
        <v>0</v>
      </c>
      <c r="L20" s="2">
        <v>8</v>
      </c>
      <c r="M20" s="2">
        <v>3</v>
      </c>
      <c r="N20" s="2">
        <v>1</v>
      </c>
      <c r="O20" s="17">
        <f t="shared" si="13"/>
        <v>0</v>
      </c>
      <c r="P20" s="15">
        <f t="shared" si="14"/>
        <v>9</v>
      </c>
      <c r="Q20" s="15">
        <f t="shared" si="15"/>
        <v>0.33333333333333331</v>
      </c>
      <c r="R20" s="15">
        <f t="shared" si="15"/>
        <v>0.1111111111111111</v>
      </c>
      <c r="S20" s="17">
        <f t="shared" si="16"/>
        <v>0.34782608695652173</v>
      </c>
      <c r="T20" s="1">
        <f t="shared" si="17"/>
        <v>0.13043478260869565</v>
      </c>
      <c r="U20" s="1">
        <f t="shared" si="18"/>
        <v>4.3478260869565216E-2</v>
      </c>
      <c r="V20" s="1">
        <f t="shared" si="19"/>
        <v>8.6956521739130432E-2</v>
      </c>
      <c r="W20" s="43">
        <f t="shared" si="20"/>
        <v>-1.9722222222222223</v>
      </c>
      <c r="Y20"/>
      <c r="AG20" s="11"/>
      <c r="AH20" s="11"/>
      <c r="AI20" s="11"/>
    </row>
    <row r="21" spans="1:35" x14ac:dyDescent="0.25">
      <c r="A21" s="19"/>
      <c r="B21" s="19"/>
      <c r="C21" s="16"/>
      <c r="D21" s="19"/>
      <c r="E21" s="19"/>
      <c r="F21" s="2"/>
      <c r="G21" s="2"/>
      <c r="H21" s="2"/>
      <c r="I21" s="2"/>
      <c r="J21" s="2"/>
      <c r="K21" s="2"/>
      <c r="L21" s="2"/>
      <c r="M21" s="2"/>
      <c r="N21" s="2"/>
      <c r="O21" s="17">
        <f t="shared" si="13"/>
        <v>0</v>
      </c>
      <c r="P21" s="15">
        <f t="shared" si="14"/>
        <v>0</v>
      </c>
      <c r="Q21" s="15">
        <f t="shared" si="15"/>
        <v>0</v>
      </c>
      <c r="R21" s="15">
        <f t="shared" si="15"/>
        <v>0</v>
      </c>
      <c r="S21" s="17">
        <f t="shared" si="16"/>
        <v>0</v>
      </c>
      <c r="T21" s="1">
        <f t="shared" si="17"/>
        <v>0</v>
      </c>
      <c r="U21" s="1">
        <f t="shared" si="18"/>
        <v>0</v>
      </c>
      <c r="V21" s="1">
        <f t="shared" si="19"/>
        <v>0</v>
      </c>
      <c r="W21" s="43">
        <f t="shared" si="20"/>
        <v>0</v>
      </c>
      <c r="Y21"/>
      <c r="AG21" s="11"/>
      <c r="AH21" s="11"/>
      <c r="AI21" s="11"/>
    </row>
    <row r="22" spans="1:35" x14ac:dyDescent="0.25">
      <c r="A22" s="19"/>
      <c r="B22" s="20"/>
      <c r="C22" s="16"/>
      <c r="D22" s="20"/>
      <c r="E22" s="20"/>
      <c r="F22" s="2"/>
      <c r="G22" s="2"/>
      <c r="H22" s="2"/>
      <c r="I22" s="2"/>
      <c r="J22" s="2"/>
      <c r="K22" s="2"/>
      <c r="L22" s="2"/>
      <c r="M22" s="2"/>
      <c r="N22" s="2"/>
      <c r="O22" s="17">
        <f t="shared" si="13"/>
        <v>0</v>
      </c>
      <c r="P22" s="15">
        <f t="shared" si="14"/>
        <v>0</v>
      </c>
      <c r="Q22" s="15">
        <f t="shared" si="15"/>
        <v>0</v>
      </c>
      <c r="R22" s="15">
        <f t="shared" si="15"/>
        <v>0</v>
      </c>
      <c r="S22" s="17">
        <f t="shared" si="16"/>
        <v>0</v>
      </c>
      <c r="T22" s="1">
        <f t="shared" si="17"/>
        <v>0</v>
      </c>
      <c r="U22" s="1">
        <f t="shared" si="18"/>
        <v>0</v>
      </c>
      <c r="V22" s="1">
        <f t="shared" si="19"/>
        <v>0</v>
      </c>
      <c r="W22" s="43">
        <f t="shared" si="20"/>
        <v>0</v>
      </c>
      <c r="Y22"/>
      <c r="AG22" s="11"/>
      <c r="AH22" s="11"/>
      <c r="AI22" s="11"/>
    </row>
    <row r="23" spans="1:35" x14ac:dyDescent="0.25">
      <c r="A23" s="18"/>
      <c r="B23" s="18"/>
      <c r="C23" s="16"/>
      <c r="D23" s="20"/>
      <c r="E23" s="18"/>
      <c r="F23" s="2"/>
      <c r="G23" s="2"/>
      <c r="H23" s="2"/>
      <c r="I23" s="2"/>
      <c r="J23" s="2"/>
      <c r="K23" s="2"/>
      <c r="L23" s="2"/>
      <c r="M23" s="2"/>
      <c r="N23" s="2"/>
      <c r="O23" s="17">
        <f t="shared" si="13"/>
        <v>0</v>
      </c>
      <c r="P23" s="15">
        <f t="shared" si="14"/>
        <v>0</v>
      </c>
      <c r="Q23" s="15">
        <f t="shared" si="15"/>
        <v>0</v>
      </c>
      <c r="R23" s="15">
        <f t="shared" si="15"/>
        <v>0</v>
      </c>
      <c r="S23" s="17">
        <f t="shared" si="16"/>
        <v>0</v>
      </c>
      <c r="T23" s="1">
        <f t="shared" si="17"/>
        <v>0</v>
      </c>
      <c r="U23" s="1">
        <f t="shared" si="18"/>
        <v>0</v>
      </c>
      <c r="V23" s="1">
        <f t="shared" si="19"/>
        <v>0</v>
      </c>
      <c r="W23" s="43">
        <f t="shared" si="20"/>
        <v>0</v>
      </c>
      <c r="Y23"/>
      <c r="AG23" s="11"/>
      <c r="AH23" s="11"/>
      <c r="AI23" s="11"/>
    </row>
    <row r="24" spans="1:35" x14ac:dyDescent="0.25">
      <c r="A24" s="19"/>
      <c r="B24" s="19"/>
      <c r="C24" s="16"/>
      <c r="D24" s="20"/>
      <c r="E24" s="19"/>
      <c r="F24" s="2"/>
      <c r="G24" s="2"/>
      <c r="H24" s="2"/>
      <c r="I24" s="2"/>
      <c r="J24" s="2"/>
      <c r="K24" s="2"/>
      <c r="L24" s="2"/>
      <c r="M24" s="2"/>
      <c r="N24" s="2"/>
      <c r="O24" s="17">
        <f t="shared" si="13"/>
        <v>0</v>
      </c>
      <c r="P24" s="15">
        <f t="shared" si="14"/>
        <v>0</v>
      </c>
      <c r="Q24" s="15">
        <f t="shared" si="15"/>
        <v>0</v>
      </c>
      <c r="R24" s="15">
        <f t="shared" si="15"/>
        <v>0</v>
      </c>
      <c r="S24" s="17">
        <f t="shared" si="16"/>
        <v>0</v>
      </c>
      <c r="T24" s="1">
        <f t="shared" si="17"/>
        <v>0</v>
      </c>
      <c r="U24" s="1">
        <f t="shared" si="18"/>
        <v>0</v>
      </c>
      <c r="V24" s="1">
        <f t="shared" si="19"/>
        <v>0</v>
      </c>
      <c r="W24" s="43">
        <f t="shared" si="20"/>
        <v>0</v>
      </c>
      <c r="Y24"/>
      <c r="AG24" s="11"/>
      <c r="AH24" s="11"/>
      <c r="AI24" s="11"/>
    </row>
    <row r="25" spans="1:35" x14ac:dyDescent="0.25">
      <c r="A25" s="19"/>
      <c r="B25" s="19"/>
      <c r="C25" s="16"/>
      <c r="D25" s="20"/>
      <c r="E25" s="19"/>
      <c r="F25" s="2"/>
      <c r="G25" s="2"/>
      <c r="H25" s="2"/>
      <c r="I25" s="2"/>
      <c r="J25" s="2"/>
      <c r="K25" s="2"/>
      <c r="L25" s="2"/>
      <c r="M25" s="2"/>
      <c r="N25" s="2"/>
      <c r="O25" s="17">
        <f t="shared" si="13"/>
        <v>0</v>
      </c>
      <c r="P25" s="15">
        <f t="shared" si="14"/>
        <v>0</v>
      </c>
      <c r="Q25" s="15">
        <f t="shared" si="15"/>
        <v>0</v>
      </c>
      <c r="R25" s="15">
        <f t="shared" si="15"/>
        <v>0</v>
      </c>
      <c r="S25" s="17">
        <f t="shared" si="16"/>
        <v>0</v>
      </c>
      <c r="T25" s="1">
        <f t="shared" si="17"/>
        <v>0</v>
      </c>
      <c r="U25" s="1">
        <f t="shared" si="18"/>
        <v>0</v>
      </c>
      <c r="V25" s="1">
        <f t="shared" si="19"/>
        <v>0</v>
      </c>
      <c r="W25" s="43">
        <f t="shared" si="20"/>
        <v>0</v>
      </c>
      <c r="Y25"/>
      <c r="AG25" s="11"/>
      <c r="AH25" s="11"/>
      <c r="AI25" s="11"/>
    </row>
    <row r="26" spans="1:35" x14ac:dyDescent="0.25">
      <c r="A26" s="19"/>
      <c r="B26" s="19"/>
      <c r="C26" s="16"/>
      <c r="D26" s="20"/>
      <c r="E26" s="19"/>
      <c r="F26" s="2"/>
      <c r="G26" s="2"/>
      <c r="H26" s="2"/>
      <c r="I26" s="2"/>
      <c r="J26" s="2"/>
      <c r="K26" s="2"/>
      <c r="L26" s="2"/>
      <c r="M26" s="2"/>
      <c r="N26" s="2"/>
      <c r="O26" s="17">
        <f t="shared" si="13"/>
        <v>0</v>
      </c>
      <c r="P26" s="15">
        <f t="shared" si="14"/>
        <v>0</v>
      </c>
      <c r="Q26" s="15">
        <f t="shared" si="15"/>
        <v>0</v>
      </c>
      <c r="R26" s="15">
        <f t="shared" si="15"/>
        <v>0</v>
      </c>
      <c r="S26" s="17">
        <f t="shared" si="16"/>
        <v>0</v>
      </c>
      <c r="T26" s="1">
        <f t="shared" si="17"/>
        <v>0</v>
      </c>
      <c r="U26" s="1">
        <f t="shared" si="18"/>
        <v>0</v>
      </c>
      <c r="V26" s="1">
        <f t="shared" si="19"/>
        <v>0</v>
      </c>
      <c r="W26" s="43">
        <f t="shared" si="20"/>
        <v>0</v>
      </c>
      <c r="Y26"/>
      <c r="AG26" s="11"/>
      <c r="AH26" s="11"/>
      <c r="AI26" s="11"/>
    </row>
    <row r="27" spans="1:35" x14ac:dyDescent="0.25">
      <c r="A27" s="19"/>
      <c r="B27" s="19"/>
      <c r="C27" s="16"/>
      <c r="D27" s="20"/>
      <c r="E27" s="19"/>
      <c r="F27" s="2"/>
      <c r="G27" s="2"/>
      <c r="H27" s="2"/>
      <c r="I27" s="2"/>
      <c r="J27" s="2"/>
      <c r="K27" s="2"/>
      <c r="L27" s="2"/>
      <c r="M27" s="2"/>
      <c r="N27" s="2"/>
      <c r="O27" s="17">
        <f t="shared" si="13"/>
        <v>0</v>
      </c>
      <c r="P27" s="15">
        <f t="shared" si="14"/>
        <v>0</v>
      </c>
      <c r="Q27" s="15">
        <f t="shared" si="15"/>
        <v>0</v>
      </c>
      <c r="R27" s="15">
        <f t="shared" si="15"/>
        <v>0</v>
      </c>
      <c r="S27" s="17">
        <f t="shared" si="16"/>
        <v>0</v>
      </c>
      <c r="T27" s="1">
        <f t="shared" si="17"/>
        <v>0</v>
      </c>
      <c r="U27" s="1">
        <f t="shared" si="18"/>
        <v>0</v>
      </c>
      <c r="V27" s="1">
        <f t="shared" si="19"/>
        <v>0</v>
      </c>
      <c r="W27" s="43">
        <f t="shared" si="20"/>
        <v>0</v>
      </c>
      <c r="Y27"/>
      <c r="AG27" s="11"/>
      <c r="AH27" s="11"/>
      <c r="AI27" s="11"/>
    </row>
    <row r="28" spans="1:35" x14ac:dyDescent="0.25">
      <c r="A28" s="23"/>
      <c r="B28" s="52"/>
      <c r="C28" s="51"/>
      <c r="D28" s="50"/>
      <c r="E28" s="23"/>
      <c r="F28" s="4"/>
      <c r="G28" s="4"/>
      <c r="H28" s="4"/>
      <c r="I28" s="2"/>
      <c r="J28" s="2"/>
      <c r="K28" s="4"/>
      <c r="L28" s="4"/>
      <c r="M28" s="4"/>
      <c r="N28" s="4"/>
      <c r="O28" s="14">
        <f t="shared" si="13"/>
        <v>0</v>
      </c>
      <c r="P28" s="13">
        <f t="shared" si="14"/>
        <v>0</v>
      </c>
      <c r="Q28" s="13">
        <f t="shared" si="15"/>
        <v>0</v>
      </c>
      <c r="R28" s="13">
        <f t="shared" si="15"/>
        <v>0</v>
      </c>
      <c r="S28" s="14">
        <f t="shared" si="16"/>
        <v>0</v>
      </c>
      <c r="T28" s="1">
        <f t="shared" si="17"/>
        <v>0</v>
      </c>
      <c r="U28" s="1">
        <f t="shared" si="18"/>
        <v>0</v>
      </c>
      <c r="V28" s="1">
        <f t="shared" si="19"/>
        <v>0</v>
      </c>
      <c r="W28" s="43">
        <f t="shared" si="20"/>
        <v>0</v>
      </c>
      <c r="Y28"/>
      <c r="AG28" s="11"/>
      <c r="AH28" s="11"/>
      <c r="AI28" s="11"/>
    </row>
  </sheetData>
  <conditionalFormatting sqref="W17:W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Marshals Against</vt:lpstr>
      <vt:lpstr>Season 1</vt:lpstr>
      <vt:lpstr>Season 2</vt:lpstr>
      <vt:lpstr>S2 PS Stats</vt:lpstr>
      <vt:lpstr>Season 3</vt:lpstr>
      <vt:lpstr>Active Career Regular Season</vt:lpstr>
      <vt:lpstr>Active Career Postseason</vt:lpstr>
      <vt:lpstr>Retired Regular Season</vt:lpstr>
      <vt:lpstr>C.R. PS Stats</vt:lpstr>
      <vt:lpstr>All-Time Awards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Bean</dc:creator>
  <cp:lastModifiedBy>Pat Bean</cp:lastModifiedBy>
  <dcterms:created xsi:type="dcterms:W3CDTF">2024-05-04T16:26:14Z</dcterms:created>
  <dcterms:modified xsi:type="dcterms:W3CDTF">2024-11-13T22:00:08Z</dcterms:modified>
</cp:coreProperties>
</file>