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Pat Bean Stuff\Sports\Deadball\DBL\League\Player Stats\"/>
    </mc:Choice>
  </mc:AlternateContent>
  <xr:revisionPtr revIDLastSave="0" documentId="13_ncr:1_{0E439271-A07B-4F3B-80F9-E1E31076F49E}" xr6:coauthVersionLast="47" xr6:coauthVersionMax="47" xr10:uidLastSave="{00000000-0000-0000-0000-000000000000}"/>
  <bookViews>
    <workbookView xWindow="-120" yWindow="-120" windowWidth="29040" windowHeight="15720" xr2:uid="{05400CBF-87EB-4A1A-8AF8-94135C343634}"/>
  </bookViews>
  <sheets>
    <sheet name="Overall Leaderboard" sheetId="1" r:id="rId1"/>
    <sheet name="Marshals" sheetId="2" r:id="rId2"/>
    <sheet name="Claws" sheetId="3" r:id="rId3"/>
    <sheet name="Spartans" sheetId="4" r:id="rId4"/>
    <sheet name="Bullets" sheetId="5" r:id="rId5"/>
    <sheet name="Novas" sheetId="6" r:id="rId6"/>
    <sheet name="Runners" sheetId="7" r:id="rId7"/>
    <sheet name="Infernos" sheetId="8" r:id="rId8"/>
    <sheet name="Knights" sheetId="9" r:id="rId9"/>
    <sheet name="Crocs" sheetId="10" r:id="rId10"/>
    <sheet name="Sabertooths" sheetId="11" r:id="rId11"/>
    <sheet name="Bulldogs" sheetId="12" r:id="rId12"/>
    <sheet name="Warhogs" sheetId="13" r:id="rId13"/>
    <sheet name="Trolls" sheetId="14" r:id="rId14"/>
    <sheet name="Badgers" sheetId="15" r:id="rId15"/>
    <sheet name="Spikes" sheetId="16" r:id="rId16"/>
    <sheet name="Cannon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2" i="1" l="1"/>
  <c r="D172" i="1"/>
  <c r="E172" i="1"/>
  <c r="F172" i="1"/>
  <c r="G172" i="1"/>
  <c r="H172" i="1"/>
  <c r="I172" i="1"/>
  <c r="J172" i="1"/>
  <c r="K172" i="1"/>
  <c r="L172" i="1"/>
  <c r="M172" i="1"/>
  <c r="B172" i="1"/>
  <c r="C138" i="1"/>
  <c r="D138" i="1"/>
  <c r="G138" i="1"/>
  <c r="H138" i="1"/>
  <c r="I138" i="1"/>
  <c r="J138" i="1"/>
  <c r="K138" i="1"/>
  <c r="M138" i="1"/>
  <c r="B138" i="1"/>
  <c r="C190" i="1"/>
  <c r="D190" i="1"/>
  <c r="G190" i="1"/>
  <c r="H190" i="1"/>
  <c r="I190" i="1"/>
  <c r="J190" i="1"/>
  <c r="K190" i="1"/>
  <c r="M190" i="1"/>
  <c r="B190" i="1"/>
  <c r="C104" i="1"/>
  <c r="D104" i="1"/>
  <c r="E104" i="1"/>
  <c r="F104" i="1"/>
  <c r="G104" i="1"/>
  <c r="H104" i="1"/>
  <c r="I104" i="1"/>
  <c r="J104" i="1"/>
  <c r="K104" i="1"/>
  <c r="L104" i="1"/>
  <c r="M104" i="1"/>
  <c r="B104" i="1"/>
  <c r="C146" i="1"/>
  <c r="D146" i="1"/>
  <c r="E146" i="1"/>
  <c r="F146" i="1"/>
  <c r="G146" i="1"/>
  <c r="H146" i="1"/>
  <c r="I146" i="1"/>
  <c r="J146" i="1"/>
  <c r="K146" i="1"/>
  <c r="L146" i="1"/>
  <c r="M146" i="1"/>
  <c r="B146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45" i="1"/>
  <c r="D145" i="1"/>
  <c r="G145" i="1"/>
  <c r="H145" i="1"/>
  <c r="I145" i="1"/>
  <c r="J145" i="1"/>
  <c r="K145" i="1"/>
  <c r="M145" i="1"/>
  <c r="B145" i="1"/>
  <c r="C188" i="1"/>
  <c r="D188" i="1"/>
  <c r="G188" i="1"/>
  <c r="H188" i="1"/>
  <c r="I188" i="1"/>
  <c r="J188" i="1"/>
  <c r="K188" i="1"/>
  <c r="M188" i="1"/>
  <c r="B188" i="1"/>
  <c r="C135" i="1"/>
  <c r="D135" i="1"/>
  <c r="G135" i="1"/>
  <c r="H135" i="1"/>
  <c r="I135" i="1"/>
  <c r="J135" i="1"/>
  <c r="K135" i="1"/>
  <c r="M135" i="1"/>
  <c r="B135" i="1"/>
  <c r="C182" i="1"/>
  <c r="D182" i="1"/>
  <c r="G182" i="1"/>
  <c r="H182" i="1"/>
  <c r="I182" i="1"/>
  <c r="J182" i="1"/>
  <c r="K182" i="1"/>
  <c r="M182" i="1"/>
  <c r="B182" i="1"/>
  <c r="C202" i="1"/>
  <c r="D202" i="1"/>
  <c r="E202" i="1"/>
  <c r="F202" i="1"/>
  <c r="G202" i="1"/>
  <c r="H202" i="1"/>
  <c r="I202" i="1"/>
  <c r="J202" i="1"/>
  <c r="K202" i="1"/>
  <c r="L202" i="1"/>
  <c r="M202" i="1"/>
  <c r="B202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C44" i="1"/>
  <c r="D44" i="1"/>
  <c r="E44" i="1"/>
  <c r="F44" i="1"/>
  <c r="G44" i="1"/>
  <c r="H44" i="1"/>
  <c r="I44" i="1"/>
  <c r="J44" i="1"/>
  <c r="K44" i="1"/>
  <c r="L44" i="1"/>
  <c r="M44" i="1"/>
  <c r="B44" i="1"/>
  <c r="B217" i="1"/>
  <c r="C211" i="1"/>
  <c r="D211" i="1"/>
  <c r="E211" i="1"/>
  <c r="F211" i="1"/>
  <c r="G211" i="1"/>
  <c r="H211" i="1"/>
  <c r="I211" i="1"/>
  <c r="J211" i="1"/>
  <c r="K211" i="1"/>
  <c r="L211" i="1"/>
  <c r="M211" i="1"/>
  <c r="B211" i="1"/>
  <c r="C77" i="1"/>
  <c r="D77" i="1"/>
  <c r="E77" i="1"/>
  <c r="F77" i="1"/>
  <c r="G77" i="1"/>
  <c r="H77" i="1"/>
  <c r="I77" i="1"/>
  <c r="J77" i="1"/>
  <c r="K77" i="1"/>
  <c r="L77" i="1"/>
  <c r="M77" i="1"/>
  <c r="B77" i="1"/>
  <c r="D15" i="16"/>
  <c r="R15" i="16" s="1"/>
  <c r="E15" i="16"/>
  <c r="K15" i="16"/>
  <c r="Q15" i="16"/>
  <c r="W15" i="16"/>
  <c r="D7" i="15"/>
  <c r="R7" i="15" s="1"/>
  <c r="E7" i="15"/>
  <c r="M7" i="15" s="1"/>
  <c r="K7" i="15"/>
  <c r="Q7" i="15"/>
  <c r="W7" i="15"/>
  <c r="D6" i="14"/>
  <c r="V6" i="14" s="1"/>
  <c r="E6" i="14"/>
  <c r="M6" i="14" s="1"/>
  <c r="K6" i="14"/>
  <c r="S6" i="14" s="1"/>
  <c r="Q6" i="14"/>
  <c r="R6" i="14"/>
  <c r="W6" i="14"/>
  <c r="D7" i="13"/>
  <c r="E7" i="13"/>
  <c r="K7" i="13"/>
  <c r="S7" i="13" s="1"/>
  <c r="M7" i="13"/>
  <c r="N7" i="13"/>
  <c r="O7" i="13"/>
  <c r="P7" i="13"/>
  <c r="Q7" i="13"/>
  <c r="R7" i="13"/>
  <c r="T7" i="13"/>
  <c r="V7" i="13"/>
  <c r="W7" i="13"/>
  <c r="D3" i="12"/>
  <c r="R3" i="12" s="1"/>
  <c r="E3" i="12"/>
  <c r="K3" i="12"/>
  <c r="S3" i="12" s="1"/>
  <c r="Q3" i="12"/>
  <c r="V3" i="12"/>
  <c r="W3" i="12"/>
  <c r="Q172" i="1" l="1"/>
  <c r="P146" i="1"/>
  <c r="P172" i="1"/>
  <c r="O146" i="1"/>
  <c r="O172" i="1"/>
  <c r="N202" i="1"/>
  <c r="N146" i="1"/>
  <c r="N172" i="1"/>
  <c r="R202" i="1"/>
  <c r="R182" i="1"/>
  <c r="R188" i="1"/>
  <c r="R145" i="1"/>
  <c r="R146" i="1"/>
  <c r="R190" i="1"/>
  <c r="R138" i="1"/>
  <c r="R172" i="1"/>
  <c r="T172" i="1"/>
  <c r="X135" i="1"/>
  <c r="X168" i="1"/>
  <c r="Y202" i="1"/>
  <c r="U168" i="1"/>
  <c r="W168" i="1"/>
  <c r="U146" i="1"/>
  <c r="Y168" i="1"/>
  <c r="T44" i="1"/>
  <c r="U172" i="1"/>
  <c r="P77" i="1"/>
  <c r="Q44" i="1"/>
  <c r="Q186" i="1"/>
  <c r="Y211" i="1"/>
  <c r="O77" i="1"/>
  <c r="O211" i="1"/>
  <c r="P44" i="1"/>
  <c r="P186" i="1"/>
  <c r="P202" i="1"/>
  <c r="N77" i="1"/>
  <c r="N211" i="1"/>
  <c r="O202" i="1"/>
  <c r="X188" i="1"/>
  <c r="Y146" i="1"/>
  <c r="X138" i="1"/>
  <c r="W104" i="1"/>
  <c r="Q168" i="1"/>
  <c r="Y172" i="1"/>
  <c r="X104" i="1"/>
  <c r="X146" i="1"/>
  <c r="Y186" i="1"/>
  <c r="P168" i="1"/>
  <c r="R104" i="1"/>
  <c r="X172" i="1"/>
  <c r="O168" i="1"/>
  <c r="W172" i="1"/>
  <c r="X186" i="1"/>
  <c r="U104" i="1"/>
  <c r="W146" i="1"/>
  <c r="X145" i="1"/>
  <c r="R135" i="1"/>
  <c r="N168" i="1"/>
  <c r="T146" i="1"/>
  <c r="X190" i="1"/>
  <c r="S104" i="1"/>
  <c r="T168" i="1"/>
  <c r="R168" i="1"/>
  <c r="Q146" i="1"/>
  <c r="T104" i="1"/>
  <c r="S172" i="1"/>
  <c r="Q104" i="1"/>
  <c r="N104" i="1"/>
  <c r="Y104" i="1"/>
  <c r="O104" i="1"/>
  <c r="P104" i="1"/>
  <c r="S146" i="1"/>
  <c r="S168" i="1"/>
  <c r="O44" i="1"/>
  <c r="R211" i="1"/>
  <c r="N44" i="1"/>
  <c r="U211" i="1"/>
  <c r="R44" i="1"/>
  <c r="O186" i="1"/>
  <c r="U77" i="1"/>
  <c r="W77" i="1"/>
  <c r="W186" i="1"/>
  <c r="U202" i="1"/>
  <c r="T77" i="1"/>
  <c r="Q77" i="1"/>
  <c r="W211" i="1"/>
  <c r="X202" i="1"/>
  <c r="W202" i="1"/>
  <c r="X44" i="1"/>
  <c r="W44" i="1"/>
  <c r="Y44" i="1"/>
  <c r="R77" i="1"/>
  <c r="T211" i="1"/>
  <c r="U44" i="1"/>
  <c r="N186" i="1"/>
  <c r="X182" i="1"/>
  <c r="X211" i="1"/>
  <c r="S211" i="1"/>
  <c r="Y77" i="1"/>
  <c r="Q211" i="1"/>
  <c r="R186" i="1"/>
  <c r="T202" i="1"/>
  <c r="T186" i="1"/>
  <c r="X77" i="1"/>
  <c r="P211" i="1"/>
  <c r="U186" i="1"/>
  <c r="Q202" i="1"/>
  <c r="S202" i="1"/>
  <c r="S186" i="1"/>
  <c r="S44" i="1"/>
  <c r="S77" i="1"/>
  <c r="X15" i="16"/>
  <c r="V15" i="16"/>
  <c r="T15" i="16"/>
  <c r="S15" i="16"/>
  <c r="P15" i="16"/>
  <c r="O15" i="16"/>
  <c r="N15" i="16"/>
  <c r="M15" i="16"/>
  <c r="V7" i="15"/>
  <c r="T7" i="15"/>
  <c r="S7" i="15"/>
  <c r="P7" i="15"/>
  <c r="O7" i="15"/>
  <c r="N7" i="15"/>
  <c r="X7" i="15"/>
  <c r="X6" i="14"/>
  <c r="T6" i="14"/>
  <c r="U6" i="14" s="1"/>
  <c r="P6" i="14"/>
  <c r="O6" i="14"/>
  <c r="N6" i="14"/>
  <c r="U7" i="13"/>
  <c r="X7" i="13"/>
  <c r="X3" i="12"/>
  <c r="T3" i="12"/>
  <c r="U3" i="12" s="1"/>
  <c r="P3" i="12"/>
  <c r="M3" i="12"/>
  <c r="O3" i="12"/>
  <c r="N3" i="12"/>
  <c r="D5" i="10"/>
  <c r="E5" i="10"/>
  <c r="N5" i="10" s="1"/>
  <c r="K5" i="10"/>
  <c r="S5" i="10" s="1"/>
  <c r="O5" i="10"/>
  <c r="Q5" i="10"/>
  <c r="R5" i="10"/>
  <c r="T5" i="10"/>
  <c r="V5" i="10"/>
  <c r="W5" i="10"/>
  <c r="V172" i="1" l="1"/>
  <c r="V104" i="1"/>
  <c r="V44" i="1"/>
  <c r="V146" i="1"/>
  <c r="V168" i="1"/>
  <c r="V211" i="1"/>
  <c r="V186" i="1"/>
  <c r="V77" i="1"/>
  <c r="V202" i="1"/>
  <c r="U15" i="16"/>
  <c r="U7" i="15"/>
  <c r="P5" i="10"/>
  <c r="U5" i="10"/>
  <c r="X5" i="10"/>
  <c r="M5" i="10"/>
  <c r="D15" i="9" l="1"/>
  <c r="E145" i="1" s="1"/>
  <c r="E15" i="9"/>
  <c r="F145" i="1" s="1"/>
  <c r="K15" i="9"/>
  <c r="L145" i="1" s="1"/>
  <c r="T145" i="1" s="1"/>
  <c r="Q15" i="9"/>
  <c r="R15" i="9"/>
  <c r="V15" i="9"/>
  <c r="W15" i="9"/>
  <c r="D14" i="9"/>
  <c r="E188" i="1" s="1"/>
  <c r="E14" i="9"/>
  <c r="K14" i="9"/>
  <c r="L188" i="1" s="1"/>
  <c r="T188" i="1" s="1"/>
  <c r="Q14" i="9"/>
  <c r="W14" i="9"/>
  <c r="D16" i="8"/>
  <c r="E135" i="1" s="1"/>
  <c r="E16" i="8"/>
  <c r="K16" i="8"/>
  <c r="L135" i="1" s="1"/>
  <c r="Q16" i="8"/>
  <c r="R16" i="8"/>
  <c r="S16" i="8"/>
  <c r="W16" i="8"/>
  <c r="D8" i="8"/>
  <c r="R8" i="8" s="1"/>
  <c r="E8" i="8"/>
  <c r="K8" i="8"/>
  <c r="Q8" i="8"/>
  <c r="V8" i="8"/>
  <c r="W8" i="8"/>
  <c r="D15" i="6"/>
  <c r="E15" i="6"/>
  <c r="M15" i="6" s="1"/>
  <c r="K15" i="6"/>
  <c r="Q15" i="6"/>
  <c r="R15" i="6"/>
  <c r="S15" i="6"/>
  <c r="V15" i="6"/>
  <c r="W15" i="6"/>
  <c r="D16" i="5"/>
  <c r="E16" i="5"/>
  <c r="M16" i="5" s="1"/>
  <c r="K16" i="5"/>
  <c r="Q16" i="5"/>
  <c r="R16" i="5"/>
  <c r="S16" i="5"/>
  <c r="V16" i="5"/>
  <c r="W16" i="5"/>
  <c r="D3" i="5"/>
  <c r="R3" i="5" s="1"/>
  <c r="E3" i="5"/>
  <c r="K3" i="5"/>
  <c r="Q3" i="5"/>
  <c r="W3" i="5"/>
  <c r="D16" i="3"/>
  <c r="R16" i="3" s="1"/>
  <c r="E16" i="3"/>
  <c r="M16" i="3" s="1"/>
  <c r="K16" i="3"/>
  <c r="Q16" i="3"/>
  <c r="W16" i="3"/>
  <c r="D15" i="3"/>
  <c r="R15" i="3" s="1"/>
  <c r="E15" i="3"/>
  <c r="M15" i="3" s="1"/>
  <c r="K15" i="3"/>
  <c r="Q15" i="3"/>
  <c r="V15" i="3"/>
  <c r="W15" i="3"/>
  <c r="P14" i="9" l="1"/>
  <c r="F188" i="1"/>
  <c r="M14" i="9"/>
  <c r="S15" i="9"/>
  <c r="O14" i="9"/>
  <c r="O145" i="1"/>
  <c r="U145" i="1"/>
  <c r="V145" i="1" s="1"/>
  <c r="P145" i="1"/>
  <c r="Y145" i="1"/>
  <c r="Q145" i="1"/>
  <c r="N145" i="1"/>
  <c r="S188" i="1"/>
  <c r="W188" i="1"/>
  <c r="V14" i="9"/>
  <c r="R14" i="9"/>
  <c r="N14" i="9"/>
  <c r="S145" i="1"/>
  <c r="W145" i="1"/>
  <c r="T135" i="1"/>
  <c r="S135" i="1"/>
  <c r="W135" i="1"/>
  <c r="M16" i="8"/>
  <c r="F135" i="1"/>
  <c r="V16" i="8"/>
  <c r="X15" i="9"/>
  <c r="T15" i="9"/>
  <c r="P15" i="9"/>
  <c r="O15" i="9"/>
  <c r="N15" i="9"/>
  <c r="M15" i="9"/>
  <c r="X14" i="9"/>
  <c r="S14" i="9"/>
  <c r="T14" i="9"/>
  <c r="T16" i="8"/>
  <c r="U16" i="8" s="1"/>
  <c r="P16" i="8"/>
  <c r="O16" i="8"/>
  <c r="N16" i="8"/>
  <c r="X16" i="8"/>
  <c r="X8" i="8"/>
  <c r="T8" i="8"/>
  <c r="S8" i="8"/>
  <c r="P8" i="8"/>
  <c r="O8" i="8"/>
  <c r="N8" i="8"/>
  <c r="M8" i="8"/>
  <c r="T15" i="6"/>
  <c r="P15" i="6"/>
  <c r="N15" i="6"/>
  <c r="O15" i="6"/>
  <c r="X15" i="6"/>
  <c r="U15" i="6"/>
  <c r="T16" i="5"/>
  <c r="U16" i="5" s="1"/>
  <c r="O16" i="5"/>
  <c r="P16" i="5"/>
  <c r="N16" i="5"/>
  <c r="X16" i="5"/>
  <c r="X3" i="5"/>
  <c r="V3" i="5"/>
  <c r="S3" i="5"/>
  <c r="N3" i="5"/>
  <c r="T3" i="5"/>
  <c r="P3" i="5"/>
  <c r="O3" i="5"/>
  <c r="M3" i="5"/>
  <c r="V16" i="3"/>
  <c r="X16" i="3"/>
  <c r="T16" i="3"/>
  <c r="P16" i="3"/>
  <c r="O16" i="3"/>
  <c r="N16" i="3"/>
  <c r="S16" i="3"/>
  <c r="U16" i="3" s="1"/>
  <c r="T15" i="3"/>
  <c r="S15" i="3"/>
  <c r="P15" i="3"/>
  <c r="O15" i="3"/>
  <c r="N15" i="3"/>
  <c r="X15" i="3"/>
  <c r="C26" i="1"/>
  <c r="C39" i="1"/>
  <c r="C200" i="1"/>
  <c r="C41" i="1"/>
  <c r="C62" i="1"/>
  <c r="C192" i="1"/>
  <c r="C199" i="1"/>
  <c r="C115" i="1"/>
  <c r="C8" i="1"/>
  <c r="C180" i="1"/>
  <c r="C137" i="1"/>
  <c r="C89" i="1"/>
  <c r="C118" i="1"/>
  <c r="C220" i="1"/>
  <c r="C130" i="1"/>
  <c r="C159" i="1"/>
  <c r="C191" i="1"/>
  <c r="C174" i="1"/>
  <c r="C177" i="1"/>
  <c r="C59" i="1"/>
  <c r="C32" i="1"/>
  <c r="C70" i="1"/>
  <c r="C63" i="1"/>
  <c r="C175" i="1"/>
  <c r="C65" i="1"/>
  <c r="C219" i="1"/>
  <c r="C160" i="1"/>
  <c r="C148" i="1"/>
  <c r="C3" i="1"/>
  <c r="C69" i="1"/>
  <c r="C67" i="1"/>
  <c r="C64" i="1"/>
  <c r="C21" i="1"/>
  <c r="C100" i="1"/>
  <c r="C217" i="1"/>
  <c r="C151" i="1"/>
  <c r="C82" i="1"/>
  <c r="C210" i="1"/>
  <c r="C169" i="1"/>
  <c r="C54" i="1"/>
  <c r="C213" i="1"/>
  <c r="C16" i="1"/>
  <c r="C66" i="1"/>
  <c r="C125" i="1"/>
  <c r="C58" i="1"/>
  <c r="C171" i="1"/>
  <c r="C68" i="1"/>
  <c r="C30" i="1"/>
  <c r="C184" i="1"/>
  <c r="C48" i="1"/>
  <c r="C110" i="1"/>
  <c r="C129" i="1"/>
  <c r="C197" i="1"/>
  <c r="C25" i="1"/>
  <c r="C196" i="1"/>
  <c r="C209" i="1"/>
  <c r="C107" i="1"/>
  <c r="C60" i="1"/>
  <c r="C34" i="1"/>
  <c r="C223" i="1"/>
  <c r="C61" i="1"/>
  <c r="C11" i="1"/>
  <c r="C12" i="1"/>
  <c r="C17" i="1"/>
  <c r="C189" i="1"/>
  <c r="C91" i="1"/>
  <c r="C51" i="1"/>
  <c r="C102" i="1"/>
  <c r="C116" i="1"/>
  <c r="C38" i="1"/>
  <c r="C109" i="1"/>
  <c r="C203" i="1"/>
  <c r="C176" i="1"/>
  <c r="C161" i="1"/>
  <c r="C79" i="1"/>
  <c r="C113" i="1"/>
  <c r="C179" i="1"/>
  <c r="C45" i="1"/>
  <c r="C94" i="1"/>
  <c r="C193" i="1"/>
  <c r="C139" i="1"/>
  <c r="C92" i="1"/>
  <c r="C13" i="1"/>
  <c r="C178" i="1"/>
  <c r="C55" i="1"/>
  <c r="C43" i="1"/>
  <c r="C86" i="1"/>
  <c r="C206" i="1"/>
  <c r="C76" i="1"/>
  <c r="C136" i="1"/>
  <c r="C207" i="1"/>
  <c r="C194" i="1"/>
  <c r="C140" i="1"/>
  <c r="C35" i="1"/>
  <c r="C214" i="1"/>
  <c r="C15" i="1"/>
  <c r="C78" i="1"/>
  <c r="C33" i="1"/>
  <c r="C98" i="1"/>
  <c r="C155" i="1"/>
  <c r="C119" i="1"/>
  <c r="C141" i="1"/>
  <c r="C120" i="1"/>
  <c r="C2" i="1"/>
  <c r="C7" i="1"/>
  <c r="C166" i="1"/>
  <c r="C127" i="1"/>
  <c r="C198" i="1"/>
  <c r="C154" i="1"/>
  <c r="C5" i="1"/>
  <c r="C221" i="1"/>
  <c r="C95" i="1"/>
  <c r="C222" i="1"/>
  <c r="C9" i="1"/>
  <c r="C29" i="1"/>
  <c r="C57" i="1"/>
  <c r="C18" i="1"/>
  <c r="C205" i="1"/>
  <c r="C14" i="1"/>
  <c r="C162" i="1"/>
  <c r="C22" i="1"/>
  <c r="C215" i="1"/>
  <c r="C72" i="1"/>
  <c r="C123" i="1"/>
  <c r="C216" i="1"/>
  <c r="C31" i="1"/>
  <c r="C10" i="1"/>
  <c r="C163" i="1"/>
  <c r="C167" i="1"/>
  <c r="C99" i="1"/>
  <c r="C124" i="1"/>
  <c r="C117" i="1"/>
  <c r="C80" i="1"/>
  <c r="C208" i="1"/>
  <c r="C37" i="1"/>
  <c r="C183" i="1"/>
  <c r="C87" i="1"/>
  <c r="C144" i="1"/>
  <c r="C27" i="1"/>
  <c r="C20" i="1"/>
  <c r="C103" i="1"/>
  <c r="C185" i="1"/>
  <c r="C4" i="1"/>
  <c r="C128" i="1"/>
  <c r="C195" i="1"/>
  <c r="C53" i="1"/>
  <c r="C88" i="1"/>
  <c r="C112" i="1"/>
  <c r="C50" i="1"/>
  <c r="C150" i="1"/>
  <c r="C173" i="1"/>
  <c r="C101" i="1"/>
  <c r="C134" i="1"/>
  <c r="C149" i="1"/>
  <c r="C49" i="1"/>
  <c r="C47" i="1"/>
  <c r="C114" i="1"/>
  <c r="C106" i="1"/>
  <c r="C75" i="1"/>
  <c r="C74" i="1"/>
  <c r="C187" i="1"/>
  <c r="C218" i="1"/>
  <c r="C157" i="1"/>
  <c r="C121" i="1"/>
  <c r="C81" i="1"/>
  <c r="C52" i="1"/>
  <c r="C158" i="1"/>
  <c r="C28" i="1"/>
  <c r="C143" i="1"/>
  <c r="C170" i="1"/>
  <c r="C23" i="1"/>
  <c r="C6" i="1"/>
  <c r="C71" i="1"/>
  <c r="C153" i="1"/>
  <c r="C147" i="1"/>
  <c r="C73" i="1"/>
  <c r="C204" i="1"/>
  <c r="C40" i="1"/>
  <c r="C83" i="1"/>
  <c r="C111" i="1"/>
  <c r="C85" i="1"/>
  <c r="C164" i="1"/>
  <c r="C165" i="1"/>
  <c r="C181" i="1"/>
  <c r="C97" i="1"/>
  <c r="C131" i="1"/>
  <c r="C93" i="1"/>
  <c r="C142" i="1"/>
  <c r="C24" i="1"/>
  <c r="C105" i="1"/>
  <c r="C19" i="1"/>
  <c r="C56" i="1"/>
  <c r="C152" i="1"/>
  <c r="C133" i="1"/>
  <c r="C46" i="1"/>
  <c r="C122" i="1"/>
  <c r="C84" i="1"/>
  <c r="C156" i="1"/>
  <c r="C132" i="1"/>
  <c r="C96" i="1"/>
  <c r="C126" i="1"/>
  <c r="C42" i="1"/>
  <c r="C201" i="1"/>
  <c r="C212" i="1"/>
  <c r="C108" i="1"/>
  <c r="C90" i="1"/>
  <c r="C36" i="1"/>
  <c r="G95" i="1"/>
  <c r="H95" i="1"/>
  <c r="I95" i="1"/>
  <c r="J95" i="1"/>
  <c r="K95" i="1"/>
  <c r="M95" i="1"/>
  <c r="D95" i="1"/>
  <c r="B95" i="1"/>
  <c r="D7" i="2"/>
  <c r="E7" i="2"/>
  <c r="O7" i="2" s="1"/>
  <c r="K7" i="2"/>
  <c r="Q7" i="2"/>
  <c r="W7" i="2"/>
  <c r="G154" i="1"/>
  <c r="H154" i="1"/>
  <c r="I154" i="1"/>
  <c r="J154" i="1"/>
  <c r="K154" i="1"/>
  <c r="M154" i="1"/>
  <c r="G221" i="1"/>
  <c r="H221" i="1"/>
  <c r="I221" i="1"/>
  <c r="J221" i="1"/>
  <c r="K221" i="1"/>
  <c r="M221" i="1"/>
  <c r="G127" i="1"/>
  <c r="H127" i="1"/>
  <c r="I127" i="1"/>
  <c r="J127" i="1"/>
  <c r="K127" i="1"/>
  <c r="M127" i="1"/>
  <c r="G7" i="1"/>
  <c r="H7" i="1"/>
  <c r="I7" i="1"/>
  <c r="J7" i="1"/>
  <c r="K7" i="1"/>
  <c r="M7" i="1"/>
  <c r="G5" i="1"/>
  <c r="H5" i="1"/>
  <c r="I5" i="1"/>
  <c r="J5" i="1"/>
  <c r="K5" i="1"/>
  <c r="M5" i="1"/>
  <c r="G166" i="1"/>
  <c r="H166" i="1"/>
  <c r="I166" i="1"/>
  <c r="J166" i="1"/>
  <c r="K166" i="1"/>
  <c r="M166" i="1"/>
  <c r="G198" i="1"/>
  <c r="H198" i="1"/>
  <c r="I198" i="1"/>
  <c r="J198" i="1"/>
  <c r="K198" i="1"/>
  <c r="M198" i="1"/>
  <c r="G2" i="1"/>
  <c r="H2" i="1"/>
  <c r="I2" i="1"/>
  <c r="J2" i="1"/>
  <c r="K2" i="1"/>
  <c r="M2" i="1"/>
  <c r="G57" i="1"/>
  <c r="H57" i="1"/>
  <c r="I57" i="1"/>
  <c r="J57" i="1"/>
  <c r="K57" i="1"/>
  <c r="M57" i="1"/>
  <c r="G9" i="1"/>
  <c r="H9" i="1"/>
  <c r="I9" i="1"/>
  <c r="J9" i="1"/>
  <c r="K9" i="1"/>
  <c r="M9" i="1"/>
  <c r="G29" i="1"/>
  <c r="H29" i="1"/>
  <c r="I29" i="1"/>
  <c r="J29" i="1"/>
  <c r="K29" i="1"/>
  <c r="M29" i="1"/>
  <c r="G18" i="1"/>
  <c r="H18" i="1"/>
  <c r="I18" i="1"/>
  <c r="J18" i="1"/>
  <c r="K18" i="1"/>
  <c r="M18" i="1"/>
  <c r="G222" i="1"/>
  <c r="H222" i="1"/>
  <c r="I222" i="1"/>
  <c r="J222" i="1"/>
  <c r="K222" i="1"/>
  <c r="M222" i="1"/>
  <c r="G197" i="1"/>
  <c r="H197" i="1"/>
  <c r="I197" i="1"/>
  <c r="J197" i="1"/>
  <c r="K197" i="1"/>
  <c r="M197" i="1"/>
  <c r="G25" i="1"/>
  <c r="H25" i="1"/>
  <c r="I25" i="1"/>
  <c r="J25" i="1"/>
  <c r="K25" i="1"/>
  <c r="M25" i="1"/>
  <c r="G34" i="1"/>
  <c r="H34" i="1"/>
  <c r="I34" i="1"/>
  <c r="J34" i="1"/>
  <c r="K34" i="1"/>
  <c r="M34" i="1"/>
  <c r="G196" i="1"/>
  <c r="H196" i="1"/>
  <c r="I196" i="1"/>
  <c r="J196" i="1"/>
  <c r="K196" i="1"/>
  <c r="M196" i="1"/>
  <c r="G60" i="1"/>
  <c r="H60" i="1"/>
  <c r="I60" i="1"/>
  <c r="J60" i="1"/>
  <c r="K60" i="1"/>
  <c r="M60" i="1"/>
  <c r="G223" i="1"/>
  <c r="H223" i="1"/>
  <c r="I223" i="1"/>
  <c r="J223" i="1"/>
  <c r="K223" i="1"/>
  <c r="M223" i="1"/>
  <c r="G107" i="1"/>
  <c r="H107" i="1"/>
  <c r="I107" i="1"/>
  <c r="J107" i="1"/>
  <c r="K107" i="1"/>
  <c r="M107" i="1"/>
  <c r="G209" i="1"/>
  <c r="H209" i="1"/>
  <c r="I209" i="1"/>
  <c r="J209" i="1"/>
  <c r="K209" i="1"/>
  <c r="M209" i="1"/>
  <c r="G12" i="1"/>
  <c r="H12" i="1"/>
  <c r="I12" i="1"/>
  <c r="J12" i="1"/>
  <c r="K12" i="1"/>
  <c r="M12" i="1"/>
  <c r="G189" i="1"/>
  <c r="H189" i="1"/>
  <c r="I189" i="1"/>
  <c r="J189" i="1"/>
  <c r="K189" i="1"/>
  <c r="M189" i="1"/>
  <c r="G17" i="1"/>
  <c r="H17" i="1"/>
  <c r="I17" i="1"/>
  <c r="J17" i="1"/>
  <c r="K17" i="1"/>
  <c r="M17" i="1"/>
  <c r="G61" i="1"/>
  <c r="H61" i="1"/>
  <c r="I61" i="1"/>
  <c r="J61" i="1"/>
  <c r="K61" i="1"/>
  <c r="M61" i="1"/>
  <c r="G11" i="1"/>
  <c r="H11" i="1"/>
  <c r="I11" i="1"/>
  <c r="J11" i="1"/>
  <c r="K11" i="1"/>
  <c r="M11" i="1"/>
  <c r="G52" i="1"/>
  <c r="H52" i="1"/>
  <c r="I52" i="1"/>
  <c r="J52" i="1"/>
  <c r="K52" i="1"/>
  <c r="M52" i="1"/>
  <c r="G114" i="1"/>
  <c r="H114" i="1"/>
  <c r="I114" i="1"/>
  <c r="J114" i="1"/>
  <c r="K114" i="1"/>
  <c r="M114" i="1"/>
  <c r="G218" i="1"/>
  <c r="H218" i="1"/>
  <c r="I218" i="1"/>
  <c r="J218" i="1"/>
  <c r="K218" i="1"/>
  <c r="M218" i="1"/>
  <c r="G106" i="1"/>
  <c r="H106" i="1"/>
  <c r="I106" i="1"/>
  <c r="J106" i="1"/>
  <c r="K106" i="1"/>
  <c r="M106" i="1"/>
  <c r="G187" i="1"/>
  <c r="H187" i="1"/>
  <c r="I187" i="1"/>
  <c r="J187" i="1"/>
  <c r="K187" i="1"/>
  <c r="M187" i="1"/>
  <c r="G75" i="1"/>
  <c r="H75" i="1"/>
  <c r="I75" i="1"/>
  <c r="J75" i="1"/>
  <c r="K75" i="1"/>
  <c r="M75" i="1"/>
  <c r="G74" i="1"/>
  <c r="H74" i="1"/>
  <c r="I74" i="1"/>
  <c r="J74" i="1"/>
  <c r="K74" i="1"/>
  <c r="M74" i="1"/>
  <c r="G157" i="1"/>
  <c r="H157" i="1"/>
  <c r="I157" i="1"/>
  <c r="J157" i="1"/>
  <c r="K157" i="1"/>
  <c r="M157" i="1"/>
  <c r="G121" i="1"/>
  <c r="H121" i="1"/>
  <c r="I121" i="1"/>
  <c r="J121" i="1"/>
  <c r="K121" i="1"/>
  <c r="M121" i="1"/>
  <c r="G28" i="1"/>
  <c r="H28" i="1"/>
  <c r="I28" i="1"/>
  <c r="J28" i="1"/>
  <c r="K28" i="1"/>
  <c r="M28" i="1"/>
  <c r="G81" i="1"/>
  <c r="H81" i="1"/>
  <c r="I81" i="1"/>
  <c r="J81" i="1"/>
  <c r="K81" i="1"/>
  <c r="M81" i="1"/>
  <c r="G158" i="1"/>
  <c r="H158" i="1"/>
  <c r="I158" i="1"/>
  <c r="J158" i="1"/>
  <c r="K158" i="1"/>
  <c r="M158" i="1"/>
  <c r="G143" i="1"/>
  <c r="H143" i="1"/>
  <c r="I143" i="1"/>
  <c r="J143" i="1"/>
  <c r="K143" i="1"/>
  <c r="M143" i="1"/>
  <c r="G148" i="1"/>
  <c r="H148" i="1"/>
  <c r="I148" i="1"/>
  <c r="J148" i="1"/>
  <c r="K148" i="1"/>
  <c r="G100" i="1"/>
  <c r="H100" i="1"/>
  <c r="I100" i="1"/>
  <c r="J100" i="1"/>
  <c r="K100" i="1"/>
  <c r="G21" i="1"/>
  <c r="H21" i="1"/>
  <c r="I21" i="1"/>
  <c r="J21" i="1"/>
  <c r="K21" i="1"/>
  <c r="G160" i="1"/>
  <c r="H160" i="1"/>
  <c r="I160" i="1"/>
  <c r="J160" i="1"/>
  <c r="K160" i="1"/>
  <c r="G64" i="1"/>
  <c r="H64" i="1"/>
  <c r="I64" i="1"/>
  <c r="J64" i="1"/>
  <c r="K64" i="1"/>
  <c r="G3" i="1"/>
  <c r="H3" i="1"/>
  <c r="I3" i="1"/>
  <c r="J3" i="1"/>
  <c r="K3" i="1"/>
  <c r="G67" i="1"/>
  <c r="H67" i="1"/>
  <c r="I67" i="1"/>
  <c r="J67" i="1"/>
  <c r="K67" i="1"/>
  <c r="G69" i="1"/>
  <c r="H69" i="1"/>
  <c r="I69" i="1"/>
  <c r="J69" i="1"/>
  <c r="K69" i="1"/>
  <c r="G82" i="1"/>
  <c r="H82" i="1"/>
  <c r="I82" i="1"/>
  <c r="J82" i="1"/>
  <c r="K82" i="1"/>
  <c r="G169" i="1"/>
  <c r="H169" i="1"/>
  <c r="I169" i="1"/>
  <c r="J169" i="1"/>
  <c r="K169" i="1"/>
  <c r="G151" i="1"/>
  <c r="H151" i="1"/>
  <c r="I151" i="1"/>
  <c r="J151" i="1"/>
  <c r="K151" i="1"/>
  <c r="G210" i="1"/>
  <c r="H210" i="1"/>
  <c r="I210" i="1"/>
  <c r="J210" i="1"/>
  <c r="K210" i="1"/>
  <c r="G217" i="1"/>
  <c r="H217" i="1"/>
  <c r="I217" i="1"/>
  <c r="J217" i="1"/>
  <c r="K217" i="1"/>
  <c r="G14" i="1"/>
  <c r="H14" i="1"/>
  <c r="I14" i="1"/>
  <c r="J14" i="1"/>
  <c r="K14" i="1"/>
  <c r="M14" i="1"/>
  <c r="G167" i="1"/>
  <c r="H167" i="1"/>
  <c r="I167" i="1"/>
  <c r="J167" i="1"/>
  <c r="K167" i="1"/>
  <c r="M167" i="1"/>
  <c r="G205" i="1"/>
  <c r="H205" i="1"/>
  <c r="I205" i="1"/>
  <c r="J205" i="1"/>
  <c r="K205" i="1"/>
  <c r="M205" i="1"/>
  <c r="G216" i="1"/>
  <c r="H216" i="1"/>
  <c r="I216" i="1"/>
  <c r="J216" i="1"/>
  <c r="K216" i="1"/>
  <c r="M216" i="1"/>
  <c r="G22" i="1"/>
  <c r="H22" i="1"/>
  <c r="I22" i="1"/>
  <c r="J22" i="1"/>
  <c r="K22" i="1"/>
  <c r="M22" i="1"/>
  <c r="G162" i="1"/>
  <c r="H162" i="1"/>
  <c r="I162" i="1"/>
  <c r="J162" i="1"/>
  <c r="K162" i="1"/>
  <c r="M162" i="1"/>
  <c r="G72" i="1"/>
  <c r="H72" i="1"/>
  <c r="I72" i="1"/>
  <c r="J72" i="1"/>
  <c r="K72" i="1"/>
  <c r="M72" i="1"/>
  <c r="G215" i="1"/>
  <c r="H215" i="1"/>
  <c r="I215" i="1"/>
  <c r="J215" i="1"/>
  <c r="K215" i="1"/>
  <c r="M215" i="1"/>
  <c r="G10" i="1"/>
  <c r="H10" i="1"/>
  <c r="I10" i="1"/>
  <c r="J10" i="1"/>
  <c r="K10" i="1"/>
  <c r="M10" i="1"/>
  <c r="G31" i="1"/>
  <c r="H31" i="1"/>
  <c r="I31" i="1"/>
  <c r="J31" i="1"/>
  <c r="K31" i="1"/>
  <c r="M31" i="1"/>
  <c r="G163" i="1"/>
  <c r="H163" i="1"/>
  <c r="I163" i="1"/>
  <c r="J163" i="1"/>
  <c r="K163" i="1"/>
  <c r="M163" i="1"/>
  <c r="G99" i="1"/>
  <c r="H99" i="1"/>
  <c r="I99" i="1"/>
  <c r="J99" i="1"/>
  <c r="K99" i="1"/>
  <c r="M99" i="1"/>
  <c r="G123" i="1"/>
  <c r="H123" i="1"/>
  <c r="I123" i="1"/>
  <c r="J123" i="1"/>
  <c r="K123" i="1"/>
  <c r="M123" i="1"/>
  <c r="G183" i="1"/>
  <c r="H183" i="1"/>
  <c r="I183" i="1"/>
  <c r="J183" i="1"/>
  <c r="K183" i="1"/>
  <c r="M183" i="1"/>
  <c r="G124" i="1"/>
  <c r="H124" i="1"/>
  <c r="I124" i="1"/>
  <c r="J124" i="1"/>
  <c r="K124" i="1"/>
  <c r="M124" i="1"/>
  <c r="G87" i="1"/>
  <c r="H87" i="1"/>
  <c r="I87" i="1"/>
  <c r="J87" i="1"/>
  <c r="K87" i="1"/>
  <c r="M87" i="1"/>
  <c r="G208" i="1"/>
  <c r="H208" i="1"/>
  <c r="I208" i="1"/>
  <c r="J208" i="1"/>
  <c r="K208" i="1"/>
  <c r="M208" i="1"/>
  <c r="G37" i="1"/>
  <c r="H37" i="1"/>
  <c r="I37" i="1"/>
  <c r="J37" i="1"/>
  <c r="K37" i="1"/>
  <c r="M37" i="1"/>
  <c r="G80" i="1"/>
  <c r="H80" i="1"/>
  <c r="I80" i="1"/>
  <c r="J80" i="1"/>
  <c r="K80" i="1"/>
  <c r="M80" i="1"/>
  <c r="G117" i="1"/>
  <c r="H117" i="1"/>
  <c r="I117" i="1"/>
  <c r="J117" i="1"/>
  <c r="K117" i="1"/>
  <c r="M117" i="1"/>
  <c r="G27" i="1"/>
  <c r="H27" i="1"/>
  <c r="I27" i="1"/>
  <c r="J27" i="1"/>
  <c r="K27" i="1"/>
  <c r="M27" i="1"/>
  <c r="G185" i="1"/>
  <c r="H185" i="1"/>
  <c r="I185" i="1"/>
  <c r="J185" i="1"/>
  <c r="K185" i="1"/>
  <c r="M185" i="1"/>
  <c r="G144" i="1"/>
  <c r="H144" i="1"/>
  <c r="I144" i="1"/>
  <c r="J144" i="1"/>
  <c r="K144" i="1"/>
  <c r="M144" i="1"/>
  <c r="G103" i="1"/>
  <c r="H103" i="1"/>
  <c r="I103" i="1"/>
  <c r="J103" i="1"/>
  <c r="K103" i="1"/>
  <c r="M103" i="1"/>
  <c r="G20" i="1"/>
  <c r="H20" i="1"/>
  <c r="I20" i="1"/>
  <c r="J20" i="1"/>
  <c r="K20" i="1"/>
  <c r="M20" i="1"/>
  <c r="G4" i="1"/>
  <c r="H4" i="1"/>
  <c r="I4" i="1"/>
  <c r="J4" i="1"/>
  <c r="K4" i="1"/>
  <c r="M4" i="1"/>
  <c r="G206" i="1"/>
  <c r="H206" i="1"/>
  <c r="I206" i="1"/>
  <c r="J206" i="1"/>
  <c r="K206" i="1"/>
  <c r="M206" i="1"/>
  <c r="G92" i="1"/>
  <c r="H92" i="1"/>
  <c r="I92" i="1"/>
  <c r="J92" i="1"/>
  <c r="K92" i="1"/>
  <c r="M92" i="1"/>
  <c r="G139" i="1"/>
  <c r="H139" i="1"/>
  <c r="I139" i="1"/>
  <c r="J139" i="1"/>
  <c r="K139" i="1"/>
  <c r="M139" i="1"/>
  <c r="G13" i="1"/>
  <c r="H13" i="1"/>
  <c r="I13" i="1"/>
  <c r="J13" i="1"/>
  <c r="K13" i="1"/>
  <c r="M13" i="1"/>
  <c r="G94" i="1"/>
  <c r="H94" i="1"/>
  <c r="I94" i="1"/>
  <c r="J94" i="1"/>
  <c r="K94" i="1"/>
  <c r="M94" i="1"/>
  <c r="G55" i="1"/>
  <c r="H55" i="1"/>
  <c r="I55" i="1"/>
  <c r="J55" i="1"/>
  <c r="K55" i="1"/>
  <c r="M55" i="1"/>
  <c r="G193" i="1"/>
  <c r="H193" i="1"/>
  <c r="I193" i="1"/>
  <c r="J193" i="1"/>
  <c r="K193" i="1"/>
  <c r="M193" i="1"/>
  <c r="G178" i="1"/>
  <c r="H178" i="1"/>
  <c r="I178" i="1"/>
  <c r="J178" i="1"/>
  <c r="K178" i="1"/>
  <c r="M178" i="1"/>
  <c r="G76" i="1"/>
  <c r="H76" i="1"/>
  <c r="I76" i="1"/>
  <c r="J76" i="1"/>
  <c r="K76" i="1"/>
  <c r="M76" i="1"/>
  <c r="G43" i="1"/>
  <c r="H43" i="1"/>
  <c r="I43" i="1"/>
  <c r="J43" i="1"/>
  <c r="K43" i="1"/>
  <c r="M43" i="1"/>
  <c r="G136" i="1"/>
  <c r="H136" i="1"/>
  <c r="I136" i="1"/>
  <c r="J136" i="1"/>
  <c r="K136" i="1"/>
  <c r="M136" i="1"/>
  <c r="G207" i="1"/>
  <c r="H207" i="1"/>
  <c r="I207" i="1"/>
  <c r="J207" i="1"/>
  <c r="K207" i="1"/>
  <c r="M207" i="1"/>
  <c r="G86" i="1"/>
  <c r="H86" i="1"/>
  <c r="I86" i="1"/>
  <c r="J86" i="1"/>
  <c r="K86" i="1"/>
  <c r="M86" i="1"/>
  <c r="G155" i="1"/>
  <c r="H155" i="1"/>
  <c r="I155" i="1"/>
  <c r="J155" i="1"/>
  <c r="K155" i="1"/>
  <c r="M155" i="1"/>
  <c r="G35" i="1"/>
  <c r="H35" i="1"/>
  <c r="I35" i="1"/>
  <c r="J35" i="1"/>
  <c r="K35" i="1"/>
  <c r="M35" i="1"/>
  <c r="G194" i="1"/>
  <c r="H194" i="1"/>
  <c r="I194" i="1"/>
  <c r="J194" i="1"/>
  <c r="K194" i="1"/>
  <c r="M194" i="1"/>
  <c r="G119" i="1"/>
  <c r="H119" i="1"/>
  <c r="I119" i="1"/>
  <c r="J119" i="1"/>
  <c r="K119" i="1"/>
  <c r="M119" i="1"/>
  <c r="G140" i="1"/>
  <c r="H140" i="1"/>
  <c r="I140" i="1"/>
  <c r="J140" i="1"/>
  <c r="K140" i="1"/>
  <c r="M140" i="1"/>
  <c r="G78" i="1"/>
  <c r="H78" i="1"/>
  <c r="I78" i="1"/>
  <c r="J78" i="1"/>
  <c r="K78" i="1"/>
  <c r="M78" i="1"/>
  <c r="G214" i="1"/>
  <c r="H214" i="1"/>
  <c r="I214" i="1"/>
  <c r="J214" i="1"/>
  <c r="K214" i="1"/>
  <c r="M214" i="1"/>
  <c r="G15" i="1"/>
  <c r="H15" i="1"/>
  <c r="I15" i="1"/>
  <c r="J15" i="1"/>
  <c r="K15" i="1"/>
  <c r="M15" i="1"/>
  <c r="G33" i="1"/>
  <c r="H33" i="1"/>
  <c r="I33" i="1"/>
  <c r="J33" i="1"/>
  <c r="K33" i="1"/>
  <c r="M33" i="1"/>
  <c r="G120" i="1"/>
  <c r="H120" i="1"/>
  <c r="I120" i="1"/>
  <c r="J120" i="1"/>
  <c r="K120" i="1"/>
  <c r="M120" i="1"/>
  <c r="G98" i="1"/>
  <c r="H98" i="1"/>
  <c r="I98" i="1"/>
  <c r="J98" i="1"/>
  <c r="K98" i="1"/>
  <c r="M98" i="1"/>
  <c r="G141" i="1"/>
  <c r="H141" i="1"/>
  <c r="I141" i="1"/>
  <c r="J141" i="1"/>
  <c r="K141" i="1"/>
  <c r="M141" i="1"/>
  <c r="G176" i="1"/>
  <c r="H176" i="1"/>
  <c r="I176" i="1"/>
  <c r="J176" i="1"/>
  <c r="K176" i="1"/>
  <c r="M176" i="1"/>
  <c r="G51" i="1"/>
  <c r="H51" i="1"/>
  <c r="I51" i="1"/>
  <c r="J51" i="1"/>
  <c r="K51" i="1"/>
  <c r="M51" i="1"/>
  <c r="G161" i="1"/>
  <c r="H161" i="1"/>
  <c r="I161" i="1"/>
  <c r="J161" i="1"/>
  <c r="K161" i="1"/>
  <c r="M161" i="1"/>
  <c r="G116" i="1"/>
  <c r="H116" i="1"/>
  <c r="I116" i="1"/>
  <c r="J116" i="1"/>
  <c r="K116" i="1"/>
  <c r="M116" i="1"/>
  <c r="G203" i="1"/>
  <c r="H203" i="1"/>
  <c r="I203" i="1"/>
  <c r="J203" i="1"/>
  <c r="K203" i="1"/>
  <c r="M203" i="1"/>
  <c r="G91" i="1"/>
  <c r="H91" i="1"/>
  <c r="I91" i="1"/>
  <c r="J91" i="1"/>
  <c r="K91" i="1"/>
  <c r="M91" i="1"/>
  <c r="G109" i="1"/>
  <c r="H109" i="1"/>
  <c r="I109" i="1"/>
  <c r="J109" i="1"/>
  <c r="K109" i="1"/>
  <c r="M109" i="1"/>
  <c r="G38" i="1"/>
  <c r="H38" i="1"/>
  <c r="I38" i="1"/>
  <c r="J38" i="1"/>
  <c r="K38" i="1"/>
  <c r="M38" i="1"/>
  <c r="G45" i="1"/>
  <c r="H45" i="1"/>
  <c r="I45" i="1"/>
  <c r="J45" i="1"/>
  <c r="K45" i="1"/>
  <c r="M45" i="1"/>
  <c r="G113" i="1"/>
  <c r="H113" i="1"/>
  <c r="I113" i="1"/>
  <c r="J113" i="1"/>
  <c r="K113" i="1"/>
  <c r="M113" i="1"/>
  <c r="G102" i="1"/>
  <c r="H102" i="1"/>
  <c r="I102" i="1"/>
  <c r="J102" i="1"/>
  <c r="K102" i="1"/>
  <c r="M102" i="1"/>
  <c r="G179" i="1"/>
  <c r="H179" i="1"/>
  <c r="I179" i="1"/>
  <c r="J179" i="1"/>
  <c r="K179" i="1"/>
  <c r="M179" i="1"/>
  <c r="G79" i="1"/>
  <c r="H79" i="1"/>
  <c r="I79" i="1"/>
  <c r="J79" i="1"/>
  <c r="K79" i="1"/>
  <c r="M79" i="1"/>
  <c r="G134" i="1"/>
  <c r="H134" i="1"/>
  <c r="I134" i="1"/>
  <c r="J134" i="1"/>
  <c r="K134" i="1"/>
  <c r="M134" i="1"/>
  <c r="G149" i="1"/>
  <c r="H149" i="1"/>
  <c r="I149" i="1"/>
  <c r="J149" i="1"/>
  <c r="K149" i="1"/>
  <c r="M149" i="1"/>
  <c r="G128" i="1"/>
  <c r="H128" i="1"/>
  <c r="I128" i="1"/>
  <c r="J128" i="1"/>
  <c r="K128" i="1"/>
  <c r="M128" i="1"/>
  <c r="G53" i="1"/>
  <c r="H53" i="1"/>
  <c r="I53" i="1"/>
  <c r="J53" i="1"/>
  <c r="K53" i="1"/>
  <c r="M53" i="1"/>
  <c r="G112" i="1"/>
  <c r="H112" i="1"/>
  <c r="I112" i="1"/>
  <c r="J112" i="1"/>
  <c r="K112" i="1"/>
  <c r="M112" i="1"/>
  <c r="G49" i="1"/>
  <c r="H49" i="1"/>
  <c r="I49" i="1"/>
  <c r="J49" i="1"/>
  <c r="K49" i="1"/>
  <c r="M49" i="1"/>
  <c r="G195" i="1"/>
  <c r="H195" i="1"/>
  <c r="I195" i="1"/>
  <c r="J195" i="1"/>
  <c r="K195" i="1"/>
  <c r="M195" i="1"/>
  <c r="G88" i="1"/>
  <c r="H88" i="1"/>
  <c r="I88" i="1"/>
  <c r="J88" i="1"/>
  <c r="K88" i="1"/>
  <c r="M88" i="1"/>
  <c r="G150" i="1"/>
  <c r="H150" i="1"/>
  <c r="I150" i="1"/>
  <c r="J150" i="1"/>
  <c r="K150" i="1"/>
  <c r="M150" i="1"/>
  <c r="G47" i="1"/>
  <c r="H47" i="1"/>
  <c r="I47" i="1"/>
  <c r="J47" i="1"/>
  <c r="K47" i="1"/>
  <c r="M47" i="1"/>
  <c r="G173" i="1"/>
  <c r="H173" i="1"/>
  <c r="I173" i="1"/>
  <c r="J173" i="1"/>
  <c r="K173" i="1"/>
  <c r="M173" i="1"/>
  <c r="G50" i="1"/>
  <c r="H50" i="1"/>
  <c r="I50" i="1"/>
  <c r="J50" i="1"/>
  <c r="K50" i="1"/>
  <c r="M50" i="1"/>
  <c r="G101" i="1"/>
  <c r="H101" i="1"/>
  <c r="I101" i="1"/>
  <c r="J101" i="1"/>
  <c r="K101" i="1"/>
  <c r="M101" i="1"/>
  <c r="G177" i="1"/>
  <c r="H177" i="1"/>
  <c r="I177" i="1"/>
  <c r="J177" i="1"/>
  <c r="K177" i="1"/>
  <c r="M177" i="1"/>
  <c r="G174" i="1"/>
  <c r="H174" i="1"/>
  <c r="I174" i="1"/>
  <c r="J174" i="1"/>
  <c r="K174" i="1"/>
  <c r="M174" i="1"/>
  <c r="G130" i="1"/>
  <c r="H130" i="1"/>
  <c r="I130" i="1"/>
  <c r="J130" i="1"/>
  <c r="K130" i="1"/>
  <c r="M130" i="1"/>
  <c r="G191" i="1"/>
  <c r="H191" i="1"/>
  <c r="I191" i="1"/>
  <c r="J191" i="1"/>
  <c r="K191" i="1"/>
  <c r="M191" i="1"/>
  <c r="G220" i="1"/>
  <c r="H220" i="1"/>
  <c r="I220" i="1"/>
  <c r="J220" i="1"/>
  <c r="K220" i="1"/>
  <c r="M220" i="1"/>
  <c r="G159" i="1"/>
  <c r="H159" i="1"/>
  <c r="I159" i="1"/>
  <c r="J159" i="1"/>
  <c r="K159" i="1"/>
  <c r="M159" i="1"/>
  <c r="G32" i="1"/>
  <c r="H32" i="1"/>
  <c r="I32" i="1"/>
  <c r="J32" i="1"/>
  <c r="K32" i="1"/>
  <c r="M32" i="1"/>
  <c r="G59" i="1"/>
  <c r="H59" i="1"/>
  <c r="I59" i="1"/>
  <c r="J59" i="1"/>
  <c r="K59" i="1"/>
  <c r="M59" i="1"/>
  <c r="G219" i="1"/>
  <c r="H219" i="1"/>
  <c r="I219" i="1"/>
  <c r="J219" i="1"/>
  <c r="K219" i="1"/>
  <c r="M219" i="1"/>
  <c r="G70" i="1"/>
  <c r="H70" i="1"/>
  <c r="I70" i="1"/>
  <c r="J70" i="1"/>
  <c r="K70" i="1"/>
  <c r="M70" i="1"/>
  <c r="G63" i="1"/>
  <c r="H63" i="1"/>
  <c r="I63" i="1"/>
  <c r="J63" i="1"/>
  <c r="K63" i="1"/>
  <c r="M63" i="1"/>
  <c r="G65" i="1"/>
  <c r="H65" i="1"/>
  <c r="I65" i="1"/>
  <c r="J65" i="1"/>
  <c r="K65" i="1"/>
  <c r="M65" i="1"/>
  <c r="G175" i="1"/>
  <c r="H175" i="1"/>
  <c r="I175" i="1"/>
  <c r="J175" i="1"/>
  <c r="K175" i="1"/>
  <c r="M175" i="1"/>
  <c r="G84" i="1"/>
  <c r="H84" i="1"/>
  <c r="I84" i="1"/>
  <c r="J84" i="1"/>
  <c r="K84" i="1"/>
  <c r="M84" i="1"/>
  <c r="G46" i="1"/>
  <c r="H46" i="1"/>
  <c r="I46" i="1"/>
  <c r="J46" i="1"/>
  <c r="K46" i="1"/>
  <c r="M46" i="1"/>
  <c r="G156" i="1"/>
  <c r="H156" i="1"/>
  <c r="I156" i="1"/>
  <c r="J156" i="1"/>
  <c r="K156" i="1"/>
  <c r="M156" i="1"/>
  <c r="G96" i="1"/>
  <c r="H96" i="1"/>
  <c r="I96" i="1"/>
  <c r="J96" i="1"/>
  <c r="K96" i="1"/>
  <c r="M96" i="1"/>
  <c r="G132" i="1"/>
  <c r="H132" i="1"/>
  <c r="I132" i="1"/>
  <c r="J132" i="1"/>
  <c r="K132" i="1"/>
  <c r="M132" i="1"/>
  <c r="G201" i="1"/>
  <c r="H201" i="1"/>
  <c r="I201" i="1"/>
  <c r="J201" i="1"/>
  <c r="K201" i="1"/>
  <c r="M201" i="1"/>
  <c r="G122" i="1"/>
  <c r="H122" i="1"/>
  <c r="I122" i="1"/>
  <c r="J122" i="1"/>
  <c r="K122" i="1"/>
  <c r="M122" i="1"/>
  <c r="G126" i="1"/>
  <c r="H126" i="1"/>
  <c r="I126" i="1"/>
  <c r="J126" i="1"/>
  <c r="K126" i="1"/>
  <c r="M126" i="1"/>
  <c r="G42" i="1"/>
  <c r="H42" i="1"/>
  <c r="I42" i="1"/>
  <c r="J42" i="1"/>
  <c r="K42" i="1"/>
  <c r="M42" i="1"/>
  <c r="G90" i="1"/>
  <c r="H90" i="1"/>
  <c r="I90" i="1"/>
  <c r="J90" i="1"/>
  <c r="K90" i="1"/>
  <c r="M90" i="1"/>
  <c r="G108" i="1"/>
  <c r="H108" i="1"/>
  <c r="I108" i="1"/>
  <c r="J108" i="1"/>
  <c r="K108" i="1"/>
  <c r="M108" i="1"/>
  <c r="G212" i="1"/>
  <c r="H212" i="1"/>
  <c r="I212" i="1"/>
  <c r="J212" i="1"/>
  <c r="K212" i="1"/>
  <c r="M212" i="1"/>
  <c r="G36" i="1"/>
  <c r="H36" i="1"/>
  <c r="I36" i="1"/>
  <c r="J36" i="1"/>
  <c r="K36" i="1"/>
  <c r="M36" i="1"/>
  <c r="G131" i="1"/>
  <c r="H131" i="1"/>
  <c r="I131" i="1"/>
  <c r="J131" i="1"/>
  <c r="K131" i="1"/>
  <c r="M131" i="1"/>
  <c r="G93" i="1"/>
  <c r="H93" i="1"/>
  <c r="I93" i="1"/>
  <c r="J93" i="1"/>
  <c r="K93" i="1"/>
  <c r="M93" i="1"/>
  <c r="G165" i="1"/>
  <c r="H165" i="1"/>
  <c r="I165" i="1"/>
  <c r="J165" i="1"/>
  <c r="K165" i="1"/>
  <c r="M165" i="1"/>
  <c r="G97" i="1"/>
  <c r="H97" i="1"/>
  <c r="I97" i="1"/>
  <c r="J97" i="1"/>
  <c r="K97" i="1"/>
  <c r="M97" i="1"/>
  <c r="G181" i="1"/>
  <c r="H181" i="1"/>
  <c r="I181" i="1"/>
  <c r="J181" i="1"/>
  <c r="K181" i="1"/>
  <c r="M181" i="1"/>
  <c r="G142" i="1"/>
  <c r="H142" i="1"/>
  <c r="I142" i="1"/>
  <c r="J142" i="1"/>
  <c r="K142" i="1"/>
  <c r="M142" i="1"/>
  <c r="G24" i="1"/>
  <c r="H24" i="1"/>
  <c r="I24" i="1"/>
  <c r="J24" i="1"/>
  <c r="K24" i="1"/>
  <c r="M24" i="1"/>
  <c r="G133" i="1"/>
  <c r="H133" i="1"/>
  <c r="I133" i="1"/>
  <c r="J133" i="1"/>
  <c r="K133" i="1"/>
  <c r="M133" i="1"/>
  <c r="G56" i="1"/>
  <c r="H56" i="1"/>
  <c r="I56" i="1"/>
  <c r="J56" i="1"/>
  <c r="K56" i="1"/>
  <c r="M56" i="1"/>
  <c r="G105" i="1"/>
  <c r="H105" i="1"/>
  <c r="I105" i="1"/>
  <c r="J105" i="1"/>
  <c r="K105" i="1"/>
  <c r="M105" i="1"/>
  <c r="G19" i="1"/>
  <c r="H19" i="1"/>
  <c r="I19" i="1"/>
  <c r="J19" i="1"/>
  <c r="K19" i="1"/>
  <c r="M19" i="1"/>
  <c r="G152" i="1"/>
  <c r="H152" i="1"/>
  <c r="I152" i="1"/>
  <c r="J152" i="1"/>
  <c r="K152" i="1"/>
  <c r="M152" i="1"/>
  <c r="G192" i="1"/>
  <c r="H192" i="1"/>
  <c r="I192" i="1"/>
  <c r="J192" i="1"/>
  <c r="K192" i="1"/>
  <c r="M192" i="1"/>
  <c r="G200" i="1"/>
  <c r="H200" i="1"/>
  <c r="I200" i="1"/>
  <c r="J200" i="1"/>
  <c r="K200" i="1"/>
  <c r="M200" i="1"/>
  <c r="G62" i="1"/>
  <c r="H62" i="1"/>
  <c r="I62" i="1"/>
  <c r="J62" i="1"/>
  <c r="K62" i="1"/>
  <c r="M62" i="1"/>
  <c r="G180" i="1"/>
  <c r="H180" i="1"/>
  <c r="I180" i="1"/>
  <c r="J180" i="1"/>
  <c r="K180" i="1"/>
  <c r="M180" i="1"/>
  <c r="G39" i="1"/>
  <c r="H39" i="1"/>
  <c r="I39" i="1"/>
  <c r="J39" i="1"/>
  <c r="K39" i="1"/>
  <c r="M39" i="1"/>
  <c r="G41" i="1"/>
  <c r="H41" i="1"/>
  <c r="I41" i="1"/>
  <c r="J41" i="1"/>
  <c r="K41" i="1"/>
  <c r="M41" i="1"/>
  <c r="G199" i="1"/>
  <c r="H199" i="1"/>
  <c r="I199" i="1"/>
  <c r="J199" i="1"/>
  <c r="K199" i="1"/>
  <c r="M199" i="1"/>
  <c r="G26" i="1"/>
  <c r="H26" i="1"/>
  <c r="I26" i="1"/>
  <c r="J26" i="1"/>
  <c r="K26" i="1"/>
  <c r="M26" i="1"/>
  <c r="G8" i="1"/>
  <c r="H8" i="1"/>
  <c r="I8" i="1"/>
  <c r="J8" i="1"/>
  <c r="K8" i="1"/>
  <c r="M8" i="1"/>
  <c r="G89" i="1"/>
  <c r="H89" i="1"/>
  <c r="I89" i="1"/>
  <c r="J89" i="1"/>
  <c r="K89" i="1"/>
  <c r="M89" i="1"/>
  <c r="G137" i="1"/>
  <c r="H137" i="1"/>
  <c r="I137" i="1"/>
  <c r="J137" i="1"/>
  <c r="K137" i="1"/>
  <c r="M137" i="1"/>
  <c r="G118" i="1"/>
  <c r="H118" i="1"/>
  <c r="I118" i="1"/>
  <c r="J118" i="1"/>
  <c r="K118" i="1"/>
  <c r="M118" i="1"/>
  <c r="G115" i="1"/>
  <c r="H115" i="1"/>
  <c r="I115" i="1"/>
  <c r="J115" i="1"/>
  <c r="K115" i="1"/>
  <c r="M115" i="1"/>
  <c r="G23" i="1"/>
  <c r="H23" i="1"/>
  <c r="I23" i="1"/>
  <c r="J23" i="1"/>
  <c r="K23" i="1"/>
  <c r="M23" i="1"/>
  <c r="G6" i="1"/>
  <c r="H6" i="1"/>
  <c r="I6" i="1"/>
  <c r="J6" i="1"/>
  <c r="K6" i="1"/>
  <c r="M6" i="1"/>
  <c r="G153" i="1"/>
  <c r="H153" i="1"/>
  <c r="I153" i="1"/>
  <c r="J153" i="1"/>
  <c r="K153" i="1"/>
  <c r="M153" i="1"/>
  <c r="G71" i="1"/>
  <c r="H71" i="1"/>
  <c r="I71" i="1"/>
  <c r="J71" i="1"/>
  <c r="K71" i="1"/>
  <c r="M71" i="1"/>
  <c r="G170" i="1"/>
  <c r="H170" i="1"/>
  <c r="I170" i="1"/>
  <c r="J170" i="1"/>
  <c r="K170" i="1"/>
  <c r="M170" i="1"/>
  <c r="G40" i="1"/>
  <c r="H40" i="1"/>
  <c r="I40" i="1"/>
  <c r="J40" i="1"/>
  <c r="K40" i="1"/>
  <c r="M40" i="1"/>
  <c r="G147" i="1"/>
  <c r="H147" i="1"/>
  <c r="I147" i="1"/>
  <c r="J147" i="1"/>
  <c r="K147" i="1"/>
  <c r="M147" i="1"/>
  <c r="G73" i="1"/>
  <c r="H73" i="1"/>
  <c r="I73" i="1"/>
  <c r="J73" i="1"/>
  <c r="K73" i="1"/>
  <c r="M73" i="1"/>
  <c r="G204" i="1"/>
  <c r="H204" i="1"/>
  <c r="I204" i="1"/>
  <c r="J204" i="1"/>
  <c r="K204" i="1"/>
  <c r="M204" i="1"/>
  <c r="G85" i="1"/>
  <c r="H85" i="1"/>
  <c r="I85" i="1"/>
  <c r="J85" i="1"/>
  <c r="K85" i="1"/>
  <c r="M85" i="1"/>
  <c r="G83" i="1"/>
  <c r="H83" i="1"/>
  <c r="I83" i="1"/>
  <c r="J83" i="1"/>
  <c r="K83" i="1"/>
  <c r="M83" i="1"/>
  <c r="G111" i="1"/>
  <c r="H111" i="1"/>
  <c r="I111" i="1"/>
  <c r="J111" i="1"/>
  <c r="K111" i="1"/>
  <c r="M111" i="1"/>
  <c r="E164" i="1"/>
  <c r="G164" i="1"/>
  <c r="H164" i="1"/>
  <c r="I164" i="1"/>
  <c r="J164" i="1"/>
  <c r="K164" i="1"/>
  <c r="M164" i="1"/>
  <c r="G125" i="1"/>
  <c r="H125" i="1"/>
  <c r="I125" i="1"/>
  <c r="J125" i="1"/>
  <c r="K125" i="1"/>
  <c r="M125" i="1"/>
  <c r="G171" i="1"/>
  <c r="H171" i="1"/>
  <c r="I171" i="1"/>
  <c r="J171" i="1"/>
  <c r="K171" i="1"/>
  <c r="M171" i="1"/>
  <c r="G58" i="1"/>
  <c r="H58" i="1"/>
  <c r="I58" i="1"/>
  <c r="J58" i="1"/>
  <c r="K58" i="1"/>
  <c r="M58" i="1"/>
  <c r="G16" i="1"/>
  <c r="H16" i="1"/>
  <c r="I16" i="1"/>
  <c r="J16" i="1"/>
  <c r="K16" i="1"/>
  <c r="M16" i="1"/>
  <c r="G68" i="1"/>
  <c r="H68" i="1"/>
  <c r="I68" i="1"/>
  <c r="J68" i="1"/>
  <c r="K68" i="1"/>
  <c r="M68" i="1"/>
  <c r="G66" i="1"/>
  <c r="H66" i="1"/>
  <c r="I66" i="1"/>
  <c r="J66" i="1"/>
  <c r="K66" i="1"/>
  <c r="M66" i="1"/>
  <c r="G213" i="1"/>
  <c r="H213" i="1"/>
  <c r="I213" i="1"/>
  <c r="J213" i="1"/>
  <c r="K213" i="1"/>
  <c r="M213" i="1"/>
  <c r="G54" i="1"/>
  <c r="H54" i="1"/>
  <c r="I54" i="1"/>
  <c r="J54" i="1"/>
  <c r="K54" i="1"/>
  <c r="M54" i="1"/>
  <c r="G184" i="1"/>
  <c r="H184" i="1"/>
  <c r="I184" i="1"/>
  <c r="J184" i="1"/>
  <c r="K184" i="1"/>
  <c r="M184" i="1"/>
  <c r="G129" i="1"/>
  <c r="H129" i="1"/>
  <c r="I129" i="1"/>
  <c r="J129" i="1"/>
  <c r="K129" i="1"/>
  <c r="M129" i="1"/>
  <c r="G48" i="1"/>
  <c r="H48" i="1"/>
  <c r="I48" i="1"/>
  <c r="J48" i="1"/>
  <c r="K48" i="1"/>
  <c r="M48" i="1"/>
  <c r="G30" i="1"/>
  <c r="H30" i="1"/>
  <c r="I30" i="1"/>
  <c r="J30" i="1"/>
  <c r="K30" i="1"/>
  <c r="M30" i="1"/>
  <c r="G110" i="1"/>
  <c r="H110" i="1"/>
  <c r="I110" i="1"/>
  <c r="J110" i="1"/>
  <c r="K110" i="1"/>
  <c r="M110" i="1"/>
  <c r="D154" i="1"/>
  <c r="D221" i="1"/>
  <c r="D127" i="1"/>
  <c r="D7" i="1"/>
  <c r="D5" i="1"/>
  <c r="D166" i="1"/>
  <c r="D198" i="1"/>
  <c r="D2" i="1"/>
  <c r="D57" i="1"/>
  <c r="D9" i="1"/>
  <c r="D29" i="1"/>
  <c r="D18" i="1"/>
  <c r="D222" i="1"/>
  <c r="D197" i="1"/>
  <c r="D25" i="1"/>
  <c r="D34" i="1"/>
  <c r="D196" i="1"/>
  <c r="D60" i="1"/>
  <c r="D223" i="1"/>
  <c r="D107" i="1"/>
  <c r="D209" i="1"/>
  <c r="D12" i="1"/>
  <c r="D189" i="1"/>
  <c r="D17" i="1"/>
  <c r="D61" i="1"/>
  <c r="D11" i="1"/>
  <c r="D52" i="1"/>
  <c r="D114" i="1"/>
  <c r="D218" i="1"/>
  <c r="D106" i="1"/>
  <c r="D187" i="1"/>
  <c r="D75" i="1"/>
  <c r="D74" i="1"/>
  <c r="D157" i="1"/>
  <c r="D121" i="1"/>
  <c r="D28" i="1"/>
  <c r="D81" i="1"/>
  <c r="D158" i="1"/>
  <c r="D143" i="1"/>
  <c r="D148" i="1"/>
  <c r="D100" i="1"/>
  <c r="D21" i="1"/>
  <c r="D160" i="1"/>
  <c r="D64" i="1"/>
  <c r="D3" i="1"/>
  <c r="D67" i="1"/>
  <c r="D69" i="1"/>
  <c r="D82" i="1"/>
  <c r="D169" i="1"/>
  <c r="D151" i="1"/>
  <c r="D210" i="1"/>
  <c r="D217" i="1"/>
  <c r="D14" i="1"/>
  <c r="D167" i="1"/>
  <c r="D205" i="1"/>
  <c r="D216" i="1"/>
  <c r="D22" i="1"/>
  <c r="D162" i="1"/>
  <c r="D72" i="1"/>
  <c r="D215" i="1"/>
  <c r="D10" i="1"/>
  <c r="D31" i="1"/>
  <c r="D163" i="1"/>
  <c r="D99" i="1"/>
  <c r="D123" i="1"/>
  <c r="D183" i="1"/>
  <c r="D124" i="1"/>
  <c r="D87" i="1"/>
  <c r="D208" i="1"/>
  <c r="D37" i="1"/>
  <c r="D80" i="1"/>
  <c r="D117" i="1"/>
  <c r="D27" i="1"/>
  <c r="D185" i="1"/>
  <c r="D144" i="1"/>
  <c r="D103" i="1"/>
  <c r="D20" i="1"/>
  <c r="D4" i="1"/>
  <c r="D206" i="1"/>
  <c r="D92" i="1"/>
  <c r="D139" i="1"/>
  <c r="D13" i="1"/>
  <c r="D94" i="1"/>
  <c r="D55" i="1"/>
  <c r="D193" i="1"/>
  <c r="D178" i="1"/>
  <c r="D76" i="1"/>
  <c r="D43" i="1"/>
  <c r="D136" i="1"/>
  <c r="D207" i="1"/>
  <c r="D86" i="1"/>
  <c r="D155" i="1"/>
  <c r="D35" i="1"/>
  <c r="D194" i="1"/>
  <c r="D119" i="1"/>
  <c r="D140" i="1"/>
  <c r="D78" i="1"/>
  <c r="D214" i="1"/>
  <c r="D15" i="1"/>
  <c r="D33" i="1"/>
  <c r="D120" i="1"/>
  <c r="D98" i="1"/>
  <c r="D141" i="1"/>
  <c r="D176" i="1"/>
  <c r="D51" i="1"/>
  <c r="D161" i="1"/>
  <c r="D116" i="1"/>
  <c r="D203" i="1"/>
  <c r="D91" i="1"/>
  <c r="D109" i="1"/>
  <c r="D38" i="1"/>
  <c r="D45" i="1"/>
  <c r="D113" i="1"/>
  <c r="D102" i="1"/>
  <c r="D179" i="1"/>
  <c r="D79" i="1"/>
  <c r="D134" i="1"/>
  <c r="D149" i="1"/>
  <c r="D128" i="1"/>
  <c r="D53" i="1"/>
  <c r="D112" i="1"/>
  <c r="D49" i="1"/>
  <c r="D195" i="1"/>
  <c r="D88" i="1"/>
  <c r="D150" i="1"/>
  <c r="D47" i="1"/>
  <c r="D173" i="1"/>
  <c r="D50" i="1"/>
  <c r="D101" i="1"/>
  <c r="D177" i="1"/>
  <c r="D174" i="1"/>
  <c r="D130" i="1"/>
  <c r="D191" i="1"/>
  <c r="D220" i="1"/>
  <c r="D159" i="1"/>
  <c r="D32" i="1"/>
  <c r="D59" i="1"/>
  <c r="D219" i="1"/>
  <c r="D70" i="1"/>
  <c r="D63" i="1"/>
  <c r="D65" i="1"/>
  <c r="D175" i="1"/>
  <c r="D84" i="1"/>
  <c r="D46" i="1"/>
  <c r="D156" i="1"/>
  <c r="D96" i="1"/>
  <c r="D132" i="1"/>
  <c r="D201" i="1"/>
  <c r="D122" i="1"/>
  <c r="D126" i="1"/>
  <c r="D42" i="1"/>
  <c r="D90" i="1"/>
  <c r="D108" i="1"/>
  <c r="D212" i="1"/>
  <c r="D36" i="1"/>
  <c r="D131" i="1"/>
  <c r="D93" i="1"/>
  <c r="D165" i="1"/>
  <c r="D97" i="1"/>
  <c r="D181" i="1"/>
  <c r="D142" i="1"/>
  <c r="D24" i="1"/>
  <c r="D133" i="1"/>
  <c r="D56" i="1"/>
  <c r="D105" i="1"/>
  <c r="D19" i="1"/>
  <c r="D152" i="1"/>
  <c r="D192" i="1"/>
  <c r="D200" i="1"/>
  <c r="D62" i="1"/>
  <c r="D180" i="1"/>
  <c r="D39" i="1"/>
  <c r="D41" i="1"/>
  <c r="D199" i="1"/>
  <c r="D26" i="1"/>
  <c r="D8" i="1"/>
  <c r="D89" i="1"/>
  <c r="D137" i="1"/>
  <c r="D118" i="1"/>
  <c r="D115" i="1"/>
  <c r="D23" i="1"/>
  <c r="D6" i="1"/>
  <c r="D153" i="1"/>
  <c r="D71" i="1"/>
  <c r="D170" i="1"/>
  <c r="D40" i="1"/>
  <c r="D147" i="1"/>
  <c r="D73" i="1"/>
  <c r="D204" i="1"/>
  <c r="D85" i="1"/>
  <c r="D83" i="1"/>
  <c r="D111" i="1"/>
  <c r="D164" i="1"/>
  <c r="D125" i="1"/>
  <c r="D171" i="1"/>
  <c r="D58" i="1"/>
  <c r="D16" i="1"/>
  <c r="D68" i="1"/>
  <c r="D66" i="1"/>
  <c r="D213" i="1"/>
  <c r="D54" i="1"/>
  <c r="D184" i="1"/>
  <c r="D129" i="1"/>
  <c r="D48" i="1"/>
  <c r="D30" i="1"/>
  <c r="D110" i="1"/>
  <c r="B171" i="1"/>
  <c r="B58" i="1"/>
  <c r="B16" i="1"/>
  <c r="B68" i="1"/>
  <c r="B66" i="1"/>
  <c r="B213" i="1"/>
  <c r="B54" i="1"/>
  <c r="B184" i="1"/>
  <c r="B129" i="1"/>
  <c r="B48" i="1"/>
  <c r="B30" i="1"/>
  <c r="B110" i="1"/>
  <c r="B125" i="1"/>
  <c r="B6" i="1"/>
  <c r="B153" i="1"/>
  <c r="B71" i="1"/>
  <c r="B170" i="1"/>
  <c r="B40" i="1"/>
  <c r="B147" i="1"/>
  <c r="B73" i="1"/>
  <c r="B204" i="1"/>
  <c r="B85" i="1"/>
  <c r="B83" i="1"/>
  <c r="B111" i="1"/>
  <c r="B164" i="1"/>
  <c r="B23" i="1"/>
  <c r="B200" i="1"/>
  <c r="B62" i="1"/>
  <c r="B180" i="1"/>
  <c r="B39" i="1"/>
  <c r="B41" i="1"/>
  <c r="B199" i="1"/>
  <c r="B26" i="1"/>
  <c r="B8" i="1"/>
  <c r="B89" i="1"/>
  <c r="B137" i="1"/>
  <c r="B118" i="1"/>
  <c r="B115" i="1"/>
  <c r="B192" i="1"/>
  <c r="B93" i="1"/>
  <c r="B165" i="1"/>
  <c r="B97" i="1"/>
  <c r="B181" i="1"/>
  <c r="B142" i="1"/>
  <c r="B24" i="1"/>
  <c r="B133" i="1"/>
  <c r="B56" i="1"/>
  <c r="B105" i="1"/>
  <c r="B19" i="1"/>
  <c r="B152" i="1"/>
  <c r="B131" i="1"/>
  <c r="B46" i="1"/>
  <c r="B156" i="1"/>
  <c r="B96" i="1"/>
  <c r="B132" i="1"/>
  <c r="B201" i="1"/>
  <c r="B122" i="1"/>
  <c r="B126" i="1"/>
  <c r="B42" i="1"/>
  <c r="B90" i="1"/>
  <c r="B108" i="1"/>
  <c r="B212" i="1"/>
  <c r="B36" i="1"/>
  <c r="B84" i="1"/>
  <c r="B174" i="1"/>
  <c r="B130" i="1"/>
  <c r="B191" i="1"/>
  <c r="B220" i="1"/>
  <c r="B159" i="1"/>
  <c r="B32" i="1"/>
  <c r="B59" i="1"/>
  <c r="B219" i="1"/>
  <c r="B70" i="1"/>
  <c r="B63" i="1"/>
  <c r="B65" i="1"/>
  <c r="B175" i="1"/>
  <c r="B177" i="1"/>
  <c r="B149" i="1"/>
  <c r="B128" i="1"/>
  <c r="B53" i="1"/>
  <c r="B112" i="1"/>
  <c r="B49" i="1"/>
  <c r="B195" i="1"/>
  <c r="B88" i="1"/>
  <c r="B150" i="1"/>
  <c r="B47" i="1"/>
  <c r="B173" i="1"/>
  <c r="B50" i="1"/>
  <c r="B101" i="1"/>
  <c r="B134" i="1"/>
  <c r="B51" i="1"/>
  <c r="B161" i="1"/>
  <c r="B116" i="1"/>
  <c r="B203" i="1"/>
  <c r="B91" i="1"/>
  <c r="B109" i="1"/>
  <c r="B38" i="1"/>
  <c r="B45" i="1"/>
  <c r="B113" i="1"/>
  <c r="B102" i="1"/>
  <c r="B179" i="1"/>
  <c r="B79" i="1"/>
  <c r="B176" i="1"/>
  <c r="B141" i="1"/>
  <c r="B98" i="1"/>
  <c r="B120" i="1"/>
  <c r="B33" i="1"/>
  <c r="B15" i="1"/>
  <c r="B214" i="1"/>
  <c r="B78" i="1"/>
  <c r="B140" i="1"/>
  <c r="B119" i="1"/>
  <c r="B194" i="1"/>
  <c r="B35" i="1"/>
  <c r="B155" i="1"/>
  <c r="B86" i="1"/>
  <c r="B207" i="1"/>
  <c r="B136" i="1"/>
  <c r="B43" i="1"/>
  <c r="B76" i="1"/>
  <c r="B178" i="1"/>
  <c r="B193" i="1"/>
  <c r="B55" i="1"/>
  <c r="B94" i="1"/>
  <c r="B13" i="1"/>
  <c r="B139" i="1"/>
  <c r="B92" i="1"/>
  <c r="B206" i="1"/>
  <c r="B4" i="1"/>
  <c r="B20" i="1"/>
  <c r="B103" i="1"/>
  <c r="B144" i="1"/>
  <c r="B185" i="1"/>
  <c r="B27" i="1"/>
  <c r="B117" i="1"/>
  <c r="B80" i="1"/>
  <c r="B37" i="1"/>
  <c r="B208" i="1"/>
  <c r="B87" i="1"/>
  <c r="B124" i="1"/>
  <c r="B183" i="1"/>
  <c r="B123" i="1"/>
  <c r="B99" i="1"/>
  <c r="B163" i="1"/>
  <c r="B31" i="1"/>
  <c r="B10" i="1"/>
  <c r="B215" i="1"/>
  <c r="B72" i="1"/>
  <c r="B162" i="1"/>
  <c r="B22" i="1"/>
  <c r="B216" i="1"/>
  <c r="B205" i="1"/>
  <c r="B167" i="1"/>
  <c r="B14" i="1"/>
  <c r="B210" i="1"/>
  <c r="B151" i="1"/>
  <c r="B169" i="1"/>
  <c r="B82" i="1"/>
  <c r="B69" i="1"/>
  <c r="B67" i="1"/>
  <c r="B3" i="1"/>
  <c r="B64" i="1"/>
  <c r="B160" i="1"/>
  <c r="B21" i="1"/>
  <c r="B100" i="1"/>
  <c r="B148" i="1"/>
  <c r="B143" i="1"/>
  <c r="B158" i="1"/>
  <c r="B81" i="1"/>
  <c r="B28" i="1"/>
  <c r="B121" i="1"/>
  <c r="B157" i="1"/>
  <c r="B74" i="1"/>
  <c r="B75" i="1"/>
  <c r="B187" i="1"/>
  <c r="B106" i="1"/>
  <c r="B218" i="1"/>
  <c r="B114" i="1"/>
  <c r="B52" i="1"/>
  <c r="B11" i="1"/>
  <c r="B61" i="1"/>
  <c r="B17" i="1"/>
  <c r="B189" i="1"/>
  <c r="B12" i="1"/>
  <c r="B209" i="1"/>
  <c r="B107" i="1"/>
  <c r="B223" i="1"/>
  <c r="B60" i="1"/>
  <c r="B196" i="1"/>
  <c r="B34" i="1"/>
  <c r="B25" i="1"/>
  <c r="B197" i="1"/>
  <c r="B222" i="1"/>
  <c r="B18" i="1"/>
  <c r="B29" i="1"/>
  <c r="B9" i="1"/>
  <c r="B57" i="1"/>
  <c r="B2" i="1"/>
  <c r="B198" i="1"/>
  <c r="B166" i="1"/>
  <c r="B5" i="1"/>
  <c r="B7" i="1"/>
  <c r="B127" i="1"/>
  <c r="B221" i="1"/>
  <c r="B154" i="1"/>
  <c r="W3" i="17"/>
  <c r="Q3" i="17"/>
  <c r="K3" i="17"/>
  <c r="L110" i="1" s="1"/>
  <c r="E3" i="17"/>
  <c r="D3" i="17"/>
  <c r="V3" i="17" s="1"/>
  <c r="W14" i="17"/>
  <c r="Q14" i="17"/>
  <c r="K14" i="17"/>
  <c r="E14" i="17"/>
  <c r="D14" i="17"/>
  <c r="V14" i="17" s="1"/>
  <c r="W11" i="17"/>
  <c r="Q11" i="17"/>
  <c r="K11" i="17"/>
  <c r="E11" i="17"/>
  <c r="T11" i="17" s="1"/>
  <c r="D11" i="17"/>
  <c r="R11" i="17" s="1"/>
  <c r="W8" i="17"/>
  <c r="Q8" i="17"/>
  <c r="K8" i="17"/>
  <c r="E8" i="17"/>
  <c r="D8" i="17"/>
  <c r="V8" i="17" s="1"/>
  <c r="W10" i="17"/>
  <c r="Q10" i="17"/>
  <c r="K10" i="17"/>
  <c r="E10" i="17"/>
  <c r="P10" i="17" s="1"/>
  <c r="D10" i="17"/>
  <c r="V10" i="17" s="1"/>
  <c r="W9" i="17"/>
  <c r="Q9" i="17"/>
  <c r="K9" i="17"/>
  <c r="E9" i="17"/>
  <c r="T9" i="17" s="1"/>
  <c r="D9" i="17"/>
  <c r="R9" i="17" s="1"/>
  <c r="W4" i="17"/>
  <c r="Q4" i="17"/>
  <c r="K4" i="17"/>
  <c r="E4" i="17"/>
  <c r="D4" i="17"/>
  <c r="V4" i="17" s="1"/>
  <c r="W7" i="17"/>
  <c r="Q7" i="17"/>
  <c r="K7" i="17"/>
  <c r="E7" i="17"/>
  <c r="P7" i="17" s="1"/>
  <c r="D7" i="17"/>
  <c r="V7" i="17" s="1"/>
  <c r="W2" i="17"/>
  <c r="Q2" i="17"/>
  <c r="K2" i="17"/>
  <c r="E2" i="17"/>
  <c r="T2" i="17" s="1"/>
  <c r="D2" i="17"/>
  <c r="R2" i="17" s="1"/>
  <c r="W13" i="17"/>
  <c r="Q13" i="17"/>
  <c r="K13" i="17"/>
  <c r="E13" i="17"/>
  <c r="D13" i="17"/>
  <c r="V13" i="17" s="1"/>
  <c r="W5" i="17"/>
  <c r="Q5" i="17"/>
  <c r="K5" i="17"/>
  <c r="E5" i="17"/>
  <c r="N5" i="17" s="1"/>
  <c r="D5" i="17"/>
  <c r="V5" i="17" s="1"/>
  <c r="W12" i="17"/>
  <c r="Q12" i="17"/>
  <c r="K12" i="17"/>
  <c r="E12" i="17"/>
  <c r="T12" i="17" s="1"/>
  <c r="D12" i="17"/>
  <c r="R12" i="17" s="1"/>
  <c r="W6" i="17"/>
  <c r="Q6" i="17"/>
  <c r="K6" i="17"/>
  <c r="L125" i="1" s="1"/>
  <c r="E6" i="17"/>
  <c r="D6" i="17"/>
  <c r="V6" i="17" s="1"/>
  <c r="W10" i="16"/>
  <c r="Q10" i="16"/>
  <c r="K10" i="16"/>
  <c r="E10" i="16"/>
  <c r="X10" i="16" s="1"/>
  <c r="D10" i="16"/>
  <c r="V10" i="16" s="1"/>
  <c r="W8" i="16"/>
  <c r="Q8" i="16"/>
  <c r="K8" i="16"/>
  <c r="E8" i="16"/>
  <c r="F111" i="1" s="1"/>
  <c r="D8" i="16"/>
  <c r="V8" i="16" s="1"/>
  <c r="W5" i="16"/>
  <c r="Q5" i="16"/>
  <c r="K5" i="16"/>
  <c r="E5" i="16"/>
  <c r="T5" i="16" s="1"/>
  <c r="D5" i="16"/>
  <c r="R5" i="16" s="1"/>
  <c r="W6" i="16"/>
  <c r="Q6" i="16"/>
  <c r="K6" i="16"/>
  <c r="E6" i="16"/>
  <c r="D6" i="16"/>
  <c r="V6" i="16" s="1"/>
  <c r="W4" i="16"/>
  <c r="Q4" i="16"/>
  <c r="K4" i="16"/>
  <c r="E4" i="16"/>
  <c r="P4" i="16" s="1"/>
  <c r="D4" i="16"/>
  <c r="V4" i="16" s="1"/>
  <c r="W11" i="16"/>
  <c r="Q11" i="16"/>
  <c r="K11" i="16"/>
  <c r="E11" i="16"/>
  <c r="T11" i="16" s="1"/>
  <c r="D11" i="16"/>
  <c r="R11" i="16" s="1"/>
  <c r="W12" i="16"/>
  <c r="Q12" i="16"/>
  <c r="K12" i="16"/>
  <c r="E12" i="16"/>
  <c r="T12" i="16" s="1"/>
  <c r="D12" i="16"/>
  <c r="V12" i="16" s="1"/>
  <c r="W14" i="16"/>
  <c r="Q14" i="16"/>
  <c r="K14" i="16"/>
  <c r="E14" i="16"/>
  <c r="O14" i="16" s="1"/>
  <c r="D14" i="16"/>
  <c r="V14" i="16" s="1"/>
  <c r="W3" i="16"/>
  <c r="Q3" i="16"/>
  <c r="K3" i="16"/>
  <c r="L170" i="1" s="1"/>
  <c r="E3" i="16"/>
  <c r="T3" i="16" s="1"/>
  <c r="D3" i="16"/>
  <c r="R3" i="16" s="1"/>
  <c r="W13" i="16"/>
  <c r="Q13" i="16"/>
  <c r="K13" i="16"/>
  <c r="E13" i="16"/>
  <c r="D13" i="16"/>
  <c r="V13" i="16" s="1"/>
  <c r="W9" i="16"/>
  <c r="Q9" i="16"/>
  <c r="K9" i="16"/>
  <c r="E9" i="16"/>
  <c r="O9" i="16" s="1"/>
  <c r="D9" i="16"/>
  <c r="V9" i="16" s="1"/>
  <c r="W7" i="16"/>
  <c r="Q7" i="16"/>
  <c r="K7" i="16"/>
  <c r="E7" i="16"/>
  <c r="T7" i="16" s="1"/>
  <c r="D7" i="16"/>
  <c r="R7" i="16" s="1"/>
  <c r="W2" i="16"/>
  <c r="Q2" i="16"/>
  <c r="K2" i="16"/>
  <c r="E2" i="16"/>
  <c r="D2" i="16"/>
  <c r="V2" i="16" s="1"/>
  <c r="W12" i="15"/>
  <c r="Q12" i="15"/>
  <c r="K12" i="15"/>
  <c r="E12" i="15"/>
  <c r="X12" i="15" s="1"/>
  <c r="D12" i="15"/>
  <c r="V12" i="15" s="1"/>
  <c r="W5" i="15"/>
  <c r="Q5" i="15"/>
  <c r="K5" i="15"/>
  <c r="E5" i="15"/>
  <c r="D5" i="15"/>
  <c r="V5" i="15" s="1"/>
  <c r="W8" i="15"/>
  <c r="Q8" i="15"/>
  <c r="K8" i="15"/>
  <c r="E8" i="15"/>
  <c r="T8" i="15" s="1"/>
  <c r="D8" i="15"/>
  <c r="V8" i="15" s="1"/>
  <c r="W3" i="15"/>
  <c r="Q3" i="15"/>
  <c r="K3" i="15"/>
  <c r="E3" i="15"/>
  <c r="D3" i="15"/>
  <c r="V3" i="15" s="1"/>
  <c r="W15" i="15"/>
  <c r="Q15" i="15"/>
  <c r="K15" i="15"/>
  <c r="L138" i="1" s="1"/>
  <c r="E15" i="15"/>
  <c r="D15" i="15"/>
  <c r="E138" i="1" s="1"/>
  <c r="W10" i="15"/>
  <c r="Q10" i="15"/>
  <c r="K10" i="15"/>
  <c r="E10" i="15"/>
  <c r="T10" i="15" s="1"/>
  <c r="D10" i="15"/>
  <c r="V10" i="15" s="1"/>
  <c r="W14" i="15"/>
  <c r="Q14" i="15"/>
  <c r="K14" i="15"/>
  <c r="E14" i="15"/>
  <c r="P14" i="15" s="1"/>
  <c r="D14" i="15"/>
  <c r="V14" i="15" s="1"/>
  <c r="W4" i="15"/>
  <c r="Q4" i="15"/>
  <c r="K4" i="15"/>
  <c r="E4" i="15"/>
  <c r="P4" i="15" s="1"/>
  <c r="D4" i="15"/>
  <c r="W9" i="15"/>
  <c r="Q9" i="15"/>
  <c r="K9" i="15"/>
  <c r="E9" i="15"/>
  <c r="T9" i="15" s="1"/>
  <c r="D9" i="15"/>
  <c r="R9" i="15" s="1"/>
  <c r="W2" i="15"/>
  <c r="Q2" i="15"/>
  <c r="K2" i="15"/>
  <c r="E2" i="15"/>
  <c r="D2" i="15"/>
  <c r="V2" i="15" s="1"/>
  <c r="W6" i="15"/>
  <c r="Q6" i="15"/>
  <c r="K6" i="15"/>
  <c r="E6" i="15"/>
  <c r="M6" i="15" s="1"/>
  <c r="D6" i="15"/>
  <c r="V6" i="15" s="1"/>
  <c r="W11" i="15"/>
  <c r="Q11" i="15"/>
  <c r="K11" i="15"/>
  <c r="E11" i="15"/>
  <c r="T11" i="15" s="1"/>
  <c r="D11" i="15"/>
  <c r="R11" i="15" s="1"/>
  <c r="W13" i="15"/>
  <c r="Q13" i="15"/>
  <c r="K13" i="15"/>
  <c r="E13" i="15"/>
  <c r="D13" i="15"/>
  <c r="V13" i="15" s="1"/>
  <c r="W9" i="14"/>
  <c r="Q9" i="14"/>
  <c r="K9" i="14"/>
  <c r="E9" i="14"/>
  <c r="D9" i="14"/>
  <c r="V9" i="14" s="1"/>
  <c r="W13" i="14"/>
  <c r="Q13" i="14"/>
  <c r="K13" i="14"/>
  <c r="E13" i="14"/>
  <c r="P13" i="14" s="1"/>
  <c r="D13" i="14"/>
  <c r="V13" i="14" s="1"/>
  <c r="W3" i="14"/>
  <c r="Q3" i="14"/>
  <c r="K3" i="14"/>
  <c r="E3" i="14"/>
  <c r="T3" i="14" s="1"/>
  <c r="D3" i="14"/>
  <c r="V3" i="14" s="1"/>
  <c r="W14" i="14"/>
  <c r="Q14" i="14"/>
  <c r="K14" i="14"/>
  <c r="L190" i="1" s="1"/>
  <c r="E14" i="14"/>
  <c r="F190" i="1" s="1"/>
  <c r="D14" i="14"/>
  <c r="W4" i="14"/>
  <c r="Q4" i="14"/>
  <c r="K4" i="14"/>
  <c r="E4" i="14"/>
  <c r="P4" i="14" s="1"/>
  <c r="D4" i="14"/>
  <c r="V4" i="14" s="1"/>
  <c r="W10" i="14"/>
  <c r="Q10" i="14"/>
  <c r="K10" i="14"/>
  <c r="E10" i="14"/>
  <c r="T10" i="14" s="1"/>
  <c r="D10" i="14"/>
  <c r="R10" i="14" s="1"/>
  <c r="W7" i="14"/>
  <c r="Q7" i="14"/>
  <c r="K7" i="14"/>
  <c r="E7" i="14"/>
  <c r="D7" i="14"/>
  <c r="V7" i="14" s="1"/>
  <c r="W2" i="14"/>
  <c r="Q2" i="14"/>
  <c r="K2" i="14"/>
  <c r="E2" i="14"/>
  <c r="P2" i="14" s="1"/>
  <c r="D2" i="14"/>
  <c r="V2" i="14" s="1"/>
  <c r="W8" i="14"/>
  <c r="Q8" i="14"/>
  <c r="K8" i="14"/>
  <c r="E8" i="14"/>
  <c r="T8" i="14" s="1"/>
  <c r="D8" i="14"/>
  <c r="R8" i="14" s="1"/>
  <c r="W12" i="14"/>
  <c r="Q12" i="14"/>
  <c r="K12" i="14"/>
  <c r="E12" i="14"/>
  <c r="P12" i="14" s="1"/>
  <c r="D12" i="14"/>
  <c r="V12" i="14" s="1"/>
  <c r="W11" i="14"/>
  <c r="Q11" i="14"/>
  <c r="K11" i="14"/>
  <c r="E11" i="14"/>
  <c r="T11" i="14" s="1"/>
  <c r="D11" i="14"/>
  <c r="R11" i="14" s="1"/>
  <c r="W5" i="14"/>
  <c r="Q5" i="14"/>
  <c r="K5" i="14"/>
  <c r="L97" i="1" s="1"/>
  <c r="E5" i="14"/>
  <c r="D5" i="14"/>
  <c r="V5" i="14" s="1"/>
  <c r="W4" i="13"/>
  <c r="Q4" i="13"/>
  <c r="K4" i="13"/>
  <c r="E4" i="13"/>
  <c r="D4" i="13"/>
  <c r="V4" i="13" s="1"/>
  <c r="W15" i="13"/>
  <c r="Q15" i="13"/>
  <c r="K15" i="13"/>
  <c r="E15" i="13"/>
  <c r="M15" i="13" s="1"/>
  <c r="D15" i="13"/>
  <c r="V15" i="13" s="1"/>
  <c r="W2" i="13"/>
  <c r="Q2" i="13"/>
  <c r="K2" i="13"/>
  <c r="E2" i="13"/>
  <c r="T2" i="13" s="1"/>
  <c r="D2" i="13"/>
  <c r="R2" i="13" s="1"/>
  <c r="W13" i="13"/>
  <c r="Q13" i="13"/>
  <c r="K13" i="13"/>
  <c r="E13" i="13"/>
  <c r="T13" i="13" s="1"/>
  <c r="D13" i="13"/>
  <c r="V13" i="13" s="1"/>
  <c r="W6" i="13"/>
  <c r="Q6" i="13"/>
  <c r="K6" i="13"/>
  <c r="E6" i="13"/>
  <c r="N6" i="13" s="1"/>
  <c r="D6" i="13"/>
  <c r="V6" i="13" s="1"/>
  <c r="W11" i="13"/>
  <c r="Q11" i="13"/>
  <c r="K11" i="13"/>
  <c r="L126" i="1" s="1"/>
  <c r="E11" i="13"/>
  <c r="T11" i="13" s="1"/>
  <c r="D11" i="13"/>
  <c r="V11" i="13" s="1"/>
  <c r="W3" i="13"/>
  <c r="Q3" i="13"/>
  <c r="K3" i="13"/>
  <c r="E3" i="13"/>
  <c r="T3" i="13" s="1"/>
  <c r="D3" i="13"/>
  <c r="V3" i="13" s="1"/>
  <c r="W9" i="13"/>
  <c r="Q9" i="13"/>
  <c r="K9" i="13"/>
  <c r="E9" i="13"/>
  <c r="M9" i="13" s="1"/>
  <c r="D9" i="13"/>
  <c r="V9" i="13" s="1"/>
  <c r="W14" i="13"/>
  <c r="Q14" i="13"/>
  <c r="K14" i="13"/>
  <c r="E14" i="13"/>
  <c r="T14" i="13" s="1"/>
  <c r="D14" i="13"/>
  <c r="V14" i="13" s="1"/>
  <c r="W8" i="13"/>
  <c r="Q8" i="13"/>
  <c r="K8" i="13"/>
  <c r="E8" i="13"/>
  <c r="N8" i="13" s="1"/>
  <c r="D8" i="13"/>
  <c r="V8" i="13" s="1"/>
  <c r="W5" i="13"/>
  <c r="Q5" i="13"/>
  <c r="K5" i="13"/>
  <c r="E5" i="13"/>
  <c r="M5" i="13" s="1"/>
  <c r="D5" i="13"/>
  <c r="V5" i="13" s="1"/>
  <c r="W10" i="13"/>
  <c r="Q10" i="13"/>
  <c r="K10" i="13"/>
  <c r="E10" i="13"/>
  <c r="T10" i="13" s="1"/>
  <c r="D10" i="13"/>
  <c r="V10" i="13" s="1"/>
  <c r="W12" i="13"/>
  <c r="Q12" i="13"/>
  <c r="K12" i="13"/>
  <c r="E12" i="13"/>
  <c r="D12" i="13"/>
  <c r="V12" i="13" s="1"/>
  <c r="W6" i="12"/>
  <c r="Q6" i="12"/>
  <c r="K6" i="12"/>
  <c r="E6" i="12"/>
  <c r="D6" i="12"/>
  <c r="V6" i="12" s="1"/>
  <c r="W10" i="12"/>
  <c r="Q10" i="12"/>
  <c r="K10" i="12"/>
  <c r="E10" i="12"/>
  <c r="D10" i="12"/>
  <c r="V10" i="12" s="1"/>
  <c r="W2" i="12"/>
  <c r="Q2" i="12"/>
  <c r="K2" i="12"/>
  <c r="E2" i="12"/>
  <c r="D2" i="12"/>
  <c r="R2" i="12" s="1"/>
  <c r="W14" i="12"/>
  <c r="Q14" i="12"/>
  <c r="K14" i="12"/>
  <c r="E14" i="12"/>
  <c r="D14" i="12"/>
  <c r="V14" i="12" s="1"/>
  <c r="W5" i="12"/>
  <c r="Q5" i="12"/>
  <c r="K5" i="12"/>
  <c r="E5" i="12"/>
  <c r="D5" i="12"/>
  <c r="V5" i="12" s="1"/>
  <c r="W7" i="12"/>
  <c r="Q7" i="12"/>
  <c r="K7" i="12"/>
  <c r="E7" i="12"/>
  <c r="D7" i="12"/>
  <c r="R7" i="12" s="1"/>
  <c r="W4" i="12"/>
  <c r="Q4" i="12"/>
  <c r="K4" i="12"/>
  <c r="E4" i="12"/>
  <c r="D4" i="12"/>
  <c r="V4" i="12" s="1"/>
  <c r="W12" i="12"/>
  <c r="Q12" i="12"/>
  <c r="K12" i="12"/>
  <c r="E12" i="12"/>
  <c r="D12" i="12"/>
  <c r="V12" i="12" s="1"/>
  <c r="W8" i="12"/>
  <c r="Q8" i="12"/>
  <c r="K8" i="12"/>
  <c r="E8" i="12"/>
  <c r="D8" i="12"/>
  <c r="R8" i="12" s="1"/>
  <c r="W9" i="12"/>
  <c r="Q9" i="12"/>
  <c r="K9" i="12"/>
  <c r="E9" i="12"/>
  <c r="D9" i="12"/>
  <c r="V9" i="12" s="1"/>
  <c r="W11" i="12"/>
  <c r="Q11" i="12"/>
  <c r="K11" i="12"/>
  <c r="E11" i="12"/>
  <c r="D11" i="12"/>
  <c r="V11" i="12" s="1"/>
  <c r="W13" i="12"/>
  <c r="Q13" i="12"/>
  <c r="K13" i="12"/>
  <c r="E13" i="12"/>
  <c r="D13" i="12"/>
  <c r="V13" i="12" s="1"/>
  <c r="W15" i="12"/>
  <c r="Q15" i="12"/>
  <c r="K15" i="12"/>
  <c r="E15" i="12"/>
  <c r="D15" i="12"/>
  <c r="V15" i="12" s="1"/>
  <c r="W8" i="11"/>
  <c r="Q8" i="11"/>
  <c r="K8" i="11"/>
  <c r="E8" i="11"/>
  <c r="D8" i="11"/>
  <c r="V8" i="11" s="1"/>
  <c r="W6" i="11"/>
  <c r="Q6" i="11"/>
  <c r="K6" i="11"/>
  <c r="E6" i="11"/>
  <c r="P6" i="11" s="1"/>
  <c r="D6" i="11"/>
  <c r="V6" i="11" s="1"/>
  <c r="W4" i="11"/>
  <c r="Q4" i="11"/>
  <c r="K4" i="11"/>
  <c r="E4" i="11"/>
  <c r="T4" i="11" s="1"/>
  <c r="D4" i="11"/>
  <c r="R4" i="11" s="1"/>
  <c r="W12" i="11"/>
  <c r="Q12" i="11"/>
  <c r="K12" i="11"/>
  <c r="E12" i="11"/>
  <c r="D12" i="11"/>
  <c r="V12" i="11" s="1"/>
  <c r="W2" i="11"/>
  <c r="Q2" i="11"/>
  <c r="K2" i="11"/>
  <c r="E2" i="11"/>
  <c r="P2" i="11" s="1"/>
  <c r="D2" i="11"/>
  <c r="V2" i="11" s="1"/>
  <c r="W9" i="11"/>
  <c r="Q9" i="11"/>
  <c r="K9" i="11"/>
  <c r="E9" i="11"/>
  <c r="T9" i="11" s="1"/>
  <c r="D9" i="11"/>
  <c r="R9" i="11" s="1"/>
  <c r="W13" i="11"/>
  <c r="Q13" i="11"/>
  <c r="K13" i="11"/>
  <c r="E13" i="11"/>
  <c r="D13" i="11"/>
  <c r="V13" i="11" s="1"/>
  <c r="W14" i="11"/>
  <c r="Q14" i="11"/>
  <c r="K14" i="11"/>
  <c r="E14" i="11"/>
  <c r="P14" i="11" s="1"/>
  <c r="D14" i="11"/>
  <c r="V14" i="11" s="1"/>
  <c r="W11" i="11"/>
  <c r="Q11" i="11"/>
  <c r="K11" i="11"/>
  <c r="E11" i="11"/>
  <c r="T11" i="11" s="1"/>
  <c r="D11" i="11"/>
  <c r="V11" i="11" s="1"/>
  <c r="W7" i="11"/>
  <c r="Q7" i="11"/>
  <c r="K7" i="11"/>
  <c r="E7" i="11"/>
  <c r="D7" i="11"/>
  <c r="V7" i="11" s="1"/>
  <c r="W5" i="11"/>
  <c r="Q5" i="11"/>
  <c r="K5" i="11"/>
  <c r="E5" i="11"/>
  <c r="P5" i="11" s="1"/>
  <c r="D5" i="11"/>
  <c r="V5" i="11" s="1"/>
  <c r="W10" i="11"/>
  <c r="Q10" i="11"/>
  <c r="K10" i="11"/>
  <c r="L149" i="1" s="1"/>
  <c r="E10" i="11"/>
  <c r="T10" i="11" s="1"/>
  <c r="D10" i="11"/>
  <c r="V10" i="11" s="1"/>
  <c r="W3" i="11"/>
  <c r="Q3" i="11"/>
  <c r="K3" i="11"/>
  <c r="E3" i="11"/>
  <c r="D3" i="11"/>
  <c r="V3" i="11" s="1"/>
  <c r="W13" i="10"/>
  <c r="Q13" i="10"/>
  <c r="K13" i="10"/>
  <c r="L79" i="1" s="1"/>
  <c r="E13" i="10"/>
  <c r="P13" i="10" s="1"/>
  <c r="D13" i="10"/>
  <c r="V13" i="10" s="1"/>
  <c r="W6" i="10"/>
  <c r="Q6" i="10"/>
  <c r="K6" i="10"/>
  <c r="E6" i="10"/>
  <c r="P6" i="10" s="1"/>
  <c r="D6" i="10"/>
  <c r="V6" i="10" s="1"/>
  <c r="W11" i="10"/>
  <c r="Q11" i="10"/>
  <c r="K11" i="10"/>
  <c r="E11" i="10"/>
  <c r="T11" i="10" s="1"/>
  <c r="D11" i="10"/>
  <c r="R11" i="10" s="1"/>
  <c r="W2" i="10"/>
  <c r="Q2" i="10"/>
  <c r="K2" i="10"/>
  <c r="E2" i="10"/>
  <c r="D2" i="10"/>
  <c r="V2" i="10" s="1"/>
  <c r="W15" i="10"/>
  <c r="Q15" i="10"/>
  <c r="K15" i="10"/>
  <c r="E15" i="10"/>
  <c r="P15" i="10" s="1"/>
  <c r="D15" i="10"/>
  <c r="V15" i="10" s="1"/>
  <c r="W14" i="10"/>
  <c r="Q14" i="10"/>
  <c r="K14" i="10"/>
  <c r="E14" i="10"/>
  <c r="T14" i="10" s="1"/>
  <c r="D14" i="10"/>
  <c r="R14" i="10" s="1"/>
  <c r="W12" i="10"/>
  <c r="Q12" i="10"/>
  <c r="K12" i="10"/>
  <c r="L109" i="1" s="1"/>
  <c r="E12" i="10"/>
  <c r="D12" i="10"/>
  <c r="V12" i="10" s="1"/>
  <c r="W10" i="10"/>
  <c r="Q10" i="10"/>
  <c r="K10" i="10"/>
  <c r="E10" i="10"/>
  <c r="P10" i="10" s="1"/>
  <c r="D10" i="10"/>
  <c r="V10" i="10" s="1"/>
  <c r="W9" i="10"/>
  <c r="Q9" i="10"/>
  <c r="K9" i="10"/>
  <c r="E9" i="10"/>
  <c r="T9" i="10" s="1"/>
  <c r="D9" i="10"/>
  <c r="R9" i="10" s="1"/>
  <c r="W7" i="10"/>
  <c r="Q7" i="10"/>
  <c r="K7" i="10"/>
  <c r="L116" i="1" s="1"/>
  <c r="E7" i="10"/>
  <c r="D7" i="10"/>
  <c r="V7" i="10" s="1"/>
  <c r="W4" i="10"/>
  <c r="Q4" i="10"/>
  <c r="K4" i="10"/>
  <c r="E4" i="10"/>
  <c r="P4" i="10" s="1"/>
  <c r="D4" i="10"/>
  <c r="V4" i="10" s="1"/>
  <c r="W8" i="10"/>
  <c r="Q8" i="10"/>
  <c r="K8" i="10"/>
  <c r="E8" i="10"/>
  <c r="T8" i="10" s="1"/>
  <c r="D8" i="10"/>
  <c r="R8" i="10" s="1"/>
  <c r="W3" i="10"/>
  <c r="Q3" i="10"/>
  <c r="K3" i="10"/>
  <c r="E3" i="10"/>
  <c r="D3" i="10"/>
  <c r="V3" i="10" s="1"/>
  <c r="W8" i="9"/>
  <c r="Q8" i="9"/>
  <c r="K8" i="9"/>
  <c r="E8" i="9"/>
  <c r="D8" i="9"/>
  <c r="V8" i="9" s="1"/>
  <c r="W13" i="9"/>
  <c r="Q13" i="9"/>
  <c r="K13" i="9"/>
  <c r="E13" i="9"/>
  <c r="P13" i="9" s="1"/>
  <c r="D13" i="9"/>
  <c r="V13" i="9" s="1"/>
  <c r="W4" i="9"/>
  <c r="Q4" i="9"/>
  <c r="K4" i="9"/>
  <c r="E4" i="9"/>
  <c r="D4" i="9"/>
  <c r="V4" i="9" s="1"/>
  <c r="W6" i="9"/>
  <c r="Q6" i="9"/>
  <c r="K6" i="9"/>
  <c r="E6" i="9"/>
  <c r="P6" i="9" s="1"/>
  <c r="D6" i="9"/>
  <c r="V6" i="9" s="1"/>
  <c r="W7" i="9"/>
  <c r="Q7" i="9"/>
  <c r="K7" i="9"/>
  <c r="E7" i="9"/>
  <c r="T7" i="9" s="1"/>
  <c r="D7" i="9"/>
  <c r="R7" i="9" s="1"/>
  <c r="W3" i="9"/>
  <c r="Q3" i="9"/>
  <c r="K3" i="9"/>
  <c r="L214" i="1" s="1"/>
  <c r="E3" i="9"/>
  <c r="D3" i="9"/>
  <c r="V3" i="9" s="1"/>
  <c r="W11" i="9"/>
  <c r="Q11" i="9"/>
  <c r="K11" i="9"/>
  <c r="E11" i="9"/>
  <c r="P11" i="9" s="1"/>
  <c r="D11" i="9"/>
  <c r="V11" i="9" s="1"/>
  <c r="W12" i="9"/>
  <c r="Q12" i="9"/>
  <c r="K12" i="9"/>
  <c r="E12" i="9"/>
  <c r="T12" i="9" s="1"/>
  <c r="D12" i="9"/>
  <c r="R12" i="9" s="1"/>
  <c r="W5" i="9"/>
  <c r="Q5" i="9"/>
  <c r="K5" i="9"/>
  <c r="E5" i="9"/>
  <c r="D5" i="9"/>
  <c r="W9" i="9"/>
  <c r="Q9" i="9"/>
  <c r="K9" i="9"/>
  <c r="E9" i="9"/>
  <c r="P9" i="9" s="1"/>
  <c r="D9" i="9"/>
  <c r="V9" i="9" s="1"/>
  <c r="W10" i="9"/>
  <c r="Q10" i="9"/>
  <c r="K10" i="9"/>
  <c r="E10" i="9"/>
  <c r="T10" i="9" s="1"/>
  <c r="D10" i="9"/>
  <c r="R10" i="9" s="1"/>
  <c r="W2" i="9"/>
  <c r="Q2" i="9"/>
  <c r="K2" i="9"/>
  <c r="E2" i="9"/>
  <c r="D2" i="9"/>
  <c r="V2" i="9" s="1"/>
  <c r="W4" i="8"/>
  <c r="Q4" i="8"/>
  <c r="K4" i="8"/>
  <c r="E4" i="8"/>
  <c r="T4" i="8" s="1"/>
  <c r="D4" i="8"/>
  <c r="V4" i="8" s="1"/>
  <c r="W13" i="8"/>
  <c r="Q13" i="8"/>
  <c r="K13" i="8"/>
  <c r="E13" i="8"/>
  <c r="M13" i="8" s="1"/>
  <c r="D13" i="8"/>
  <c r="W2" i="8"/>
  <c r="Q2" i="8"/>
  <c r="K2" i="8"/>
  <c r="E2" i="8"/>
  <c r="T2" i="8" s="1"/>
  <c r="D2" i="8"/>
  <c r="V2" i="8" s="1"/>
  <c r="W15" i="8"/>
  <c r="Q15" i="8"/>
  <c r="K15" i="8"/>
  <c r="L182" i="1" s="1"/>
  <c r="E15" i="8"/>
  <c r="F182" i="1" s="1"/>
  <c r="D15" i="8"/>
  <c r="W9" i="8"/>
  <c r="Q9" i="8"/>
  <c r="K9" i="8"/>
  <c r="E9" i="8"/>
  <c r="P9" i="8" s="1"/>
  <c r="D9" i="8"/>
  <c r="V9" i="8" s="1"/>
  <c r="W3" i="8"/>
  <c r="Q3" i="8"/>
  <c r="K3" i="8"/>
  <c r="E3" i="8"/>
  <c r="T3" i="8" s="1"/>
  <c r="D3" i="8"/>
  <c r="R3" i="8" s="1"/>
  <c r="W5" i="8"/>
  <c r="Q5" i="8"/>
  <c r="K5" i="8"/>
  <c r="L193" i="1" s="1"/>
  <c r="E5" i="8"/>
  <c r="D5" i="8"/>
  <c r="R5" i="8" s="1"/>
  <c r="W12" i="8"/>
  <c r="Q12" i="8"/>
  <c r="K12" i="8"/>
  <c r="E12" i="8"/>
  <c r="M12" i="8" s="1"/>
  <c r="D12" i="8"/>
  <c r="W7" i="8"/>
  <c r="Q7" i="8"/>
  <c r="K7" i="8"/>
  <c r="E7" i="8"/>
  <c r="T7" i="8" s="1"/>
  <c r="D7" i="8"/>
  <c r="V7" i="8" s="1"/>
  <c r="W14" i="8"/>
  <c r="Q14" i="8"/>
  <c r="K14" i="8"/>
  <c r="E14" i="8"/>
  <c r="D14" i="8"/>
  <c r="V14" i="8" s="1"/>
  <c r="W10" i="8"/>
  <c r="Q10" i="8"/>
  <c r="K10" i="8"/>
  <c r="E10" i="8"/>
  <c r="M10" i="8" s="1"/>
  <c r="D10" i="8"/>
  <c r="W11" i="8"/>
  <c r="Q11" i="8"/>
  <c r="K11" i="8"/>
  <c r="E11" i="8"/>
  <c r="T11" i="8" s="1"/>
  <c r="D11" i="8"/>
  <c r="R11" i="8" s="1"/>
  <c r="W6" i="8"/>
  <c r="Q6" i="8"/>
  <c r="K6" i="8"/>
  <c r="E6" i="8"/>
  <c r="D6" i="8"/>
  <c r="V6" i="8" s="1"/>
  <c r="W5" i="7"/>
  <c r="Q5" i="7"/>
  <c r="K5" i="7"/>
  <c r="E5" i="7"/>
  <c r="D5" i="7"/>
  <c r="V5" i="7" s="1"/>
  <c r="W11" i="7"/>
  <c r="Q11" i="7"/>
  <c r="K11" i="7"/>
  <c r="E11" i="7"/>
  <c r="P11" i="7" s="1"/>
  <c r="D11" i="7"/>
  <c r="V11" i="7" s="1"/>
  <c r="W10" i="7"/>
  <c r="Q10" i="7"/>
  <c r="K10" i="7"/>
  <c r="E10" i="7"/>
  <c r="T10" i="7" s="1"/>
  <c r="D10" i="7"/>
  <c r="R10" i="7" s="1"/>
  <c r="W3" i="7"/>
  <c r="Q3" i="7"/>
  <c r="K3" i="7"/>
  <c r="E3" i="7"/>
  <c r="D3" i="7"/>
  <c r="V3" i="7" s="1"/>
  <c r="W2" i="7"/>
  <c r="Q2" i="7"/>
  <c r="K2" i="7"/>
  <c r="E2" i="7"/>
  <c r="P2" i="7" s="1"/>
  <c r="D2" i="7"/>
  <c r="V2" i="7" s="1"/>
  <c r="W12" i="7"/>
  <c r="Q12" i="7"/>
  <c r="K12" i="7"/>
  <c r="E12" i="7"/>
  <c r="T12" i="7" s="1"/>
  <c r="D12" i="7"/>
  <c r="R12" i="7" s="1"/>
  <c r="W13" i="7"/>
  <c r="Q13" i="7"/>
  <c r="K13" i="7"/>
  <c r="E13" i="7"/>
  <c r="D13" i="7"/>
  <c r="V13" i="7" s="1"/>
  <c r="W6" i="7"/>
  <c r="Q6" i="7"/>
  <c r="K6" i="7"/>
  <c r="E6" i="7"/>
  <c r="P6" i="7" s="1"/>
  <c r="D6" i="7"/>
  <c r="V6" i="7" s="1"/>
  <c r="W4" i="7"/>
  <c r="Q4" i="7"/>
  <c r="K4" i="7"/>
  <c r="L37" i="1" s="1"/>
  <c r="E4" i="7"/>
  <c r="T4" i="7" s="1"/>
  <c r="D4" i="7"/>
  <c r="R4" i="7" s="1"/>
  <c r="W8" i="7"/>
  <c r="Q8" i="7"/>
  <c r="K8" i="7"/>
  <c r="L208" i="1" s="1"/>
  <c r="E8" i="7"/>
  <c r="D8" i="7"/>
  <c r="V8" i="7" s="1"/>
  <c r="W7" i="7"/>
  <c r="Q7" i="7"/>
  <c r="K7" i="7"/>
  <c r="E7" i="7"/>
  <c r="P7" i="7" s="1"/>
  <c r="D7" i="7"/>
  <c r="V7" i="7" s="1"/>
  <c r="W14" i="7"/>
  <c r="Q14" i="7"/>
  <c r="K14" i="7"/>
  <c r="E14" i="7"/>
  <c r="T14" i="7" s="1"/>
  <c r="D14" i="7"/>
  <c r="R14" i="7" s="1"/>
  <c r="W9" i="7"/>
  <c r="Q9" i="7"/>
  <c r="K9" i="7"/>
  <c r="E9" i="7"/>
  <c r="D9" i="7"/>
  <c r="V9" i="7" s="1"/>
  <c r="W14" i="6"/>
  <c r="Q14" i="6"/>
  <c r="K14" i="6"/>
  <c r="L123" i="1" s="1"/>
  <c r="E14" i="6"/>
  <c r="D14" i="6"/>
  <c r="V14" i="6" s="1"/>
  <c r="W5" i="6"/>
  <c r="Q5" i="6"/>
  <c r="K5" i="6"/>
  <c r="E5" i="6"/>
  <c r="N5" i="6" s="1"/>
  <c r="D5" i="6"/>
  <c r="V5" i="6" s="1"/>
  <c r="W4" i="6"/>
  <c r="Q4" i="6"/>
  <c r="K4" i="6"/>
  <c r="E4" i="6"/>
  <c r="T4" i="6" s="1"/>
  <c r="D4" i="6"/>
  <c r="V4" i="6" s="1"/>
  <c r="W12" i="6"/>
  <c r="Q12" i="6"/>
  <c r="K12" i="6"/>
  <c r="L31" i="1" s="1"/>
  <c r="E12" i="6"/>
  <c r="D12" i="6"/>
  <c r="V12" i="6" s="1"/>
  <c r="W7" i="6"/>
  <c r="Q7" i="6"/>
  <c r="K7" i="6"/>
  <c r="E7" i="6"/>
  <c r="P7" i="6" s="1"/>
  <c r="D7" i="6"/>
  <c r="V7" i="6" s="1"/>
  <c r="W13" i="6"/>
  <c r="Q13" i="6"/>
  <c r="K13" i="6"/>
  <c r="L99" i="1" s="1"/>
  <c r="E13" i="6"/>
  <c r="T13" i="6" s="1"/>
  <c r="D13" i="6"/>
  <c r="R13" i="6" s="1"/>
  <c r="W11" i="6"/>
  <c r="Q11" i="6"/>
  <c r="K11" i="6"/>
  <c r="E11" i="6"/>
  <c r="T11" i="6" s="1"/>
  <c r="D11" i="6"/>
  <c r="V11" i="6" s="1"/>
  <c r="W6" i="6"/>
  <c r="Q6" i="6"/>
  <c r="K6" i="6"/>
  <c r="E6" i="6"/>
  <c r="D6" i="6"/>
  <c r="V6" i="6" s="1"/>
  <c r="W8" i="6"/>
  <c r="Q8" i="6"/>
  <c r="K8" i="6"/>
  <c r="E8" i="6"/>
  <c r="T8" i="6" s="1"/>
  <c r="D8" i="6"/>
  <c r="V8" i="6" s="1"/>
  <c r="W3" i="6"/>
  <c r="Q3" i="6"/>
  <c r="K3" i="6"/>
  <c r="E3" i="6"/>
  <c r="D3" i="6"/>
  <c r="V3" i="6" s="1"/>
  <c r="W2" i="6"/>
  <c r="Q2" i="6"/>
  <c r="K2" i="6"/>
  <c r="E2" i="6"/>
  <c r="D2" i="6"/>
  <c r="V2" i="6" s="1"/>
  <c r="W9" i="6"/>
  <c r="Q9" i="6"/>
  <c r="K9" i="6"/>
  <c r="E9" i="6"/>
  <c r="T9" i="6" s="1"/>
  <c r="D9" i="6"/>
  <c r="V9" i="6" s="1"/>
  <c r="W10" i="6"/>
  <c r="Q10" i="6"/>
  <c r="K10" i="6"/>
  <c r="E10" i="6"/>
  <c r="D10" i="6"/>
  <c r="V10" i="6" s="1"/>
  <c r="W15" i="5"/>
  <c r="Q15" i="5"/>
  <c r="K15" i="5"/>
  <c r="E15" i="5"/>
  <c r="D15" i="5"/>
  <c r="V15" i="5" s="1"/>
  <c r="W13" i="5"/>
  <c r="Q13" i="5"/>
  <c r="K13" i="5"/>
  <c r="E13" i="5"/>
  <c r="P13" i="5" s="1"/>
  <c r="D13" i="5"/>
  <c r="V13" i="5" s="1"/>
  <c r="W2" i="5"/>
  <c r="Q2" i="5"/>
  <c r="K2" i="5"/>
  <c r="E2" i="5"/>
  <c r="T2" i="5" s="1"/>
  <c r="D2" i="5"/>
  <c r="R2" i="5" s="1"/>
  <c r="W11" i="5"/>
  <c r="Q11" i="5"/>
  <c r="K11" i="5"/>
  <c r="E11" i="5"/>
  <c r="D11" i="5"/>
  <c r="V11" i="5" s="1"/>
  <c r="W14" i="5"/>
  <c r="Q14" i="5"/>
  <c r="K14" i="5"/>
  <c r="E14" i="5"/>
  <c r="P14" i="5" s="1"/>
  <c r="D14" i="5"/>
  <c r="V14" i="5" s="1"/>
  <c r="W6" i="5"/>
  <c r="Q6" i="5"/>
  <c r="K6" i="5"/>
  <c r="E6" i="5"/>
  <c r="T6" i="5" s="1"/>
  <c r="D6" i="5"/>
  <c r="V6" i="5" s="1"/>
  <c r="W9" i="5"/>
  <c r="Q9" i="5"/>
  <c r="K9" i="5"/>
  <c r="E9" i="5"/>
  <c r="D9" i="5"/>
  <c r="V9" i="5" s="1"/>
  <c r="W4" i="5"/>
  <c r="Q4" i="5"/>
  <c r="K4" i="5"/>
  <c r="E4" i="5"/>
  <c r="P4" i="5" s="1"/>
  <c r="D4" i="5"/>
  <c r="V4" i="5" s="1"/>
  <c r="W10" i="5"/>
  <c r="Q10" i="5"/>
  <c r="K10" i="5"/>
  <c r="E10" i="5"/>
  <c r="T10" i="5" s="1"/>
  <c r="D10" i="5"/>
  <c r="R10" i="5" s="1"/>
  <c r="W7" i="5"/>
  <c r="Q7" i="5"/>
  <c r="K7" i="5"/>
  <c r="E7" i="5"/>
  <c r="D7" i="5"/>
  <c r="V7" i="5" s="1"/>
  <c r="W12" i="5"/>
  <c r="Q12" i="5"/>
  <c r="K12" i="5"/>
  <c r="E12" i="5"/>
  <c r="P12" i="5" s="1"/>
  <c r="D12" i="5"/>
  <c r="V12" i="5" s="1"/>
  <c r="W5" i="5"/>
  <c r="Q5" i="5"/>
  <c r="K5" i="5"/>
  <c r="E5" i="5"/>
  <c r="T5" i="5" s="1"/>
  <c r="D5" i="5"/>
  <c r="R5" i="5" s="1"/>
  <c r="W8" i="5"/>
  <c r="Q8" i="5"/>
  <c r="K8" i="5"/>
  <c r="E8" i="5"/>
  <c r="D8" i="5"/>
  <c r="V8" i="5" s="1"/>
  <c r="W4" i="4"/>
  <c r="Q4" i="4"/>
  <c r="K4" i="4"/>
  <c r="E4" i="4"/>
  <c r="D4" i="4"/>
  <c r="R4" i="4" s="1"/>
  <c r="W9" i="4"/>
  <c r="Q9" i="4"/>
  <c r="K9" i="4"/>
  <c r="E9" i="4"/>
  <c r="P9" i="4" s="1"/>
  <c r="D9" i="4"/>
  <c r="V9" i="4" s="1"/>
  <c r="W3" i="4"/>
  <c r="Q3" i="4"/>
  <c r="K3" i="4"/>
  <c r="E3" i="4"/>
  <c r="T3" i="4" s="1"/>
  <c r="D3" i="4"/>
  <c r="R3" i="4" s="1"/>
  <c r="W6" i="4"/>
  <c r="Q6" i="4"/>
  <c r="K6" i="4"/>
  <c r="E6" i="4"/>
  <c r="D6" i="4"/>
  <c r="R6" i="4" s="1"/>
  <c r="W13" i="4"/>
  <c r="Q13" i="4"/>
  <c r="K13" i="4"/>
  <c r="E13" i="4"/>
  <c r="P13" i="4" s="1"/>
  <c r="D13" i="4"/>
  <c r="V13" i="4" s="1"/>
  <c r="W12" i="4"/>
  <c r="Q12" i="4"/>
  <c r="K12" i="4"/>
  <c r="E12" i="4"/>
  <c r="T12" i="4" s="1"/>
  <c r="D12" i="4"/>
  <c r="V12" i="4" s="1"/>
  <c r="W5" i="4"/>
  <c r="Q5" i="4"/>
  <c r="K5" i="4"/>
  <c r="E5" i="4"/>
  <c r="T5" i="4" s="1"/>
  <c r="D5" i="4"/>
  <c r="R5" i="4" s="1"/>
  <c r="W2" i="4"/>
  <c r="Q2" i="4"/>
  <c r="K2" i="4"/>
  <c r="E2" i="4"/>
  <c r="P2" i="4" s="1"/>
  <c r="D2" i="4"/>
  <c r="V2" i="4" s="1"/>
  <c r="W7" i="4"/>
  <c r="Q7" i="4"/>
  <c r="K7" i="4"/>
  <c r="E7" i="4"/>
  <c r="T7" i="4" s="1"/>
  <c r="D7" i="4"/>
  <c r="V7" i="4" s="1"/>
  <c r="W8" i="4"/>
  <c r="Q8" i="4"/>
  <c r="K8" i="4"/>
  <c r="E8" i="4"/>
  <c r="D8" i="4"/>
  <c r="V8" i="4" s="1"/>
  <c r="W14" i="4"/>
  <c r="Q14" i="4"/>
  <c r="K14" i="4"/>
  <c r="E14" i="4"/>
  <c r="D14" i="4"/>
  <c r="V14" i="4" s="1"/>
  <c r="W11" i="4"/>
  <c r="Q11" i="4"/>
  <c r="K11" i="4"/>
  <c r="E11" i="4"/>
  <c r="T11" i="4" s="1"/>
  <c r="D11" i="4"/>
  <c r="R11" i="4" s="1"/>
  <c r="W10" i="4"/>
  <c r="Q10" i="4"/>
  <c r="K10" i="4"/>
  <c r="E10" i="4"/>
  <c r="D10" i="4"/>
  <c r="V10" i="4" s="1"/>
  <c r="W11" i="3"/>
  <c r="Q11" i="3"/>
  <c r="K11" i="3"/>
  <c r="E11" i="3"/>
  <c r="X11" i="3" s="1"/>
  <c r="D11" i="3"/>
  <c r="V11" i="3" s="1"/>
  <c r="W2" i="3"/>
  <c r="Q2" i="3"/>
  <c r="K2" i="3"/>
  <c r="E2" i="3"/>
  <c r="P2" i="3" s="1"/>
  <c r="D2" i="3"/>
  <c r="V2" i="3" s="1"/>
  <c r="W9" i="3"/>
  <c r="Q9" i="3"/>
  <c r="K9" i="3"/>
  <c r="E9" i="3"/>
  <c r="T9" i="3" s="1"/>
  <c r="D9" i="3"/>
  <c r="V9" i="3" s="1"/>
  <c r="W7" i="3"/>
  <c r="Q7" i="3"/>
  <c r="K7" i="3"/>
  <c r="E7" i="3"/>
  <c r="D7" i="3"/>
  <c r="V7" i="3" s="1"/>
  <c r="W5" i="3"/>
  <c r="Q5" i="3"/>
  <c r="K5" i="3"/>
  <c r="E5" i="3"/>
  <c r="P5" i="3" s="1"/>
  <c r="D5" i="3"/>
  <c r="V5" i="3" s="1"/>
  <c r="W4" i="3"/>
  <c r="Q4" i="3"/>
  <c r="K4" i="3"/>
  <c r="E4" i="3"/>
  <c r="T4" i="3" s="1"/>
  <c r="D4" i="3"/>
  <c r="R4" i="3" s="1"/>
  <c r="W14" i="3"/>
  <c r="Q14" i="3"/>
  <c r="K14" i="3"/>
  <c r="E14" i="3"/>
  <c r="D14" i="3"/>
  <c r="V14" i="3" s="1"/>
  <c r="W12" i="3"/>
  <c r="Q12" i="3"/>
  <c r="K12" i="3"/>
  <c r="E12" i="3"/>
  <c r="P12" i="3" s="1"/>
  <c r="D12" i="3"/>
  <c r="V12" i="3" s="1"/>
  <c r="W13" i="3"/>
  <c r="Q13" i="3"/>
  <c r="K13" i="3"/>
  <c r="E13" i="3"/>
  <c r="T13" i="3" s="1"/>
  <c r="D13" i="3"/>
  <c r="R13" i="3" s="1"/>
  <c r="W3" i="3"/>
  <c r="Q3" i="3"/>
  <c r="K3" i="3"/>
  <c r="E3" i="3"/>
  <c r="D3" i="3"/>
  <c r="V3" i="3" s="1"/>
  <c r="W8" i="3"/>
  <c r="Q8" i="3"/>
  <c r="K8" i="3"/>
  <c r="E8" i="3"/>
  <c r="P8" i="3" s="1"/>
  <c r="D8" i="3"/>
  <c r="R8" i="3" s="1"/>
  <c r="W10" i="3"/>
  <c r="Q10" i="3"/>
  <c r="K10" i="3"/>
  <c r="E10" i="3"/>
  <c r="T10" i="3" s="1"/>
  <c r="D10" i="3"/>
  <c r="V10" i="3" s="1"/>
  <c r="W6" i="3"/>
  <c r="Q6" i="3"/>
  <c r="K6" i="3"/>
  <c r="E6" i="3"/>
  <c r="T6" i="3" s="1"/>
  <c r="D6" i="3"/>
  <c r="V6" i="3" s="1"/>
  <c r="W14" i="2"/>
  <c r="Q14" i="2"/>
  <c r="K14" i="2"/>
  <c r="E14" i="2"/>
  <c r="D14" i="2"/>
  <c r="R14" i="2" s="1"/>
  <c r="W3" i="2"/>
  <c r="Q3" i="2"/>
  <c r="K3" i="2"/>
  <c r="E3" i="2"/>
  <c r="P3" i="2" s="1"/>
  <c r="D3" i="2"/>
  <c r="R3" i="2" s="1"/>
  <c r="W15" i="2"/>
  <c r="Q15" i="2"/>
  <c r="K15" i="2"/>
  <c r="L95" i="1" s="1"/>
  <c r="E15" i="2"/>
  <c r="T15" i="2" s="1"/>
  <c r="D15" i="2"/>
  <c r="R15" i="2" s="1"/>
  <c r="W8" i="2"/>
  <c r="Q8" i="2"/>
  <c r="K8" i="2"/>
  <c r="E8" i="2"/>
  <c r="O8" i="2" s="1"/>
  <c r="D8" i="2"/>
  <c r="R8" i="2" s="1"/>
  <c r="W2" i="2"/>
  <c r="Q2" i="2"/>
  <c r="K2" i="2"/>
  <c r="E2" i="2"/>
  <c r="P2" i="2" s="1"/>
  <c r="D2" i="2"/>
  <c r="R2" i="2" s="1"/>
  <c r="W9" i="2"/>
  <c r="Q9" i="2"/>
  <c r="K9" i="2"/>
  <c r="L2" i="1" s="1"/>
  <c r="E9" i="2"/>
  <c r="T9" i="2" s="1"/>
  <c r="D9" i="2"/>
  <c r="R9" i="2" s="1"/>
  <c r="W4" i="2"/>
  <c r="Q4" i="2"/>
  <c r="K4" i="2"/>
  <c r="E4" i="2"/>
  <c r="D4" i="2"/>
  <c r="V4" i="2" s="1"/>
  <c r="W13" i="2"/>
  <c r="Q13" i="2"/>
  <c r="K13" i="2"/>
  <c r="E13" i="2"/>
  <c r="O13" i="2" s="1"/>
  <c r="D13" i="2"/>
  <c r="V13" i="2" s="1"/>
  <c r="W5" i="2"/>
  <c r="Q5" i="2"/>
  <c r="K5" i="2"/>
  <c r="E5" i="2"/>
  <c r="T5" i="2" s="1"/>
  <c r="D5" i="2"/>
  <c r="V5" i="2" s="1"/>
  <c r="W10" i="2"/>
  <c r="Q10" i="2"/>
  <c r="K10" i="2"/>
  <c r="E10" i="2"/>
  <c r="P10" i="2" s="1"/>
  <c r="D10" i="2"/>
  <c r="R10" i="2" s="1"/>
  <c r="W6" i="2"/>
  <c r="Q6" i="2"/>
  <c r="K6" i="2"/>
  <c r="E6" i="2"/>
  <c r="O6" i="2" s="1"/>
  <c r="D6" i="2"/>
  <c r="V6" i="2" s="1"/>
  <c r="W12" i="2"/>
  <c r="Q12" i="2"/>
  <c r="K12" i="2"/>
  <c r="E12" i="2"/>
  <c r="T12" i="2" s="1"/>
  <c r="D12" i="2"/>
  <c r="R12" i="2" s="1"/>
  <c r="W11" i="2"/>
  <c r="Q11" i="2"/>
  <c r="K11" i="2"/>
  <c r="E11" i="2"/>
  <c r="D11" i="2"/>
  <c r="R11" i="2" s="1"/>
  <c r="T138" i="1" l="1"/>
  <c r="U15" i="9"/>
  <c r="P188" i="1"/>
  <c r="N188" i="1"/>
  <c r="U188" i="1"/>
  <c r="V188" i="1" s="1"/>
  <c r="O188" i="1"/>
  <c r="Y188" i="1"/>
  <c r="Q188" i="1"/>
  <c r="V15" i="8"/>
  <c r="E182" i="1"/>
  <c r="T182" i="1" s="1"/>
  <c r="Y182" i="1"/>
  <c r="U182" i="1"/>
  <c r="Q182" i="1"/>
  <c r="O182" i="1"/>
  <c r="N182" i="1"/>
  <c r="P182" i="1"/>
  <c r="U135" i="1"/>
  <c r="V135" i="1" s="1"/>
  <c r="O135" i="1"/>
  <c r="Y135" i="1"/>
  <c r="Q135" i="1"/>
  <c r="P135" i="1"/>
  <c r="N135" i="1"/>
  <c r="W138" i="1"/>
  <c r="S138" i="1"/>
  <c r="M15" i="15"/>
  <c r="F138" i="1"/>
  <c r="L89" i="1"/>
  <c r="L133" i="1"/>
  <c r="V14" i="14"/>
  <c r="E190" i="1"/>
  <c r="T190" i="1" s="1"/>
  <c r="Q190" i="1"/>
  <c r="Y190" i="1"/>
  <c r="P190" i="1"/>
  <c r="N190" i="1"/>
  <c r="U190" i="1"/>
  <c r="O190" i="1"/>
  <c r="S8" i="17"/>
  <c r="X6" i="17"/>
  <c r="X3" i="17"/>
  <c r="L171" i="1"/>
  <c r="F213" i="1"/>
  <c r="P213" i="1" s="1"/>
  <c r="L68" i="1"/>
  <c r="L147" i="1"/>
  <c r="L111" i="1"/>
  <c r="Y111" i="1" s="1"/>
  <c r="L164" i="1"/>
  <c r="T164" i="1" s="1"/>
  <c r="L83" i="1"/>
  <c r="L26" i="1"/>
  <c r="L62" i="1"/>
  <c r="L115" i="1"/>
  <c r="E8" i="1"/>
  <c r="W8" i="1" s="1"/>
  <c r="L118" i="1"/>
  <c r="L105" i="1"/>
  <c r="L93" i="1"/>
  <c r="L108" i="1"/>
  <c r="L63" i="1"/>
  <c r="L32" i="1"/>
  <c r="F134" i="1"/>
  <c r="U134" i="1" s="1"/>
  <c r="L47" i="1"/>
  <c r="L173" i="1"/>
  <c r="X3" i="10"/>
  <c r="L51" i="1"/>
  <c r="U14" i="9"/>
  <c r="L120" i="1"/>
  <c r="F120" i="1"/>
  <c r="Q120" i="1" s="1"/>
  <c r="L86" i="1"/>
  <c r="E55" i="1"/>
  <c r="W55" i="1" s="1"/>
  <c r="X14" i="8"/>
  <c r="U8" i="8"/>
  <c r="L13" i="1"/>
  <c r="L207" i="1"/>
  <c r="E139" i="1"/>
  <c r="S139" i="1" s="1"/>
  <c r="L94" i="1"/>
  <c r="L43" i="1"/>
  <c r="F4" i="1"/>
  <c r="U4" i="1" s="1"/>
  <c r="L103" i="1"/>
  <c r="L10" i="1"/>
  <c r="L216" i="1"/>
  <c r="L167" i="1"/>
  <c r="U3" i="5"/>
  <c r="F217" i="1"/>
  <c r="Q217" i="1" s="1"/>
  <c r="L151" i="1"/>
  <c r="L158" i="1"/>
  <c r="L52" i="1"/>
  <c r="L121" i="1"/>
  <c r="L25" i="1"/>
  <c r="U15" i="3"/>
  <c r="L17" i="1"/>
  <c r="F127" i="1"/>
  <c r="U127" i="1" s="1"/>
  <c r="T7" i="2"/>
  <c r="P7" i="2"/>
  <c r="N7" i="2"/>
  <c r="L154" i="1"/>
  <c r="L166" i="1"/>
  <c r="F95" i="1"/>
  <c r="Q95" i="1" s="1"/>
  <c r="L222" i="1"/>
  <c r="E95" i="1"/>
  <c r="W95" i="1" s="1"/>
  <c r="L198" i="1"/>
  <c r="R117" i="1"/>
  <c r="S12" i="16"/>
  <c r="X14" i="14"/>
  <c r="X2" i="9"/>
  <c r="X8" i="9"/>
  <c r="X5" i="8"/>
  <c r="E103" i="1"/>
  <c r="R5" i="6"/>
  <c r="X6" i="4"/>
  <c r="V7" i="2"/>
  <c r="S7" i="2"/>
  <c r="U7" i="2" s="1"/>
  <c r="L5" i="1"/>
  <c r="R7" i="2"/>
  <c r="X95" i="1"/>
  <c r="R95" i="1"/>
  <c r="R169" i="1"/>
  <c r="X7" i="2"/>
  <c r="M7" i="2"/>
  <c r="R222" i="1"/>
  <c r="L127" i="1"/>
  <c r="R198" i="1"/>
  <c r="R164" i="1"/>
  <c r="R177" i="1"/>
  <c r="R139" i="1"/>
  <c r="R127" i="1"/>
  <c r="R179" i="1"/>
  <c r="R217" i="1"/>
  <c r="R47" i="1"/>
  <c r="R154" i="1"/>
  <c r="X5" i="1"/>
  <c r="R48" i="1"/>
  <c r="R170" i="1"/>
  <c r="R102" i="1"/>
  <c r="R98" i="1"/>
  <c r="R86" i="1"/>
  <c r="R141" i="1"/>
  <c r="R66" i="1"/>
  <c r="R178" i="1"/>
  <c r="R11" i="1"/>
  <c r="F68" i="1"/>
  <c r="N68" i="1" s="1"/>
  <c r="R171" i="1"/>
  <c r="E58" i="1"/>
  <c r="S58" i="1" s="1"/>
  <c r="S9" i="17"/>
  <c r="U9" i="17" s="1"/>
  <c r="S7" i="17"/>
  <c r="X4" i="17"/>
  <c r="L184" i="1"/>
  <c r="L58" i="1"/>
  <c r="E125" i="1"/>
  <c r="T125" i="1" s="1"/>
  <c r="L30" i="1"/>
  <c r="L213" i="1"/>
  <c r="E68" i="1"/>
  <c r="S68" i="1" s="1"/>
  <c r="E171" i="1"/>
  <c r="L66" i="1"/>
  <c r="L129" i="1"/>
  <c r="L16" i="1"/>
  <c r="S4" i="17"/>
  <c r="E184" i="1"/>
  <c r="S184" i="1" s="1"/>
  <c r="E66" i="1"/>
  <c r="S66" i="1" s="1"/>
  <c r="F58" i="1"/>
  <c r="Q58" i="1" s="1"/>
  <c r="L54" i="1"/>
  <c r="L48" i="1"/>
  <c r="E213" i="1"/>
  <c r="W213" i="1" s="1"/>
  <c r="X13" i="17"/>
  <c r="X8" i="17"/>
  <c r="X14" i="17"/>
  <c r="F125" i="1"/>
  <c r="P125" i="1" s="1"/>
  <c r="E110" i="1"/>
  <c r="S110" i="1" s="1"/>
  <c r="R8" i="17"/>
  <c r="F129" i="1"/>
  <c r="U129" i="1" s="1"/>
  <c r="S3" i="17"/>
  <c r="T3" i="17"/>
  <c r="E129" i="1"/>
  <c r="W129" i="1" s="1"/>
  <c r="N3" i="17"/>
  <c r="E48" i="1"/>
  <c r="W48" i="1" s="1"/>
  <c r="O3" i="17"/>
  <c r="F30" i="1"/>
  <c r="O30" i="1" s="1"/>
  <c r="E30" i="1"/>
  <c r="S30" i="1" s="1"/>
  <c r="F48" i="1"/>
  <c r="U48" i="1" s="1"/>
  <c r="R3" i="17"/>
  <c r="F110" i="1"/>
  <c r="Y110" i="1" s="1"/>
  <c r="F184" i="1"/>
  <c r="N184" i="1" s="1"/>
  <c r="F66" i="1"/>
  <c r="N66" i="1" s="1"/>
  <c r="F171" i="1"/>
  <c r="N171" i="1" s="1"/>
  <c r="R16" i="1"/>
  <c r="F54" i="1"/>
  <c r="P54" i="1" s="1"/>
  <c r="F16" i="1"/>
  <c r="U16" i="1" s="1"/>
  <c r="E54" i="1"/>
  <c r="W54" i="1" s="1"/>
  <c r="E16" i="1"/>
  <c r="S16" i="1" s="1"/>
  <c r="R68" i="1"/>
  <c r="X13" i="16"/>
  <c r="S6" i="16"/>
  <c r="F23" i="1"/>
  <c r="P23" i="1" s="1"/>
  <c r="F164" i="1"/>
  <c r="P164" i="1" s="1"/>
  <c r="F73" i="1"/>
  <c r="O73" i="1" s="1"/>
  <c r="F204" i="1"/>
  <c r="P204" i="1" s="1"/>
  <c r="E204" i="1"/>
  <c r="S204" i="1" s="1"/>
  <c r="L153" i="1"/>
  <c r="E71" i="1"/>
  <c r="S71" i="1" s="1"/>
  <c r="O12" i="16"/>
  <c r="R111" i="1"/>
  <c r="R83" i="1"/>
  <c r="F170" i="1"/>
  <c r="O170" i="1" s="1"/>
  <c r="L85" i="1"/>
  <c r="L40" i="1"/>
  <c r="F71" i="1"/>
  <c r="O71" i="1" s="1"/>
  <c r="L6" i="1"/>
  <c r="E111" i="1"/>
  <c r="W111" i="1" s="1"/>
  <c r="E73" i="1"/>
  <c r="W73" i="1" s="1"/>
  <c r="X8" i="16"/>
  <c r="X170" i="1"/>
  <c r="X2" i="16"/>
  <c r="R6" i="1"/>
  <c r="E170" i="1"/>
  <c r="T170" i="1" s="1"/>
  <c r="S2" i="16"/>
  <c r="F85" i="1"/>
  <c r="Q85" i="1" s="1"/>
  <c r="L73" i="1"/>
  <c r="F40" i="1"/>
  <c r="U40" i="1" s="1"/>
  <c r="L71" i="1"/>
  <c r="F6" i="1"/>
  <c r="N6" i="1" s="1"/>
  <c r="E23" i="1"/>
  <c r="W23" i="1" s="1"/>
  <c r="E85" i="1"/>
  <c r="W85" i="1" s="1"/>
  <c r="E40" i="1"/>
  <c r="S40" i="1" s="1"/>
  <c r="E6" i="1"/>
  <c r="W6" i="1" s="1"/>
  <c r="F83" i="1"/>
  <c r="N83" i="1" s="1"/>
  <c r="L204" i="1"/>
  <c r="F147" i="1"/>
  <c r="P147" i="1" s="1"/>
  <c r="F153" i="1"/>
  <c r="N153" i="1" s="1"/>
  <c r="L23" i="1"/>
  <c r="R12" i="16"/>
  <c r="E83" i="1"/>
  <c r="E147" i="1"/>
  <c r="W147" i="1" s="1"/>
  <c r="E153" i="1"/>
  <c r="W153" i="1" s="1"/>
  <c r="L152" i="1"/>
  <c r="X5" i="14"/>
  <c r="L142" i="1"/>
  <c r="X9" i="14"/>
  <c r="E56" i="1"/>
  <c r="W56" i="1" s="1"/>
  <c r="E131" i="1"/>
  <c r="L181" i="1"/>
  <c r="F97" i="1"/>
  <c r="P97" i="1" s="1"/>
  <c r="F105" i="1"/>
  <c r="U105" i="1" s="1"/>
  <c r="R2" i="14"/>
  <c r="X7" i="14"/>
  <c r="L165" i="1"/>
  <c r="F93" i="1"/>
  <c r="O93" i="1" s="1"/>
  <c r="L19" i="1"/>
  <c r="R105" i="1"/>
  <c r="E181" i="1"/>
  <c r="W181" i="1" s="1"/>
  <c r="F19" i="1"/>
  <c r="Q19" i="1" s="1"/>
  <c r="L56" i="1"/>
  <c r="L131" i="1"/>
  <c r="E19" i="1"/>
  <c r="W19" i="1" s="1"/>
  <c r="T4" i="14"/>
  <c r="L24" i="1"/>
  <c r="F56" i="1"/>
  <c r="O56" i="1" s="1"/>
  <c r="E105" i="1"/>
  <c r="S105" i="1" s="1"/>
  <c r="F152" i="1"/>
  <c r="Q152" i="1" s="1"/>
  <c r="F133" i="1"/>
  <c r="Q133" i="1" s="1"/>
  <c r="F142" i="1"/>
  <c r="Q142" i="1" s="1"/>
  <c r="X165" i="1"/>
  <c r="E152" i="1"/>
  <c r="S152" i="1" s="1"/>
  <c r="E133" i="1"/>
  <c r="S133" i="1" s="1"/>
  <c r="E97" i="1"/>
  <c r="T97" i="1" s="1"/>
  <c r="S12" i="14"/>
  <c r="S8" i="14"/>
  <c r="U8" i="14" s="1"/>
  <c r="F181" i="1"/>
  <c r="F131" i="1"/>
  <c r="P131" i="1" s="1"/>
  <c r="E142" i="1"/>
  <c r="S142" i="1" s="1"/>
  <c r="E93" i="1"/>
  <c r="W93" i="1" s="1"/>
  <c r="R165" i="1"/>
  <c r="S11" i="14"/>
  <c r="F24" i="1"/>
  <c r="Q24" i="1" s="1"/>
  <c r="F165" i="1"/>
  <c r="N165" i="1" s="1"/>
  <c r="E24" i="1"/>
  <c r="W24" i="1" s="1"/>
  <c r="E165" i="1"/>
  <c r="S165" i="1" s="1"/>
  <c r="R97" i="1"/>
  <c r="R70" i="1"/>
  <c r="R220" i="1"/>
  <c r="L159" i="1"/>
  <c r="R219" i="1"/>
  <c r="R32" i="1"/>
  <c r="T13" i="12"/>
  <c r="P13" i="12"/>
  <c r="T7" i="12"/>
  <c r="P7" i="12"/>
  <c r="T2" i="12"/>
  <c r="P2" i="12"/>
  <c r="X9" i="12"/>
  <c r="P9" i="12"/>
  <c r="X14" i="12"/>
  <c r="P14" i="12"/>
  <c r="X15" i="12"/>
  <c r="P15" i="12"/>
  <c r="X6" i="12"/>
  <c r="P6" i="12"/>
  <c r="M10" i="12"/>
  <c r="P10" i="12"/>
  <c r="T8" i="12"/>
  <c r="P8" i="12"/>
  <c r="M5" i="12"/>
  <c r="P5" i="12"/>
  <c r="X12" i="12"/>
  <c r="P12" i="12"/>
  <c r="N11" i="12"/>
  <c r="P11" i="12"/>
  <c r="X4" i="12"/>
  <c r="P4" i="12"/>
  <c r="F191" i="1"/>
  <c r="N191" i="1" s="1"/>
  <c r="L59" i="1"/>
  <c r="F65" i="1"/>
  <c r="N65" i="1" s="1"/>
  <c r="E32" i="1"/>
  <c r="F174" i="1"/>
  <c r="N174" i="1" s="1"/>
  <c r="F70" i="1"/>
  <c r="O70" i="1" s="1"/>
  <c r="F59" i="1"/>
  <c r="U59" i="1" s="1"/>
  <c r="E130" i="1"/>
  <c r="W130" i="1" s="1"/>
  <c r="R130" i="1"/>
  <c r="L65" i="1"/>
  <c r="E63" i="1"/>
  <c r="L174" i="1"/>
  <c r="F159" i="1"/>
  <c r="L191" i="1"/>
  <c r="L70" i="1"/>
  <c r="E70" i="1"/>
  <c r="E159" i="1"/>
  <c r="S159" i="1" s="1"/>
  <c r="E174" i="1"/>
  <c r="S8" i="12"/>
  <c r="S5" i="12"/>
  <c r="L175" i="1"/>
  <c r="F63" i="1"/>
  <c r="N63" i="1" s="1"/>
  <c r="L219" i="1"/>
  <c r="F32" i="1"/>
  <c r="P32" i="1" s="1"/>
  <c r="L220" i="1"/>
  <c r="F130" i="1"/>
  <c r="P130" i="1" s="1"/>
  <c r="L177" i="1"/>
  <c r="R6" i="12"/>
  <c r="S6" i="12"/>
  <c r="E65" i="1"/>
  <c r="S65" i="1" s="1"/>
  <c r="E59" i="1"/>
  <c r="W59" i="1" s="1"/>
  <c r="E191" i="1"/>
  <c r="W191" i="1" s="1"/>
  <c r="X220" i="1"/>
  <c r="F175" i="1"/>
  <c r="Q175" i="1" s="1"/>
  <c r="F219" i="1"/>
  <c r="N219" i="1" s="1"/>
  <c r="F220" i="1"/>
  <c r="L130" i="1"/>
  <c r="F177" i="1"/>
  <c r="U177" i="1" s="1"/>
  <c r="E175" i="1"/>
  <c r="S175" i="1" s="1"/>
  <c r="E219" i="1"/>
  <c r="S219" i="1" s="1"/>
  <c r="E220" i="1"/>
  <c r="W220" i="1" s="1"/>
  <c r="E177" i="1"/>
  <c r="S177" i="1" s="1"/>
  <c r="R112" i="1"/>
  <c r="X12" i="11"/>
  <c r="R173" i="1"/>
  <c r="L50" i="1"/>
  <c r="F173" i="1"/>
  <c r="E112" i="1"/>
  <c r="S112" i="1" s="1"/>
  <c r="X7" i="11"/>
  <c r="L150" i="1"/>
  <c r="L134" i="1"/>
  <c r="L195" i="1"/>
  <c r="L53" i="1"/>
  <c r="F128" i="1"/>
  <c r="N128" i="1" s="1"/>
  <c r="L112" i="1"/>
  <c r="L88" i="1"/>
  <c r="L101" i="1"/>
  <c r="S12" i="11"/>
  <c r="F195" i="1"/>
  <c r="O195" i="1" s="1"/>
  <c r="F47" i="1"/>
  <c r="N47" i="1" s="1"/>
  <c r="L128" i="1"/>
  <c r="E47" i="1"/>
  <c r="S47" i="1" s="1"/>
  <c r="L49" i="1"/>
  <c r="X3" i="11"/>
  <c r="X13" i="11"/>
  <c r="X8" i="11"/>
  <c r="F112" i="1"/>
  <c r="O112" i="1" s="1"/>
  <c r="R8" i="11"/>
  <c r="F50" i="1"/>
  <c r="N50" i="1" s="1"/>
  <c r="S4" i="11"/>
  <c r="U4" i="11" s="1"/>
  <c r="E50" i="1"/>
  <c r="W50" i="1" s="1"/>
  <c r="E173" i="1"/>
  <c r="F101" i="1"/>
  <c r="Q101" i="1" s="1"/>
  <c r="F150" i="1"/>
  <c r="N150" i="1" s="1"/>
  <c r="S2" i="11"/>
  <c r="E101" i="1"/>
  <c r="W101" i="1" s="1"/>
  <c r="E150" i="1"/>
  <c r="S150" i="1" s="1"/>
  <c r="E134" i="1"/>
  <c r="S134" i="1" s="1"/>
  <c r="S14" i="11"/>
  <c r="F49" i="1"/>
  <c r="U49" i="1" s="1"/>
  <c r="F149" i="1"/>
  <c r="Y149" i="1" s="1"/>
  <c r="E49" i="1"/>
  <c r="S49" i="1" s="1"/>
  <c r="E149" i="1"/>
  <c r="W149" i="1" s="1"/>
  <c r="E195" i="1"/>
  <c r="E128" i="1"/>
  <c r="S128" i="1" s="1"/>
  <c r="S11" i="11"/>
  <c r="U11" i="11" s="1"/>
  <c r="F88" i="1"/>
  <c r="U88" i="1" s="1"/>
  <c r="F53" i="1"/>
  <c r="N53" i="1" s="1"/>
  <c r="R3" i="11"/>
  <c r="E88" i="1"/>
  <c r="S88" i="1" s="1"/>
  <c r="E53" i="1"/>
  <c r="W53" i="1" s="1"/>
  <c r="L203" i="1"/>
  <c r="L161" i="1"/>
  <c r="F51" i="1"/>
  <c r="X12" i="10"/>
  <c r="L102" i="1"/>
  <c r="R45" i="1"/>
  <c r="S6" i="10"/>
  <c r="F176" i="1"/>
  <c r="P176" i="1" s="1"/>
  <c r="L113" i="1"/>
  <c r="X7" i="10"/>
  <c r="L38" i="1"/>
  <c r="F203" i="1"/>
  <c r="P203" i="1" s="1"/>
  <c r="L176" i="1"/>
  <c r="L91" i="1"/>
  <c r="R176" i="1"/>
  <c r="L45" i="1"/>
  <c r="X91" i="1"/>
  <c r="R91" i="1"/>
  <c r="L179" i="1"/>
  <c r="F91" i="1"/>
  <c r="N91" i="1" s="1"/>
  <c r="F179" i="1"/>
  <c r="U179" i="1" s="1"/>
  <c r="E179" i="1"/>
  <c r="S179" i="1" s="1"/>
  <c r="O6" i="10"/>
  <c r="F79" i="1"/>
  <c r="U79" i="1" s="1"/>
  <c r="F45" i="1"/>
  <c r="N45" i="1" s="1"/>
  <c r="E79" i="1"/>
  <c r="T79" i="1" s="1"/>
  <c r="E45" i="1"/>
  <c r="W45" i="1" s="1"/>
  <c r="R6" i="10"/>
  <c r="T6" i="10"/>
  <c r="F113" i="1"/>
  <c r="Q113" i="1" s="1"/>
  <c r="E113" i="1"/>
  <c r="W113" i="1" s="1"/>
  <c r="F102" i="1"/>
  <c r="O102" i="1" s="1"/>
  <c r="S13" i="10"/>
  <c r="E102" i="1"/>
  <c r="S102" i="1" s="1"/>
  <c r="P3" i="10"/>
  <c r="S4" i="10"/>
  <c r="E91" i="1"/>
  <c r="S91" i="1" s="1"/>
  <c r="E51" i="1"/>
  <c r="S51" i="1" s="1"/>
  <c r="F109" i="1"/>
  <c r="U109" i="1" s="1"/>
  <c r="F161" i="1"/>
  <c r="P161" i="1" s="1"/>
  <c r="E109" i="1"/>
  <c r="S109" i="1" s="1"/>
  <c r="E161" i="1"/>
  <c r="E203" i="1"/>
  <c r="S203" i="1" s="1"/>
  <c r="E176" i="1"/>
  <c r="S176" i="1" s="1"/>
  <c r="S8" i="10"/>
  <c r="U8" i="10" s="1"/>
  <c r="F38" i="1"/>
  <c r="P38" i="1" s="1"/>
  <c r="F116" i="1"/>
  <c r="N116" i="1" s="1"/>
  <c r="E38" i="1"/>
  <c r="W38" i="1" s="1"/>
  <c r="E116" i="1"/>
  <c r="W116" i="1" s="1"/>
  <c r="V15" i="15"/>
  <c r="R180" i="1"/>
  <c r="X5" i="15"/>
  <c r="L180" i="1"/>
  <c r="L200" i="1"/>
  <c r="R41" i="1"/>
  <c r="X2" i="15"/>
  <c r="L41" i="1"/>
  <c r="L192" i="1"/>
  <c r="L199" i="1"/>
  <c r="R118" i="1"/>
  <c r="R26" i="1"/>
  <c r="L39" i="1"/>
  <c r="L137" i="1"/>
  <c r="L8" i="1"/>
  <c r="E137" i="1"/>
  <c r="W137" i="1" s="1"/>
  <c r="S12" i="15"/>
  <c r="E41" i="1"/>
  <c r="S41" i="1" s="1"/>
  <c r="R4" i="15"/>
  <c r="E199" i="1"/>
  <c r="W199" i="1" s="1"/>
  <c r="S4" i="15"/>
  <c r="E180" i="1"/>
  <c r="W180" i="1" s="1"/>
  <c r="V4" i="15"/>
  <c r="F115" i="1"/>
  <c r="F89" i="1"/>
  <c r="Q89" i="1" s="1"/>
  <c r="E200" i="1"/>
  <c r="S200" i="1" s="1"/>
  <c r="E115" i="1"/>
  <c r="W115" i="1" s="1"/>
  <c r="R199" i="1"/>
  <c r="E192" i="1"/>
  <c r="S192" i="1" s="1"/>
  <c r="R5" i="15"/>
  <c r="E26" i="1"/>
  <c r="W26" i="1" s="1"/>
  <c r="E62" i="1"/>
  <c r="R6" i="15"/>
  <c r="E118" i="1"/>
  <c r="W118" i="1" s="1"/>
  <c r="E39" i="1"/>
  <c r="E89" i="1"/>
  <c r="W89" i="1" s="1"/>
  <c r="S5" i="15"/>
  <c r="F192" i="1"/>
  <c r="P192" i="1" s="1"/>
  <c r="T5" i="15"/>
  <c r="F39" i="1"/>
  <c r="N39" i="1" s="1"/>
  <c r="S2" i="15"/>
  <c r="R15" i="15"/>
  <c r="F8" i="1"/>
  <c r="O8" i="1" s="1"/>
  <c r="S15" i="15"/>
  <c r="F41" i="1"/>
  <c r="P41" i="1" s="1"/>
  <c r="F200" i="1"/>
  <c r="F137" i="1"/>
  <c r="N137" i="1" s="1"/>
  <c r="F199" i="1"/>
  <c r="N199" i="1" s="1"/>
  <c r="F62" i="1"/>
  <c r="Q62" i="1" s="1"/>
  <c r="F118" i="1"/>
  <c r="Q118" i="1" s="1"/>
  <c r="F26" i="1"/>
  <c r="N26" i="1" s="1"/>
  <c r="F180" i="1"/>
  <c r="N180" i="1" s="1"/>
  <c r="R96" i="1"/>
  <c r="E126" i="1"/>
  <c r="T126" i="1" s="1"/>
  <c r="R46" i="1"/>
  <c r="X4" i="13"/>
  <c r="S12" i="13"/>
  <c r="L212" i="1"/>
  <c r="E42" i="1"/>
  <c r="W42" i="1" s="1"/>
  <c r="S6" i="13"/>
  <c r="R156" i="1"/>
  <c r="L90" i="1"/>
  <c r="E201" i="1"/>
  <c r="W201" i="1" s="1"/>
  <c r="E96" i="1"/>
  <c r="L36" i="1"/>
  <c r="S8" i="13"/>
  <c r="L156" i="1"/>
  <c r="E46" i="1"/>
  <c r="S46" i="1" s="1"/>
  <c r="F42" i="1"/>
  <c r="O42" i="1" s="1"/>
  <c r="F90" i="1"/>
  <c r="N90" i="1" s="1"/>
  <c r="L201" i="1"/>
  <c r="L84" i="1"/>
  <c r="L42" i="1"/>
  <c r="L96" i="1"/>
  <c r="F126" i="1"/>
  <c r="Q126" i="1" s="1"/>
  <c r="L46" i="1"/>
  <c r="P8" i="13"/>
  <c r="L122" i="1"/>
  <c r="L132" i="1"/>
  <c r="X96" i="1"/>
  <c r="X12" i="13"/>
  <c r="F96" i="1"/>
  <c r="P96" i="1" s="1"/>
  <c r="F36" i="1"/>
  <c r="P36" i="1" s="1"/>
  <c r="E36" i="1"/>
  <c r="S36" i="1" s="1"/>
  <c r="R4" i="13"/>
  <c r="E90" i="1"/>
  <c r="W90" i="1" s="1"/>
  <c r="S4" i="13"/>
  <c r="T4" i="13"/>
  <c r="F108" i="1"/>
  <c r="P108" i="1" s="1"/>
  <c r="S15" i="13"/>
  <c r="E108" i="1"/>
  <c r="R13" i="13"/>
  <c r="S13" i="13"/>
  <c r="U13" i="13" s="1"/>
  <c r="F212" i="1"/>
  <c r="N212" i="1" s="1"/>
  <c r="E212" i="1"/>
  <c r="W212" i="1" s="1"/>
  <c r="F122" i="1"/>
  <c r="P122" i="1" s="1"/>
  <c r="F156" i="1"/>
  <c r="P156" i="1" s="1"/>
  <c r="E122" i="1"/>
  <c r="S122" i="1" s="1"/>
  <c r="E156" i="1"/>
  <c r="S156" i="1" s="1"/>
  <c r="F132" i="1"/>
  <c r="P132" i="1" s="1"/>
  <c r="F84" i="1"/>
  <c r="U84" i="1" s="1"/>
  <c r="E132" i="1"/>
  <c r="W132" i="1" s="1"/>
  <c r="E84" i="1"/>
  <c r="W84" i="1" s="1"/>
  <c r="S10" i="13"/>
  <c r="U10" i="13" s="1"/>
  <c r="S14" i="13"/>
  <c r="U14" i="13" s="1"/>
  <c r="F201" i="1"/>
  <c r="F46" i="1"/>
  <c r="O46" i="1" s="1"/>
  <c r="E194" i="1"/>
  <c r="S194" i="1" s="1"/>
  <c r="X214" i="1"/>
  <c r="R4" i="9"/>
  <c r="E214" i="1"/>
  <c r="S214" i="1" s="1"/>
  <c r="S3" i="9"/>
  <c r="X3" i="9"/>
  <c r="R214" i="1"/>
  <c r="L98" i="1"/>
  <c r="L15" i="1"/>
  <c r="F78" i="1"/>
  <c r="U78" i="1" s="1"/>
  <c r="L119" i="1"/>
  <c r="F35" i="1"/>
  <c r="U35" i="1" s="1"/>
  <c r="E120" i="1"/>
  <c r="W120" i="1" s="1"/>
  <c r="E78" i="1"/>
  <c r="S78" i="1" s="1"/>
  <c r="E35" i="1"/>
  <c r="S35" i="1" s="1"/>
  <c r="L141" i="1"/>
  <c r="L33" i="1"/>
  <c r="F214" i="1"/>
  <c r="P214" i="1" s="1"/>
  <c r="L140" i="1"/>
  <c r="F194" i="1"/>
  <c r="U194" i="1" s="1"/>
  <c r="L155" i="1"/>
  <c r="X5" i="9"/>
  <c r="R15" i="1"/>
  <c r="R119" i="1"/>
  <c r="S10" i="9"/>
  <c r="U10" i="9" s="1"/>
  <c r="S11" i="9"/>
  <c r="F98" i="1"/>
  <c r="P98" i="1" s="1"/>
  <c r="F15" i="1"/>
  <c r="U15" i="1" s="1"/>
  <c r="L78" i="1"/>
  <c r="F119" i="1"/>
  <c r="N119" i="1" s="1"/>
  <c r="L35" i="1"/>
  <c r="X4" i="9"/>
  <c r="E98" i="1"/>
  <c r="S98" i="1" s="1"/>
  <c r="E15" i="1"/>
  <c r="E119" i="1"/>
  <c r="W119" i="1" s="1"/>
  <c r="R11" i="9"/>
  <c r="F141" i="1"/>
  <c r="P141" i="1" s="1"/>
  <c r="F33" i="1"/>
  <c r="P33" i="1" s="1"/>
  <c r="F140" i="1"/>
  <c r="N140" i="1" s="1"/>
  <c r="L194" i="1"/>
  <c r="F155" i="1"/>
  <c r="O155" i="1" s="1"/>
  <c r="E141" i="1"/>
  <c r="S141" i="1" s="1"/>
  <c r="E33" i="1"/>
  <c r="S33" i="1" s="1"/>
  <c r="E140" i="1"/>
  <c r="W140" i="1" s="1"/>
  <c r="E155" i="1"/>
  <c r="W155" i="1" s="1"/>
  <c r="L92" i="1"/>
  <c r="R193" i="1"/>
  <c r="X6" i="8"/>
  <c r="F55" i="1"/>
  <c r="O55" i="1" s="1"/>
  <c r="S3" i="8"/>
  <c r="U3" i="8" s="1"/>
  <c r="R76" i="1"/>
  <c r="S7" i="8"/>
  <c r="S5" i="8"/>
  <c r="S9" i="8"/>
  <c r="S4" i="8"/>
  <c r="U4" i="8" s="1"/>
  <c r="F76" i="1"/>
  <c r="U76" i="1" s="1"/>
  <c r="P4" i="8"/>
  <c r="F207" i="1"/>
  <c r="Q207" i="1" s="1"/>
  <c r="E76" i="1"/>
  <c r="S76" i="1" s="1"/>
  <c r="L136" i="1"/>
  <c r="L178" i="1"/>
  <c r="S12" i="8"/>
  <c r="S13" i="8"/>
  <c r="R4" i="8"/>
  <c r="F86" i="1"/>
  <c r="L139" i="1"/>
  <c r="X15" i="8"/>
  <c r="E86" i="1"/>
  <c r="S86" i="1" s="1"/>
  <c r="L55" i="1"/>
  <c r="F92" i="1"/>
  <c r="U92" i="1" s="1"/>
  <c r="L76" i="1"/>
  <c r="E92" i="1"/>
  <c r="L206" i="1"/>
  <c r="E136" i="1"/>
  <c r="W136" i="1" s="1"/>
  <c r="F43" i="1"/>
  <c r="N43" i="1" s="1"/>
  <c r="E207" i="1"/>
  <c r="S207" i="1" s="1"/>
  <c r="E43" i="1"/>
  <c r="W43" i="1" s="1"/>
  <c r="F136" i="1"/>
  <c r="O136" i="1" s="1"/>
  <c r="O4" i="8"/>
  <c r="F193" i="1"/>
  <c r="U193" i="1" s="1"/>
  <c r="F139" i="1"/>
  <c r="E193" i="1"/>
  <c r="T193" i="1" s="1"/>
  <c r="F178" i="1"/>
  <c r="U178" i="1" s="1"/>
  <c r="F13" i="1"/>
  <c r="N13" i="1" s="1"/>
  <c r="E178" i="1"/>
  <c r="S178" i="1" s="1"/>
  <c r="E13" i="1"/>
  <c r="W13" i="1" s="1"/>
  <c r="X178" i="1"/>
  <c r="F94" i="1"/>
  <c r="U94" i="1" s="1"/>
  <c r="F206" i="1"/>
  <c r="O206" i="1" s="1"/>
  <c r="E94" i="1"/>
  <c r="S94" i="1" s="1"/>
  <c r="E206" i="1"/>
  <c r="S206" i="1" s="1"/>
  <c r="S7" i="7"/>
  <c r="S5" i="7"/>
  <c r="L4" i="1"/>
  <c r="X3" i="7"/>
  <c r="L117" i="1"/>
  <c r="L87" i="1"/>
  <c r="L183" i="1"/>
  <c r="X9" i="7"/>
  <c r="L20" i="1"/>
  <c r="L144" i="1"/>
  <c r="R185" i="1"/>
  <c r="F185" i="1"/>
  <c r="U185" i="1" s="1"/>
  <c r="L27" i="1"/>
  <c r="L80" i="1"/>
  <c r="L185" i="1"/>
  <c r="X8" i="7"/>
  <c r="R5" i="7"/>
  <c r="E37" i="1"/>
  <c r="S37" i="1" s="1"/>
  <c r="F103" i="1"/>
  <c r="U103" i="1" s="1"/>
  <c r="E27" i="1"/>
  <c r="S27" i="1" s="1"/>
  <c r="L124" i="1"/>
  <c r="S9" i="7"/>
  <c r="X13" i="7"/>
  <c r="X5" i="7"/>
  <c r="E183" i="1"/>
  <c r="S183" i="1" s="1"/>
  <c r="E80" i="1"/>
  <c r="S80" i="1" s="1"/>
  <c r="E208" i="1"/>
  <c r="T208" i="1" s="1"/>
  <c r="R80" i="1"/>
  <c r="F20" i="1"/>
  <c r="O20" i="1" s="1"/>
  <c r="S3" i="7"/>
  <c r="E4" i="1"/>
  <c r="S4" i="1" s="1"/>
  <c r="E185" i="1"/>
  <c r="R3" i="7"/>
  <c r="T3" i="7"/>
  <c r="S2" i="7"/>
  <c r="F144" i="1"/>
  <c r="P144" i="1" s="1"/>
  <c r="E144" i="1"/>
  <c r="S144" i="1" s="1"/>
  <c r="E20" i="1"/>
  <c r="S11" i="7"/>
  <c r="F37" i="1"/>
  <c r="U37" i="1" s="1"/>
  <c r="F183" i="1"/>
  <c r="Q183" i="1" s="1"/>
  <c r="F80" i="1"/>
  <c r="U80" i="1" s="1"/>
  <c r="F124" i="1"/>
  <c r="P124" i="1" s="1"/>
  <c r="S8" i="7"/>
  <c r="F117" i="1"/>
  <c r="U117" i="1" s="1"/>
  <c r="F87" i="1"/>
  <c r="N87" i="1" s="1"/>
  <c r="E117" i="1"/>
  <c r="S117" i="1" s="1"/>
  <c r="E87" i="1"/>
  <c r="E124" i="1"/>
  <c r="S124" i="1" s="1"/>
  <c r="F27" i="1"/>
  <c r="U27" i="1" s="1"/>
  <c r="F208" i="1"/>
  <c r="Q208" i="1" s="1"/>
  <c r="R14" i="1"/>
  <c r="R10" i="1"/>
  <c r="E22" i="1"/>
  <c r="S22" i="1" s="1"/>
  <c r="E167" i="1"/>
  <c r="L22" i="1"/>
  <c r="L162" i="1"/>
  <c r="F163" i="1"/>
  <c r="P163" i="1" s="1"/>
  <c r="X14" i="6"/>
  <c r="L14" i="1"/>
  <c r="F31" i="1"/>
  <c r="O31" i="1" s="1"/>
  <c r="R11" i="6"/>
  <c r="S5" i="6"/>
  <c r="R123" i="1"/>
  <c r="L163" i="1"/>
  <c r="L215" i="1"/>
  <c r="R72" i="1"/>
  <c r="E14" i="1"/>
  <c r="W14" i="1" s="1"/>
  <c r="X10" i="6"/>
  <c r="F72" i="1"/>
  <c r="O72" i="1" s="1"/>
  <c r="L205" i="1"/>
  <c r="X3" i="6"/>
  <c r="X6" i="6"/>
  <c r="T14" i="6"/>
  <c r="E163" i="1"/>
  <c r="S163" i="1" s="1"/>
  <c r="L72" i="1"/>
  <c r="X162" i="1"/>
  <c r="S3" i="6"/>
  <c r="F205" i="1"/>
  <c r="U205" i="1" s="1"/>
  <c r="E162" i="1"/>
  <c r="E99" i="1"/>
  <c r="T99" i="1" s="1"/>
  <c r="F99" i="1"/>
  <c r="U99" i="1" s="1"/>
  <c r="F123" i="1"/>
  <c r="O123" i="1" s="1"/>
  <c r="F10" i="1"/>
  <c r="U10" i="1" s="1"/>
  <c r="E123" i="1"/>
  <c r="T123" i="1" s="1"/>
  <c r="X31" i="1"/>
  <c r="E10" i="1"/>
  <c r="W10" i="1" s="1"/>
  <c r="R14" i="6"/>
  <c r="E31" i="1"/>
  <c r="T31" i="1" s="1"/>
  <c r="S14" i="6"/>
  <c r="F22" i="1"/>
  <c r="P22" i="1" s="1"/>
  <c r="F14" i="1"/>
  <c r="U14" i="1" s="1"/>
  <c r="F162" i="1"/>
  <c r="Q162" i="1" s="1"/>
  <c r="F167" i="1"/>
  <c r="U167" i="1" s="1"/>
  <c r="S13" i="6"/>
  <c r="U13" i="6" s="1"/>
  <c r="E72" i="1"/>
  <c r="S72" i="1" s="1"/>
  <c r="E205" i="1"/>
  <c r="W205" i="1" s="1"/>
  <c r="F215" i="1"/>
  <c r="U215" i="1" s="1"/>
  <c r="F216" i="1"/>
  <c r="U216" i="1" s="1"/>
  <c r="E215" i="1"/>
  <c r="E216" i="1"/>
  <c r="S216" i="1" s="1"/>
  <c r="S10" i="6"/>
  <c r="S2" i="6"/>
  <c r="S11" i="6"/>
  <c r="U11" i="6" s="1"/>
  <c r="S12" i="5"/>
  <c r="S13" i="5"/>
  <c r="S8" i="5"/>
  <c r="R160" i="1"/>
  <c r="R100" i="1"/>
  <c r="F3" i="1"/>
  <c r="P3" i="1" s="1"/>
  <c r="F100" i="1"/>
  <c r="U100" i="1" s="1"/>
  <c r="L210" i="1"/>
  <c r="L69" i="1"/>
  <c r="S7" i="5"/>
  <c r="L160" i="1"/>
  <c r="S9" i="5"/>
  <c r="F169" i="1"/>
  <c r="U169" i="1" s="1"/>
  <c r="R9" i="5"/>
  <c r="E169" i="1"/>
  <c r="S169" i="1" s="1"/>
  <c r="E3" i="1"/>
  <c r="W3" i="1" s="1"/>
  <c r="E100" i="1"/>
  <c r="W100" i="1" s="1"/>
  <c r="S15" i="5"/>
  <c r="L217" i="1"/>
  <c r="F151" i="1"/>
  <c r="Q151" i="1" s="1"/>
  <c r="L82" i="1"/>
  <c r="F67" i="1"/>
  <c r="U67" i="1" s="1"/>
  <c r="L64" i="1"/>
  <c r="F21" i="1"/>
  <c r="Q21" i="1" s="1"/>
  <c r="L148" i="1"/>
  <c r="E151" i="1"/>
  <c r="E67" i="1"/>
  <c r="W67" i="1" s="1"/>
  <c r="E21" i="1"/>
  <c r="W21" i="1" s="1"/>
  <c r="S6" i="5"/>
  <c r="U6" i="5" s="1"/>
  <c r="R210" i="1"/>
  <c r="F210" i="1"/>
  <c r="U210" i="1" s="1"/>
  <c r="L169" i="1"/>
  <c r="F69" i="1"/>
  <c r="U69" i="1" s="1"/>
  <c r="L3" i="1"/>
  <c r="F160" i="1"/>
  <c r="U160" i="1" s="1"/>
  <c r="L100" i="1"/>
  <c r="E210" i="1"/>
  <c r="S210" i="1" s="1"/>
  <c r="E69" i="1"/>
  <c r="S69" i="1" s="1"/>
  <c r="E160" i="1"/>
  <c r="R13" i="5"/>
  <c r="F82" i="1"/>
  <c r="N82" i="1" s="1"/>
  <c r="L67" i="1"/>
  <c r="F64" i="1"/>
  <c r="P64" i="1" s="1"/>
  <c r="L21" i="1"/>
  <c r="F148" i="1"/>
  <c r="P148" i="1" s="1"/>
  <c r="E217" i="1"/>
  <c r="E82" i="1"/>
  <c r="S82" i="1" s="1"/>
  <c r="E64" i="1"/>
  <c r="E148" i="1"/>
  <c r="W148" i="1" s="1"/>
  <c r="R218" i="1"/>
  <c r="X74" i="1"/>
  <c r="R28" i="1"/>
  <c r="L157" i="1"/>
  <c r="X4" i="4"/>
  <c r="L106" i="1"/>
  <c r="L74" i="1"/>
  <c r="F218" i="1"/>
  <c r="O218" i="1" s="1"/>
  <c r="R14" i="4"/>
  <c r="L28" i="1"/>
  <c r="E218" i="1"/>
  <c r="S218" i="1" s="1"/>
  <c r="S5" i="4"/>
  <c r="U5" i="4" s="1"/>
  <c r="L143" i="1"/>
  <c r="F121" i="1"/>
  <c r="U121" i="1" s="1"/>
  <c r="F158" i="1"/>
  <c r="O158" i="1" s="1"/>
  <c r="E121" i="1"/>
  <c r="L114" i="1"/>
  <c r="X8" i="4"/>
  <c r="E158" i="1"/>
  <c r="W158" i="1" s="1"/>
  <c r="L187" i="1"/>
  <c r="L81" i="1"/>
  <c r="F74" i="1"/>
  <c r="O74" i="1" s="1"/>
  <c r="L218" i="1"/>
  <c r="E74" i="1"/>
  <c r="X10" i="4"/>
  <c r="X14" i="4"/>
  <c r="L75" i="1"/>
  <c r="F143" i="1"/>
  <c r="U143" i="1" s="1"/>
  <c r="E143" i="1"/>
  <c r="W143" i="1" s="1"/>
  <c r="R121" i="1"/>
  <c r="E28" i="1"/>
  <c r="S9" i="4"/>
  <c r="S6" i="4"/>
  <c r="V6" i="4"/>
  <c r="F81" i="1"/>
  <c r="N81" i="1" s="1"/>
  <c r="R9" i="4"/>
  <c r="E81" i="1"/>
  <c r="W81" i="1" s="1"/>
  <c r="S4" i="4"/>
  <c r="F28" i="1"/>
  <c r="P28" i="1" s="1"/>
  <c r="T9" i="4"/>
  <c r="E157" i="1"/>
  <c r="S157" i="1" s="1"/>
  <c r="E106" i="1"/>
  <c r="S106" i="1" s="1"/>
  <c r="F187" i="1"/>
  <c r="O187" i="1" s="1"/>
  <c r="F52" i="1"/>
  <c r="O52" i="1" s="1"/>
  <c r="E187" i="1"/>
  <c r="S187" i="1" s="1"/>
  <c r="E52" i="1"/>
  <c r="S52" i="1" s="1"/>
  <c r="F157" i="1"/>
  <c r="U157" i="1" s="1"/>
  <c r="F75" i="1"/>
  <c r="F114" i="1"/>
  <c r="O114" i="1" s="1"/>
  <c r="E75" i="1"/>
  <c r="S75" i="1" s="1"/>
  <c r="E114" i="1"/>
  <c r="S114" i="1" s="1"/>
  <c r="F106" i="1"/>
  <c r="U106" i="1" s="1"/>
  <c r="R151" i="1"/>
  <c r="R191" i="1"/>
  <c r="R115" i="1"/>
  <c r="R192" i="1"/>
  <c r="R93" i="1"/>
  <c r="R65" i="1"/>
  <c r="R158" i="1"/>
  <c r="R221" i="1"/>
  <c r="X16" i="1"/>
  <c r="X164" i="1"/>
  <c r="X200" i="1"/>
  <c r="R24" i="1"/>
  <c r="R126" i="1"/>
  <c r="X98" i="1"/>
  <c r="R206" i="1"/>
  <c r="R124" i="1"/>
  <c r="X143" i="1"/>
  <c r="R143" i="1"/>
  <c r="X93" i="1"/>
  <c r="X33" i="1"/>
  <c r="X38" i="1"/>
  <c r="R39" i="1"/>
  <c r="R207" i="1"/>
  <c r="R183" i="1"/>
  <c r="X110" i="1"/>
  <c r="X129" i="1"/>
  <c r="X184" i="1"/>
  <c r="X132" i="1"/>
  <c r="R174" i="1"/>
  <c r="X210" i="1"/>
  <c r="X86" i="1"/>
  <c r="R31" i="1"/>
  <c r="W164" i="1"/>
  <c r="R114" i="1"/>
  <c r="X158" i="1"/>
  <c r="X15" i="1"/>
  <c r="R35" i="1"/>
  <c r="R208" i="1"/>
  <c r="R3" i="1"/>
  <c r="R74" i="1"/>
  <c r="R167" i="1"/>
  <c r="X195" i="1"/>
  <c r="X21" i="1"/>
  <c r="R21" i="1"/>
  <c r="R144" i="1"/>
  <c r="X144" i="1"/>
  <c r="X163" i="1"/>
  <c r="R163" i="1"/>
  <c r="X205" i="1"/>
  <c r="R205" i="1"/>
  <c r="X187" i="1"/>
  <c r="R187" i="1"/>
  <c r="X52" i="1"/>
  <c r="R52" i="1"/>
  <c r="R59" i="1"/>
  <c r="R150" i="1"/>
  <c r="R106" i="1"/>
  <c r="R125" i="1"/>
  <c r="X125" i="1"/>
  <c r="R181" i="1"/>
  <c r="R201" i="1"/>
  <c r="X26" i="1"/>
  <c r="X43" i="1"/>
  <c r="X82" i="1"/>
  <c r="X76" i="1"/>
  <c r="X90" i="1"/>
  <c r="R4" i="1"/>
  <c r="X32" i="1"/>
  <c r="X50" i="1"/>
  <c r="R50" i="1"/>
  <c r="R88" i="1"/>
  <c r="X53" i="1"/>
  <c r="R53" i="1"/>
  <c r="R79" i="1"/>
  <c r="X79" i="1"/>
  <c r="X203" i="1"/>
  <c r="X4" i="1"/>
  <c r="X122" i="1"/>
  <c r="X68" i="1"/>
  <c r="R129" i="1"/>
  <c r="R152" i="1"/>
  <c r="R131" i="1"/>
  <c r="R203" i="1"/>
  <c r="R120" i="1"/>
  <c r="R78" i="1"/>
  <c r="X139" i="1"/>
  <c r="X27" i="1"/>
  <c r="X10" i="1"/>
  <c r="X169" i="1"/>
  <c r="R81" i="1"/>
  <c r="X217" i="1"/>
  <c r="X111" i="1"/>
  <c r="X8" i="1"/>
  <c r="X39" i="1"/>
  <c r="R142" i="1"/>
  <c r="R122" i="1"/>
  <c r="X112" i="1"/>
  <c r="X185" i="1"/>
  <c r="X106" i="1"/>
  <c r="R62" i="1"/>
  <c r="X62" i="1"/>
  <c r="X70" i="1"/>
  <c r="X179" i="1"/>
  <c r="X155" i="1"/>
  <c r="X87" i="1"/>
  <c r="X64" i="1"/>
  <c r="X23" i="1"/>
  <c r="X212" i="1"/>
  <c r="X206" i="1"/>
  <c r="X124" i="1"/>
  <c r="X160" i="1"/>
  <c r="X151" i="1"/>
  <c r="X115" i="1"/>
  <c r="X177" i="1"/>
  <c r="R49" i="1"/>
  <c r="R149" i="1"/>
  <c r="R109" i="1"/>
  <c r="X221" i="1"/>
  <c r="X48" i="1"/>
  <c r="X83" i="1"/>
  <c r="X118" i="1"/>
  <c r="X152" i="1"/>
  <c r="X181" i="1"/>
  <c r="R159" i="1"/>
  <c r="R195" i="1"/>
  <c r="R38" i="1"/>
  <c r="X29" i="1"/>
  <c r="R23" i="1"/>
  <c r="R27" i="1"/>
  <c r="R200" i="1"/>
  <c r="X58" i="1"/>
  <c r="X192" i="1"/>
  <c r="X142" i="1"/>
  <c r="X156" i="1"/>
  <c r="X130" i="1"/>
  <c r="X45" i="1"/>
  <c r="R33" i="1"/>
  <c r="R43" i="1"/>
  <c r="R103" i="1"/>
  <c r="R99" i="1"/>
  <c r="R215" i="1"/>
  <c r="X148" i="1"/>
  <c r="X114" i="1"/>
  <c r="X198" i="1"/>
  <c r="R87" i="1"/>
  <c r="R75" i="1"/>
  <c r="R153" i="1"/>
  <c r="X201" i="1"/>
  <c r="R63" i="1"/>
  <c r="X59" i="1"/>
  <c r="X191" i="1"/>
  <c r="X150" i="1"/>
  <c r="X78" i="1"/>
  <c r="X193" i="1"/>
  <c r="X14" i="1"/>
  <c r="X81" i="1"/>
  <c r="R5" i="1"/>
  <c r="R29" i="1"/>
  <c r="R58" i="1"/>
  <c r="X71" i="1"/>
  <c r="X2" i="1"/>
  <c r="X176" i="1"/>
  <c r="R136" i="1"/>
  <c r="R20" i="1"/>
  <c r="X133" i="1"/>
  <c r="X46" i="1"/>
  <c r="N111" i="1"/>
  <c r="X41" i="1"/>
  <c r="X105" i="1"/>
  <c r="X24" i="1"/>
  <c r="X126" i="1"/>
  <c r="R113" i="1"/>
  <c r="R17" i="1"/>
  <c r="R64" i="1"/>
  <c r="R30" i="1"/>
  <c r="X54" i="1"/>
  <c r="X40" i="1"/>
  <c r="X42" i="1"/>
  <c r="X219" i="1"/>
  <c r="X47" i="1"/>
  <c r="X102" i="1"/>
  <c r="R194" i="1"/>
  <c r="X207" i="1"/>
  <c r="R37" i="1"/>
  <c r="X157" i="1"/>
  <c r="X14" i="3"/>
  <c r="R197" i="1"/>
  <c r="R60" i="1"/>
  <c r="L189" i="1"/>
  <c r="X7" i="3"/>
  <c r="R196" i="1"/>
  <c r="X223" i="1"/>
  <c r="L61" i="1"/>
  <c r="L12" i="1"/>
  <c r="L223" i="1"/>
  <c r="L34" i="1"/>
  <c r="L11" i="1"/>
  <c r="L107" i="1"/>
  <c r="L196" i="1"/>
  <c r="L197" i="1"/>
  <c r="X3" i="3"/>
  <c r="R61" i="1"/>
  <c r="X189" i="1"/>
  <c r="L209" i="1"/>
  <c r="L60" i="1"/>
  <c r="R3" i="3"/>
  <c r="X209" i="1"/>
  <c r="L29" i="1"/>
  <c r="S4" i="2"/>
  <c r="V2" i="2"/>
  <c r="E198" i="1"/>
  <c r="S198" i="1" s="1"/>
  <c r="E154" i="1"/>
  <c r="W154" i="1" s="1"/>
  <c r="X154" i="1"/>
  <c r="E5" i="1"/>
  <c r="X14" i="2"/>
  <c r="E29" i="1"/>
  <c r="W29" i="1" s="1"/>
  <c r="R2" i="1"/>
  <c r="L7" i="1"/>
  <c r="X127" i="1"/>
  <c r="L9" i="1"/>
  <c r="E166" i="1"/>
  <c r="W166" i="1" s="1"/>
  <c r="E18" i="1"/>
  <c r="S18" i="1" s="1"/>
  <c r="L57" i="1"/>
  <c r="F18" i="1"/>
  <c r="N18" i="1" s="1"/>
  <c r="F166" i="1"/>
  <c r="P166" i="1" s="1"/>
  <c r="F222" i="1"/>
  <c r="N222" i="1" s="1"/>
  <c r="F198" i="1"/>
  <c r="N198" i="1" s="1"/>
  <c r="F154" i="1"/>
  <c r="U154" i="1" s="1"/>
  <c r="E222" i="1"/>
  <c r="W222" i="1" s="1"/>
  <c r="F2" i="1"/>
  <c r="O2" i="1" s="1"/>
  <c r="F221" i="1"/>
  <c r="P221" i="1" s="1"/>
  <c r="L18" i="1"/>
  <c r="E2" i="1"/>
  <c r="W2" i="1" s="1"/>
  <c r="E221" i="1"/>
  <c r="S221" i="1" s="1"/>
  <c r="F57" i="1"/>
  <c r="N57" i="1" s="1"/>
  <c r="X7" i="1"/>
  <c r="E57" i="1"/>
  <c r="S57" i="1" s="1"/>
  <c r="E127" i="1"/>
  <c r="S127" i="1" s="1"/>
  <c r="S5" i="2"/>
  <c r="U5" i="2" s="1"/>
  <c r="X57" i="1"/>
  <c r="F9" i="1"/>
  <c r="Q9" i="1" s="1"/>
  <c r="F7" i="1"/>
  <c r="U7" i="1" s="1"/>
  <c r="E9" i="1"/>
  <c r="S9" i="1" s="1"/>
  <c r="E7" i="1"/>
  <c r="S7" i="1" s="1"/>
  <c r="L221" i="1"/>
  <c r="X222" i="1"/>
  <c r="F29" i="1"/>
  <c r="Q29" i="1" s="1"/>
  <c r="R166" i="1"/>
  <c r="F5" i="1"/>
  <c r="N5" i="1" s="1"/>
  <c r="X107" i="1"/>
  <c r="R223" i="1"/>
  <c r="R25" i="1"/>
  <c r="E196" i="1"/>
  <c r="W196" i="1" s="1"/>
  <c r="X25" i="1"/>
  <c r="S8" i="3"/>
  <c r="E61" i="1"/>
  <c r="S61" i="1" s="1"/>
  <c r="E209" i="1"/>
  <c r="X12" i="1"/>
  <c r="E11" i="1"/>
  <c r="W11" i="1" s="1"/>
  <c r="E12" i="1"/>
  <c r="S12" i="1" s="1"/>
  <c r="E60" i="1"/>
  <c r="S60" i="1" s="1"/>
  <c r="E197" i="1"/>
  <c r="W197" i="1" s="1"/>
  <c r="S12" i="3"/>
  <c r="R12" i="3"/>
  <c r="R189" i="1"/>
  <c r="E189" i="1"/>
  <c r="E223" i="1"/>
  <c r="E25" i="1"/>
  <c r="X34" i="1"/>
  <c r="X196" i="1"/>
  <c r="R6" i="3"/>
  <c r="V8" i="3"/>
  <c r="X11" i="1"/>
  <c r="E17" i="1"/>
  <c r="E107" i="1"/>
  <c r="S107" i="1" s="1"/>
  <c r="E34" i="1"/>
  <c r="W34" i="1" s="1"/>
  <c r="X197" i="1"/>
  <c r="S6" i="3"/>
  <c r="U6" i="3" s="1"/>
  <c r="T3" i="3"/>
  <c r="F11" i="1"/>
  <c r="O11" i="1" s="1"/>
  <c r="F107" i="1"/>
  <c r="O107" i="1" s="1"/>
  <c r="F197" i="1"/>
  <c r="N197" i="1" s="1"/>
  <c r="F209" i="1"/>
  <c r="O209" i="1" s="1"/>
  <c r="F25" i="1"/>
  <c r="P25" i="1" s="1"/>
  <c r="F12" i="1"/>
  <c r="O12" i="1" s="1"/>
  <c r="F34" i="1"/>
  <c r="U34" i="1" s="1"/>
  <c r="F189" i="1"/>
  <c r="F196" i="1"/>
  <c r="N196" i="1" s="1"/>
  <c r="F17" i="1"/>
  <c r="O17" i="1" s="1"/>
  <c r="F60" i="1"/>
  <c r="O60" i="1" s="1"/>
  <c r="F61" i="1"/>
  <c r="O61" i="1" s="1"/>
  <c r="F223" i="1"/>
  <c r="O223" i="1" s="1"/>
  <c r="X123" i="1"/>
  <c r="X171" i="1"/>
  <c r="X103" i="1"/>
  <c r="X218" i="1"/>
  <c r="X99" i="1"/>
  <c r="X60" i="1"/>
  <c r="R132" i="1"/>
  <c r="X120" i="1"/>
  <c r="X6" i="1"/>
  <c r="X100" i="1"/>
  <c r="X180" i="1"/>
  <c r="X119" i="1"/>
  <c r="X97" i="1"/>
  <c r="X20" i="1"/>
  <c r="R34" i="1"/>
  <c r="X166" i="1"/>
  <c r="R148" i="1"/>
  <c r="X88" i="1"/>
  <c r="X30" i="1"/>
  <c r="R110" i="1"/>
  <c r="X159" i="1"/>
  <c r="X136" i="1"/>
  <c r="X113" i="1"/>
  <c r="R7" i="1"/>
  <c r="X153" i="1"/>
  <c r="R71" i="1"/>
  <c r="X49" i="1"/>
  <c r="X63" i="1"/>
  <c r="X109" i="1"/>
  <c r="X131" i="1"/>
  <c r="R184" i="1"/>
  <c r="X137" i="1"/>
  <c r="X36" i="1"/>
  <c r="X174" i="1"/>
  <c r="X55" i="1"/>
  <c r="X117" i="1"/>
  <c r="X215" i="1"/>
  <c r="X28" i="1"/>
  <c r="X183" i="1"/>
  <c r="X167" i="1"/>
  <c r="X61" i="1"/>
  <c r="X89" i="1"/>
  <c r="X149" i="1"/>
  <c r="R161" i="1"/>
  <c r="X94" i="1"/>
  <c r="X72" i="1"/>
  <c r="R69" i="1"/>
  <c r="X121" i="1"/>
  <c r="R213" i="1"/>
  <c r="X73" i="1"/>
  <c r="R56" i="1"/>
  <c r="R108" i="1"/>
  <c r="X65" i="1"/>
  <c r="X101" i="1"/>
  <c r="X134" i="1"/>
  <c r="X51" i="1"/>
  <c r="X194" i="1"/>
  <c r="X67" i="1"/>
  <c r="X147" i="1"/>
  <c r="R133" i="1"/>
  <c r="X35" i="1"/>
  <c r="X208" i="1"/>
  <c r="X3" i="1"/>
  <c r="R57" i="1"/>
  <c r="X13" i="1"/>
  <c r="R134" i="1"/>
  <c r="R51" i="1"/>
  <c r="X18" i="1"/>
  <c r="R67" i="1"/>
  <c r="X84" i="1"/>
  <c r="R19" i="1"/>
  <c r="X108" i="1"/>
  <c r="R73" i="1"/>
  <c r="X140" i="1"/>
  <c r="R92" i="1"/>
  <c r="R101" i="1"/>
  <c r="X116" i="1"/>
  <c r="X85" i="1"/>
  <c r="R13" i="1"/>
  <c r="R94" i="1"/>
  <c r="R55" i="1"/>
  <c r="X37" i="1"/>
  <c r="X80" i="1"/>
  <c r="X17" i="1"/>
  <c r="R128" i="1"/>
  <c r="X66" i="1"/>
  <c r="X9" i="1"/>
  <c r="R162" i="1"/>
  <c r="R155" i="1"/>
  <c r="R36" i="1"/>
  <c r="R147" i="1"/>
  <c r="R8" i="1"/>
  <c r="R89" i="1"/>
  <c r="R137" i="1"/>
  <c r="X141" i="1"/>
  <c r="R216" i="1"/>
  <c r="R22" i="1"/>
  <c r="X213" i="1"/>
  <c r="X161" i="1"/>
  <c r="R212" i="1"/>
  <c r="R40" i="1"/>
  <c r="X175" i="1"/>
  <c r="R175" i="1"/>
  <c r="R84" i="1"/>
  <c r="X19" i="1"/>
  <c r="R18" i="1"/>
  <c r="X69" i="1"/>
  <c r="X75" i="1"/>
  <c r="R82" i="1"/>
  <c r="S164" i="1"/>
  <c r="R140" i="1"/>
  <c r="X56" i="1"/>
  <c r="R107" i="1"/>
  <c r="R209" i="1"/>
  <c r="R12" i="1"/>
  <c r="X128" i="1"/>
  <c r="R42" i="1"/>
  <c r="R90" i="1"/>
  <c r="R54" i="1"/>
  <c r="X204" i="1"/>
  <c r="R204" i="1"/>
  <c r="X199" i="1"/>
  <c r="R85" i="1"/>
  <c r="R157" i="1"/>
  <c r="X216" i="1"/>
  <c r="R9" i="1"/>
  <c r="R116" i="1"/>
  <c r="X92" i="1"/>
  <c r="X22" i="1"/>
  <c r="X173" i="1"/>
  <c r="P3" i="17"/>
  <c r="X11" i="17"/>
  <c r="P11" i="16"/>
  <c r="T6" i="15"/>
  <c r="T13" i="14"/>
  <c r="T2" i="14"/>
  <c r="M12" i="14"/>
  <c r="P4" i="13"/>
  <c r="N3" i="13"/>
  <c r="O6" i="12"/>
  <c r="T6" i="12"/>
  <c r="T14" i="11"/>
  <c r="U14" i="11" s="1"/>
  <c r="P3" i="11"/>
  <c r="T13" i="10"/>
  <c r="N13" i="10"/>
  <c r="O13" i="10"/>
  <c r="M6" i="10"/>
  <c r="N6" i="10"/>
  <c r="P7" i="10"/>
  <c r="O3" i="10"/>
  <c r="N4" i="9"/>
  <c r="O4" i="9"/>
  <c r="P4" i="9"/>
  <c r="N4" i="8"/>
  <c r="P5" i="7"/>
  <c r="T5" i="7"/>
  <c r="P8" i="7"/>
  <c r="O8" i="7"/>
  <c r="T5" i="6"/>
  <c r="T15" i="5"/>
  <c r="T4" i="4"/>
  <c r="S5" i="17"/>
  <c r="X2" i="17"/>
  <c r="R4" i="17"/>
  <c r="T8" i="17"/>
  <c r="U8" i="17" s="1"/>
  <c r="T10" i="17"/>
  <c r="S11" i="17"/>
  <c r="U11" i="17" s="1"/>
  <c r="R13" i="17"/>
  <c r="N4" i="17"/>
  <c r="M9" i="17"/>
  <c r="S12" i="17"/>
  <c r="U12" i="17" s="1"/>
  <c r="S13" i="17"/>
  <c r="O4" i="17"/>
  <c r="N9" i="17"/>
  <c r="N6" i="17"/>
  <c r="M12" i="17"/>
  <c r="T5" i="17"/>
  <c r="T13" i="17"/>
  <c r="P4" i="17"/>
  <c r="O9" i="17"/>
  <c r="S14" i="17"/>
  <c r="O6" i="17"/>
  <c r="N12" i="17"/>
  <c r="S2" i="17"/>
  <c r="U2" i="17" s="1"/>
  <c r="X9" i="17"/>
  <c r="O8" i="17"/>
  <c r="N11" i="17"/>
  <c r="R6" i="17"/>
  <c r="N13" i="17"/>
  <c r="M2" i="17"/>
  <c r="T7" i="17"/>
  <c r="T4" i="17"/>
  <c r="P8" i="17"/>
  <c r="O11" i="17"/>
  <c r="P6" i="17"/>
  <c r="N8" i="17"/>
  <c r="T14" i="17"/>
  <c r="S6" i="17"/>
  <c r="X12" i="17"/>
  <c r="O13" i="17"/>
  <c r="N2" i="17"/>
  <c r="O12" i="17"/>
  <c r="M11" i="17"/>
  <c r="T6" i="17"/>
  <c r="P13" i="17"/>
  <c r="O2" i="17"/>
  <c r="S10" i="17"/>
  <c r="U12" i="16"/>
  <c r="R2" i="16"/>
  <c r="S5" i="16"/>
  <c r="U5" i="16" s="1"/>
  <c r="N2" i="16"/>
  <c r="N5" i="16"/>
  <c r="R13" i="16"/>
  <c r="S4" i="16"/>
  <c r="T2" i="16"/>
  <c r="X12" i="16"/>
  <c r="O5" i="16"/>
  <c r="N7" i="16"/>
  <c r="T13" i="16"/>
  <c r="S3" i="16"/>
  <c r="U3" i="16" s="1"/>
  <c r="N11" i="16"/>
  <c r="S14" i="16"/>
  <c r="N12" i="16"/>
  <c r="O11" i="16"/>
  <c r="X6" i="16"/>
  <c r="O13" i="16"/>
  <c r="P3" i="16"/>
  <c r="N6" i="16"/>
  <c r="S9" i="16"/>
  <c r="S13" i="16"/>
  <c r="O6" i="16"/>
  <c r="P5" i="16"/>
  <c r="N10" i="16"/>
  <c r="O10" i="16"/>
  <c r="S7" i="16"/>
  <c r="U7" i="16" s="1"/>
  <c r="R6" i="16"/>
  <c r="O2" i="16"/>
  <c r="O7" i="16"/>
  <c r="T6" i="16"/>
  <c r="R10" i="16"/>
  <c r="P2" i="16"/>
  <c r="P7" i="16"/>
  <c r="N3" i="16"/>
  <c r="S8" i="16"/>
  <c r="S10" i="16"/>
  <c r="N13" i="16"/>
  <c r="O3" i="16"/>
  <c r="S11" i="16"/>
  <c r="U11" i="16" s="1"/>
  <c r="T10" i="16"/>
  <c r="O14" i="15"/>
  <c r="R2" i="15"/>
  <c r="R12" i="15"/>
  <c r="S6" i="15"/>
  <c r="X13" i="15"/>
  <c r="N2" i="15"/>
  <c r="X14" i="15"/>
  <c r="X3" i="15"/>
  <c r="N12" i="15"/>
  <c r="O2" i="15"/>
  <c r="O12" i="15"/>
  <c r="N13" i="15"/>
  <c r="P2" i="15"/>
  <c r="N14" i="15"/>
  <c r="N3" i="15"/>
  <c r="P12" i="15"/>
  <c r="S11" i="15"/>
  <c r="U11" i="15" s="1"/>
  <c r="T2" i="15"/>
  <c r="S8" i="15"/>
  <c r="U8" i="15" s="1"/>
  <c r="T12" i="15"/>
  <c r="O13" i="15"/>
  <c r="R14" i="15"/>
  <c r="O3" i="15"/>
  <c r="P13" i="15"/>
  <c r="T4" i="15"/>
  <c r="S14" i="15"/>
  <c r="P3" i="15"/>
  <c r="S9" i="15"/>
  <c r="U9" i="15" s="1"/>
  <c r="T14" i="15"/>
  <c r="R13" i="15"/>
  <c r="R3" i="15"/>
  <c r="S13" i="15"/>
  <c r="T15" i="15"/>
  <c r="S3" i="15"/>
  <c r="T13" i="15"/>
  <c r="S10" i="15"/>
  <c r="U10" i="15" s="1"/>
  <c r="T3" i="15"/>
  <c r="N7" i="14"/>
  <c r="P5" i="14"/>
  <c r="X4" i="14"/>
  <c r="X13" i="14"/>
  <c r="T5" i="14"/>
  <c r="M2" i="14"/>
  <c r="P7" i="14"/>
  <c r="O7" i="14"/>
  <c r="N2" i="14"/>
  <c r="N14" i="14"/>
  <c r="O9" i="14"/>
  <c r="R12" i="14"/>
  <c r="M4" i="14"/>
  <c r="O14" i="14"/>
  <c r="P9" i="14"/>
  <c r="T7" i="14"/>
  <c r="N4" i="14"/>
  <c r="P14" i="14"/>
  <c r="O4" i="14"/>
  <c r="O13" i="14"/>
  <c r="S2" i="14"/>
  <c r="O12" i="14"/>
  <c r="X2" i="14"/>
  <c r="N12" i="14"/>
  <c r="S10" i="14"/>
  <c r="U10" i="14" s="1"/>
  <c r="R4" i="14"/>
  <c r="M13" i="14"/>
  <c r="S4" i="14"/>
  <c r="T14" i="14"/>
  <c r="N13" i="14"/>
  <c r="N9" i="14"/>
  <c r="O2" i="14"/>
  <c r="N5" i="14"/>
  <c r="S3" i="14"/>
  <c r="U3" i="14" s="1"/>
  <c r="R13" i="14"/>
  <c r="T12" i="14"/>
  <c r="O5" i="14"/>
  <c r="X12" i="14"/>
  <c r="S13" i="14"/>
  <c r="T9" i="14"/>
  <c r="X8" i="13"/>
  <c r="O12" i="13"/>
  <c r="P12" i="13"/>
  <c r="R6" i="13"/>
  <c r="R12" i="13"/>
  <c r="T9" i="13"/>
  <c r="S11" i="13"/>
  <c r="U11" i="13" s="1"/>
  <c r="T12" i="13"/>
  <c r="X13" i="13"/>
  <c r="R15" i="13"/>
  <c r="T6" i="13"/>
  <c r="X3" i="13"/>
  <c r="N4" i="13"/>
  <c r="O8" i="13"/>
  <c r="R5" i="13"/>
  <c r="R8" i="13"/>
  <c r="P3" i="13"/>
  <c r="S2" i="13"/>
  <c r="U2" i="13" s="1"/>
  <c r="O3" i="13"/>
  <c r="S5" i="13"/>
  <c r="N13" i="13"/>
  <c r="T8" i="13"/>
  <c r="O13" i="13"/>
  <c r="T5" i="13"/>
  <c r="R9" i="13"/>
  <c r="R3" i="13"/>
  <c r="P13" i="13"/>
  <c r="N12" i="13"/>
  <c r="S9" i="13"/>
  <c r="S3" i="13"/>
  <c r="U3" i="13" s="1"/>
  <c r="O4" i="13"/>
  <c r="O4" i="12"/>
  <c r="R15" i="12"/>
  <c r="S15" i="12"/>
  <c r="T15" i="12"/>
  <c r="N4" i="12"/>
  <c r="R10" i="12"/>
  <c r="S10" i="12"/>
  <c r="O15" i="12"/>
  <c r="S13" i="12"/>
  <c r="N15" i="12"/>
  <c r="R5" i="12"/>
  <c r="T12" i="12"/>
  <c r="T5" i="12"/>
  <c r="R14" i="12"/>
  <c r="T4" i="12"/>
  <c r="N9" i="12"/>
  <c r="S14" i="12"/>
  <c r="O9" i="12"/>
  <c r="T14" i="12"/>
  <c r="S7" i="12"/>
  <c r="R11" i="12"/>
  <c r="R9" i="12"/>
  <c r="S2" i="12"/>
  <c r="T10" i="12"/>
  <c r="S11" i="12"/>
  <c r="S9" i="12"/>
  <c r="N14" i="12"/>
  <c r="T11" i="12"/>
  <c r="T9" i="12"/>
  <c r="O14" i="12"/>
  <c r="R12" i="12"/>
  <c r="R4" i="12"/>
  <c r="S12" i="12"/>
  <c r="S4" i="12"/>
  <c r="N6" i="12"/>
  <c r="R12" i="11"/>
  <c r="S10" i="11"/>
  <c r="U10" i="11" s="1"/>
  <c r="R2" i="11"/>
  <c r="T12" i="11"/>
  <c r="R6" i="11"/>
  <c r="O8" i="11"/>
  <c r="T13" i="11"/>
  <c r="R14" i="11"/>
  <c r="T2" i="11"/>
  <c r="O12" i="11"/>
  <c r="P8" i="11"/>
  <c r="O3" i="11"/>
  <c r="S3" i="11"/>
  <c r="N13" i="11"/>
  <c r="S6" i="11"/>
  <c r="S8" i="11"/>
  <c r="T3" i="11"/>
  <c r="O13" i="11"/>
  <c r="T6" i="11"/>
  <c r="T8" i="11"/>
  <c r="R5" i="11"/>
  <c r="R7" i="11"/>
  <c r="P13" i="11"/>
  <c r="P7" i="11"/>
  <c r="S5" i="11"/>
  <c r="S7" i="11"/>
  <c r="N12" i="11"/>
  <c r="N7" i="11"/>
  <c r="S9" i="11"/>
  <c r="U9" i="11" s="1"/>
  <c r="T7" i="11"/>
  <c r="R13" i="11"/>
  <c r="P12" i="11"/>
  <c r="O7" i="11"/>
  <c r="T5" i="11"/>
  <c r="N3" i="11"/>
  <c r="S13" i="11"/>
  <c r="N8" i="11"/>
  <c r="P12" i="10"/>
  <c r="S3" i="10"/>
  <c r="N7" i="10"/>
  <c r="N12" i="10"/>
  <c r="N3" i="10"/>
  <c r="O7" i="10"/>
  <c r="O12" i="10"/>
  <c r="T7" i="10"/>
  <c r="N10" i="10"/>
  <c r="T4" i="10"/>
  <c r="R10" i="10"/>
  <c r="R15" i="10"/>
  <c r="S14" i="10"/>
  <c r="U14" i="10" s="1"/>
  <c r="X2" i="10"/>
  <c r="X13" i="10"/>
  <c r="S15" i="10"/>
  <c r="T2" i="10"/>
  <c r="R4" i="10"/>
  <c r="M10" i="10"/>
  <c r="S12" i="10"/>
  <c r="T15" i="10"/>
  <c r="O10" i="10"/>
  <c r="X15" i="10"/>
  <c r="S11" i="10"/>
  <c r="U11" i="10" s="1"/>
  <c r="S2" i="10"/>
  <c r="M4" i="10"/>
  <c r="S10" i="10"/>
  <c r="T12" i="10"/>
  <c r="N15" i="10"/>
  <c r="N2" i="10"/>
  <c r="S9" i="10"/>
  <c r="U9" i="10" s="1"/>
  <c r="T3" i="10"/>
  <c r="N4" i="10"/>
  <c r="S7" i="10"/>
  <c r="T10" i="10"/>
  <c r="O15" i="10"/>
  <c r="O2" i="10"/>
  <c r="X6" i="10"/>
  <c r="O4" i="10"/>
  <c r="P2" i="10"/>
  <c r="X4" i="10"/>
  <c r="M15" i="10"/>
  <c r="X10" i="10"/>
  <c r="P3" i="9"/>
  <c r="O3" i="9"/>
  <c r="T3" i="9"/>
  <c r="N2" i="9"/>
  <c r="R3" i="9"/>
  <c r="O2" i="9"/>
  <c r="T11" i="9"/>
  <c r="R2" i="9"/>
  <c r="P2" i="9"/>
  <c r="S5" i="9"/>
  <c r="N3" i="9"/>
  <c r="S7" i="9"/>
  <c r="U7" i="9" s="1"/>
  <c r="V5" i="9"/>
  <c r="O5" i="9"/>
  <c r="R6" i="9"/>
  <c r="O8" i="9"/>
  <c r="N5" i="9"/>
  <c r="N8" i="9"/>
  <c r="S2" i="9"/>
  <c r="P5" i="9"/>
  <c r="S6" i="9"/>
  <c r="S4" i="9"/>
  <c r="P8" i="9"/>
  <c r="T2" i="9"/>
  <c r="T6" i="9"/>
  <c r="T4" i="9"/>
  <c r="S12" i="9"/>
  <c r="U12" i="9" s="1"/>
  <c r="R9" i="9"/>
  <c r="R5" i="9"/>
  <c r="R13" i="9"/>
  <c r="R8" i="9"/>
  <c r="S9" i="9"/>
  <c r="S13" i="9"/>
  <c r="S8" i="9"/>
  <c r="T9" i="9"/>
  <c r="T5" i="9"/>
  <c r="T13" i="9"/>
  <c r="T8" i="9"/>
  <c r="S14" i="8"/>
  <c r="P6" i="8"/>
  <c r="R14" i="8"/>
  <c r="T5" i="8"/>
  <c r="S10" i="8"/>
  <c r="V5" i="8"/>
  <c r="R15" i="8"/>
  <c r="T12" i="8"/>
  <c r="R9" i="8"/>
  <c r="T15" i="8"/>
  <c r="R6" i="8"/>
  <c r="V12" i="8"/>
  <c r="N5" i="8"/>
  <c r="O5" i="8"/>
  <c r="P15" i="8"/>
  <c r="T6" i="8"/>
  <c r="T9" i="8"/>
  <c r="X4" i="8"/>
  <c r="N14" i="8"/>
  <c r="O14" i="8"/>
  <c r="P14" i="8"/>
  <c r="T13" i="8"/>
  <c r="T10" i="8"/>
  <c r="T14" i="8"/>
  <c r="P5" i="8"/>
  <c r="S2" i="8"/>
  <c r="U2" i="8" s="1"/>
  <c r="V13" i="8"/>
  <c r="V10" i="8"/>
  <c r="N6" i="8"/>
  <c r="R12" i="8"/>
  <c r="N15" i="8"/>
  <c r="R13" i="8"/>
  <c r="R10" i="8"/>
  <c r="S6" i="8"/>
  <c r="S11" i="8"/>
  <c r="U11" i="8" s="1"/>
  <c r="S15" i="8"/>
  <c r="O6" i="8"/>
  <c r="O15" i="8"/>
  <c r="S4" i="7"/>
  <c r="U4" i="7" s="1"/>
  <c r="R2" i="7"/>
  <c r="R11" i="7"/>
  <c r="R9" i="7"/>
  <c r="T11" i="7"/>
  <c r="S10" i="7"/>
  <c r="U10" i="7" s="1"/>
  <c r="T9" i="7"/>
  <c r="T2" i="7"/>
  <c r="T8" i="7"/>
  <c r="R7" i="7"/>
  <c r="N13" i="7"/>
  <c r="S12" i="7"/>
  <c r="U12" i="7" s="1"/>
  <c r="R8" i="7"/>
  <c r="O13" i="7"/>
  <c r="T7" i="7"/>
  <c r="U7" i="7" s="1"/>
  <c r="N9" i="7"/>
  <c r="S14" i="7"/>
  <c r="U14" i="7" s="1"/>
  <c r="N3" i="7"/>
  <c r="P13" i="7"/>
  <c r="R13" i="7"/>
  <c r="P9" i="7"/>
  <c r="S6" i="7"/>
  <c r="S13" i="7"/>
  <c r="P3" i="7"/>
  <c r="R6" i="7"/>
  <c r="T6" i="7"/>
  <c r="T13" i="7"/>
  <c r="N5" i="7"/>
  <c r="O9" i="7"/>
  <c r="O3" i="7"/>
  <c r="N8" i="7"/>
  <c r="O5" i="7"/>
  <c r="N11" i="6"/>
  <c r="P11" i="6"/>
  <c r="O11" i="6"/>
  <c r="P3" i="6"/>
  <c r="X2" i="6"/>
  <c r="R2" i="6"/>
  <c r="T3" i="6"/>
  <c r="R10" i="6"/>
  <c r="T2" i="6"/>
  <c r="R3" i="6"/>
  <c r="T10" i="6"/>
  <c r="X11" i="6"/>
  <c r="X12" i="6"/>
  <c r="N12" i="6"/>
  <c r="O12" i="6"/>
  <c r="S9" i="6"/>
  <c r="U9" i="6" s="1"/>
  <c r="P12" i="6"/>
  <c r="N10" i="6"/>
  <c r="S6" i="6"/>
  <c r="N14" i="6"/>
  <c r="O10" i="6"/>
  <c r="T6" i="6"/>
  <c r="O14" i="6"/>
  <c r="S4" i="6"/>
  <c r="U4" i="6" s="1"/>
  <c r="R6" i="6"/>
  <c r="P10" i="6"/>
  <c r="S8" i="6"/>
  <c r="U8" i="6" s="1"/>
  <c r="R7" i="6"/>
  <c r="R12" i="6"/>
  <c r="P14" i="6"/>
  <c r="N3" i="6"/>
  <c r="S7" i="6"/>
  <c r="S12" i="6"/>
  <c r="O3" i="6"/>
  <c r="T7" i="6"/>
  <c r="T12" i="6"/>
  <c r="T13" i="5"/>
  <c r="U13" i="5" s="1"/>
  <c r="N9" i="5"/>
  <c r="P7" i="5"/>
  <c r="R7" i="5"/>
  <c r="T8" i="5"/>
  <c r="R8" i="5"/>
  <c r="R12" i="5"/>
  <c r="T7" i="5"/>
  <c r="T9" i="5"/>
  <c r="O9" i="5"/>
  <c r="P9" i="5"/>
  <c r="T12" i="5"/>
  <c r="R15" i="5"/>
  <c r="R4" i="5"/>
  <c r="N8" i="5"/>
  <c r="N15" i="5"/>
  <c r="P8" i="5"/>
  <c r="S10" i="5"/>
  <c r="U10" i="5" s="1"/>
  <c r="R14" i="5"/>
  <c r="R11" i="5"/>
  <c r="P15" i="5"/>
  <c r="S5" i="5"/>
  <c r="U5" i="5" s="1"/>
  <c r="S4" i="5"/>
  <c r="O8" i="5"/>
  <c r="T4" i="5"/>
  <c r="O15" i="5"/>
  <c r="N7" i="5"/>
  <c r="S14" i="5"/>
  <c r="S11" i="5"/>
  <c r="S2" i="5"/>
  <c r="U2" i="5" s="1"/>
  <c r="N11" i="5"/>
  <c r="O11" i="5"/>
  <c r="P11" i="5"/>
  <c r="O7" i="5"/>
  <c r="T14" i="5"/>
  <c r="T11" i="5"/>
  <c r="V4" i="4"/>
  <c r="V5" i="4"/>
  <c r="R2" i="4"/>
  <c r="R13" i="4"/>
  <c r="T2" i="4"/>
  <c r="T14" i="4"/>
  <c r="S14" i="4"/>
  <c r="X5" i="4"/>
  <c r="S2" i="4"/>
  <c r="S13" i="4"/>
  <c r="S8" i="4"/>
  <c r="S11" i="4"/>
  <c r="U11" i="4" s="1"/>
  <c r="P5" i="4"/>
  <c r="R10" i="4"/>
  <c r="R8" i="4"/>
  <c r="S7" i="4"/>
  <c r="U7" i="4" s="1"/>
  <c r="S3" i="4"/>
  <c r="U3" i="4" s="1"/>
  <c r="S12" i="4"/>
  <c r="U12" i="4" s="1"/>
  <c r="S10" i="4"/>
  <c r="T8" i="4"/>
  <c r="N10" i="4"/>
  <c r="N6" i="4"/>
  <c r="O10" i="4"/>
  <c r="O6" i="4"/>
  <c r="P10" i="4"/>
  <c r="N8" i="4"/>
  <c r="O8" i="4"/>
  <c r="O4" i="4"/>
  <c r="T10" i="4"/>
  <c r="T13" i="4"/>
  <c r="T6" i="4"/>
  <c r="P6" i="4"/>
  <c r="N4" i="4"/>
  <c r="P8" i="4"/>
  <c r="N5" i="4"/>
  <c r="P4" i="4"/>
  <c r="O5" i="4"/>
  <c r="P14" i="3"/>
  <c r="R7" i="3"/>
  <c r="R14" i="3"/>
  <c r="T7" i="3"/>
  <c r="T14" i="3"/>
  <c r="S7" i="3"/>
  <c r="S14" i="3"/>
  <c r="N7" i="3"/>
  <c r="S9" i="3"/>
  <c r="U9" i="3" s="1"/>
  <c r="X6" i="3"/>
  <c r="N14" i="3"/>
  <c r="O7" i="3"/>
  <c r="O14" i="3"/>
  <c r="P7" i="3"/>
  <c r="N11" i="3"/>
  <c r="O11" i="3"/>
  <c r="P11" i="3"/>
  <c r="R5" i="3"/>
  <c r="S11" i="3"/>
  <c r="S10" i="3"/>
  <c r="U10" i="3" s="1"/>
  <c r="S13" i="3"/>
  <c r="U13" i="3" s="1"/>
  <c r="S5" i="3"/>
  <c r="O6" i="3"/>
  <c r="S3" i="3"/>
  <c r="R2" i="3"/>
  <c r="R11" i="3"/>
  <c r="N6" i="3"/>
  <c r="P6" i="3"/>
  <c r="N3" i="3"/>
  <c r="S4" i="3"/>
  <c r="U4" i="3" s="1"/>
  <c r="S2" i="3"/>
  <c r="T11" i="3"/>
  <c r="O3" i="3"/>
  <c r="P3" i="3"/>
  <c r="Q111" i="1"/>
  <c r="P111" i="1"/>
  <c r="U111" i="1"/>
  <c r="O111" i="1"/>
  <c r="V8" i="2"/>
  <c r="V14" i="2"/>
  <c r="S15" i="2"/>
  <c r="U15" i="2" s="1"/>
  <c r="V3" i="2"/>
  <c r="X4" i="2"/>
  <c r="V10" i="2"/>
  <c r="X11" i="2"/>
  <c r="N10" i="2"/>
  <c r="O10" i="2"/>
  <c r="S11" i="2"/>
  <c r="X10" i="2"/>
  <c r="S8" i="2"/>
  <c r="V11" i="2"/>
  <c r="S9" i="2"/>
  <c r="U9" i="2" s="1"/>
  <c r="S14" i="2"/>
  <c r="S13" i="2"/>
  <c r="S6" i="2"/>
  <c r="S12" i="2"/>
  <c r="U12" i="2" s="1"/>
  <c r="S10" i="2"/>
  <c r="N8" i="2"/>
  <c r="P4" i="2"/>
  <c r="P8" i="2"/>
  <c r="R6" i="2"/>
  <c r="R4" i="2"/>
  <c r="S3" i="2"/>
  <c r="R13" i="2"/>
  <c r="P14" i="2"/>
  <c r="P11" i="2"/>
  <c r="S2" i="2"/>
  <c r="N4" i="2"/>
  <c r="O4" i="2"/>
  <c r="X8" i="2"/>
  <c r="N11" i="2"/>
  <c r="N14" i="2"/>
  <c r="O11" i="2"/>
  <c r="O14" i="2"/>
  <c r="V12" i="17"/>
  <c r="R5" i="17"/>
  <c r="V2" i="17"/>
  <c r="R7" i="17"/>
  <c r="V9" i="17"/>
  <c r="R10" i="17"/>
  <c r="V11" i="17"/>
  <c r="R14" i="17"/>
  <c r="P2" i="17"/>
  <c r="M14" i="17"/>
  <c r="N14" i="17"/>
  <c r="O5" i="17"/>
  <c r="O7" i="17"/>
  <c r="O10" i="17"/>
  <c r="O14" i="17"/>
  <c r="P12" i="17"/>
  <c r="P9" i="17"/>
  <c r="P11" i="17"/>
  <c r="M5" i="17"/>
  <c r="X5" i="17"/>
  <c r="M7" i="17"/>
  <c r="X7" i="17"/>
  <c r="M10" i="17"/>
  <c r="X10" i="17"/>
  <c r="N7" i="17"/>
  <c r="N10" i="17"/>
  <c r="P5" i="17"/>
  <c r="P14" i="17"/>
  <c r="M6" i="17"/>
  <c r="M13" i="17"/>
  <c r="M4" i="17"/>
  <c r="M8" i="17"/>
  <c r="M3" i="17"/>
  <c r="V7" i="16"/>
  <c r="R9" i="16"/>
  <c r="V3" i="16"/>
  <c r="R14" i="16"/>
  <c r="V11" i="16"/>
  <c r="R4" i="16"/>
  <c r="V5" i="16"/>
  <c r="R8" i="16"/>
  <c r="P13" i="16"/>
  <c r="P12" i="16"/>
  <c r="P6" i="16"/>
  <c r="P10" i="16"/>
  <c r="M7" i="16"/>
  <c r="X7" i="16"/>
  <c r="T9" i="16"/>
  <c r="M3" i="16"/>
  <c r="X3" i="16"/>
  <c r="T14" i="16"/>
  <c r="M11" i="16"/>
  <c r="X11" i="16"/>
  <c r="T4" i="16"/>
  <c r="M5" i="16"/>
  <c r="X5" i="16"/>
  <c r="T8" i="16"/>
  <c r="M9" i="16"/>
  <c r="X9" i="16"/>
  <c r="M14" i="16"/>
  <c r="X14" i="16"/>
  <c r="M4" i="16"/>
  <c r="X4" i="16"/>
  <c r="M8" i="16"/>
  <c r="N9" i="16"/>
  <c r="N14" i="16"/>
  <c r="N4" i="16"/>
  <c r="N8" i="16"/>
  <c r="O4" i="16"/>
  <c r="O8" i="16"/>
  <c r="P9" i="16"/>
  <c r="P14" i="16"/>
  <c r="P8" i="16"/>
  <c r="M2" i="16"/>
  <c r="M13" i="16"/>
  <c r="M12" i="16"/>
  <c r="M6" i="16"/>
  <c r="M10" i="16"/>
  <c r="X8" i="15"/>
  <c r="N11" i="15"/>
  <c r="N9" i="15"/>
  <c r="N10" i="15"/>
  <c r="N8" i="15"/>
  <c r="V11" i="15"/>
  <c r="M9" i="15"/>
  <c r="M8" i="15"/>
  <c r="O10" i="15"/>
  <c r="O8" i="15"/>
  <c r="P11" i="15"/>
  <c r="P10" i="15"/>
  <c r="P8" i="15"/>
  <c r="V9" i="15"/>
  <c r="X11" i="15"/>
  <c r="X9" i="15"/>
  <c r="M10" i="15"/>
  <c r="O9" i="15"/>
  <c r="X6" i="15"/>
  <c r="M4" i="15"/>
  <c r="X15" i="15"/>
  <c r="N6" i="15"/>
  <c r="N15" i="15"/>
  <c r="O6" i="15"/>
  <c r="O4" i="15"/>
  <c r="R10" i="15"/>
  <c r="O15" i="15"/>
  <c r="R8" i="15"/>
  <c r="O5" i="15"/>
  <c r="P9" i="15"/>
  <c r="X4" i="15"/>
  <c r="M5" i="15"/>
  <c r="N4" i="15"/>
  <c r="N5" i="15"/>
  <c r="P6" i="15"/>
  <c r="P15" i="15"/>
  <c r="P5" i="15"/>
  <c r="M11" i="15"/>
  <c r="X10" i="15"/>
  <c r="O11" i="15"/>
  <c r="M13" i="15"/>
  <c r="M2" i="15"/>
  <c r="M14" i="15"/>
  <c r="M3" i="15"/>
  <c r="M12" i="15"/>
  <c r="U11" i="14"/>
  <c r="V10" i="14"/>
  <c r="X11" i="14"/>
  <c r="M8" i="14"/>
  <c r="M3" i="14"/>
  <c r="N11" i="14"/>
  <c r="N10" i="14"/>
  <c r="R5" i="14"/>
  <c r="O11" i="14"/>
  <c r="O8" i="14"/>
  <c r="R7" i="14"/>
  <c r="O10" i="14"/>
  <c r="R14" i="14"/>
  <c r="O3" i="14"/>
  <c r="R9" i="14"/>
  <c r="V8" i="14"/>
  <c r="M11" i="14"/>
  <c r="X8" i="14"/>
  <c r="M10" i="14"/>
  <c r="X10" i="14"/>
  <c r="X3" i="14"/>
  <c r="N8" i="14"/>
  <c r="N3" i="14"/>
  <c r="S5" i="14"/>
  <c r="P11" i="14"/>
  <c r="P8" i="14"/>
  <c r="S7" i="14"/>
  <c r="P10" i="14"/>
  <c r="S14" i="14"/>
  <c r="P3" i="14"/>
  <c r="S9" i="14"/>
  <c r="V11" i="14"/>
  <c r="R3" i="14"/>
  <c r="M5" i="14"/>
  <c r="M7" i="14"/>
  <c r="M14" i="14"/>
  <c r="M9" i="14"/>
  <c r="V2" i="13"/>
  <c r="M10" i="13"/>
  <c r="X10" i="13"/>
  <c r="M14" i="13"/>
  <c r="X14" i="13"/>
  <c r="M11" i="13"/>
  <c r="X11" i="13"/>
  <c r="M2" i="13"/>
  <c r="X2" i="13"/>
  <c r="T15" i="13"/>
  <c r="N10" i="13"/>
  <c r="P10" i="13"/>
  <c r="P11" i="13"/>
  <c r="P2" i="13"/>
  <c r="M6" i="13"/>
  <c r="X6" i="13"/>
  <c r="X15" i="13"/>
  <c r="N5" i="13"/>
  <c r="N9" i="13"/>
  <c r="N15" i="13"/>
  <c r="R10" i="13"/>
  <c r="O5" i="13"/>
  <c r="R14" i="13"/>
  <c r="O9" i="13"/>
  <c r="R11" i="13"/>
  <c r="O6" i="13"/>
  <c r="O15" i="13"/>
  <c r="N2" i="13"/>
  <c r="O14" i="13"/>
  <c r="O2" i="13"/>
  <c r="X5" i="13"/>
  <c r="X9" i="13"/>
  <c r="P5" i="13"/>
  <c r="P9" i="13"/>
  <c r="P6" i="13"/>
  <c r="P15" i="13"/>
  <c r="N14" i="13"/>
  <c r="N11" i="13"/>
  <c r="O10" i="13"/>
  <c r="O11" i="13"/>
  <c r="P14" i="13"/>
  <c r="M12" i="13"/>
  <c r="M8" i="13"/>
  <c r="M3" i="13"/>
  <c r="M13" i="13"/>
  <c r="M4" i="13"/>
  <c r="V2" i="12"/>
  <c r="M2" i="12"/>
  <c r="N2" i="12"/>
  <c r="O13" i="12"/>
  <c r="O8" i="12"/>
  <c r="O2" i="12"/>
  <c r="V8" i="12"/>
  <c r="V7" i="12"/>
  <c r="X13" i="12"/>
  <c r="X8" i="12"/>
  <c r="N7" i="12"/>
  <c r="M11" i="12"/>
  <c r="R13" i="12"/>
  <c r="O11" i="12"/>
  <c r="O12" i="12"/>
  <c r="O5" i="12"/>
  <c r="O10" i="12"/>
  <c r="N13" i="12"/>
  <c r="N8" i="12"/>
  <c r="X11" i="12"/>
  <c r="M12" i="12"/>
  <c r="X5" i="12"/>
  <c r="X10" i="12"/>
  <c r="N12" i="12"/>
  <c r="N5" i="12"/>
  <c r="N10" i="12"/>
  <c r="M13" i="12"/>
  <c r="M8" i="12"/>
  <c r="M7" i="12"/>
  <c r="X7" i="12"/>
  <c r="X2" i="12"/>
  <c r="O7" i="12"/>
  <c r="M15" i="12"/>
  <c r="M9" i="12"/>
  <c r="M4" i="12"/>
  <c r="M14" i="12"/>
  <c r="M6" i="12"/>
  <c r="N11" i="11"/>
  <c r="M5" i="11"/>
  <c r="X5" i="11"/>
  <c r="M14" i="11"/>
  <c r="X14" i="11"/>
  <c r="M2" i="11"/>
  <c r="X2" i="11"/>
  <c r="M6" i="11"/>
  <c r="X6" i="11"/>
  <c r="V9" i="11"/>
  <c r="M10" i="11"/>
  <c r="X9" i="11"/>
  <c r="M4" i="11"/>
  <c r="O4" i="11"/>
  <c r="N5" i="11"/>
  <c r="N14" i="11"/>
  <c r="N2" i="11"/>
  <c r="N6" i="11"/>
  <c r="V4" i="11"/>
  <c r="X10" i="11"/>
  <c r="M11" i="11"/>
  <c r="M9" i="11"/>
  <c r="O9" i="11"/>
  <c r="P11" i="11"/>
  <c r="R10" i="11"/>
  <c r="O5" i="11"/>
  <c r="R11" i="11"/>
  <c r="O14" i="11"/>
  <c r="O2" i="11"/>
  <c r="O6" i="11"/>
  <c r="X4" i="11"/>
  <c r="N9" i="11"/>
  <c r="N4" i="11"/>
  <c r="O11" i="11"/>
  <c r="P9" i="11"/>
  <c r="X11" i="11"/>
  <c r="N10" i="11"/>
  <c r="O10" i="11"/>
  <c r="P10" i="11"/>
  <c r="P4" i="11"/>
  <c r="M3" i="11"/>
  <c r="M7" i="11"/>
  <c r="M13" i="11"/>
  <c r="M12" i="11"/>
  <c r="M8" i="11"/>
  <c r="X8" i="10"/>
  <c r="X9" i="10"/>
  <c r="X14" i="10"/>
  <c r="N8" i="10"/>
  <c r="R3" i="10"/>
  <c r="O8" i="10"/>
  <c r="R7" i="10"/>
  <c r="O9" i="10"/>
  <c r="R12" i="10"/>
  <c r="O14" i="10"/>
  <c r="R2" i="10"/>
  <c r="O11" i="10"/>
  <c r="R13" i="10"/>
  <c r="V14" i="10"/>
  <c r="M8" i="10"/>
  <c r="M9" i="10"/>
  <c r="M14" i="10"/>
  <c r="M11" i="10"/>
  <c r="X11" i="10"/>
  <c r="N9" i="10"/>
  <c r="N14" i="10"/>
  <c r="N11" i="10"/>
  <c r="P8" i="10"/>
  <c r="P9" i="10"/>
  <c r="P14" i="10"/>
  <c r="P11" i="10"/>
  <c r="V8" i="10"/>
  <c r="V9" i="10"/>
  <c r="V11" i="10"/>
  <c r="M3" i="10"/>
  <c r="M7" i="10"/>
  <c r="M12" i="10"/>
  <c r="M2" i="10"/>
  <c r="M13" i="10"/>
  <c r="V7" i="9"/>
  <c r="X10" i="9"/>
  <c r="X12" i="9"/>
  <c r="N12" i="9"/>
  <c r="P12" i="9"/>
  <c r="M9" i="9"/>
  <c r="X9" i="9"/>
  <c r="M11" i="9"/>
  <c r="X11" i="9"/>
  <c r="M6" i="9"/>
  <c r="X6" i="9"/>
  <c r="M13" i="9"/>
  <c r="X13" i="9"/>
  <c r="V12" i="9"/>
  <c r="M10" i="9"/>
  <c r="M7" i="9"/>
  <c r="O10" i="9"/>
  <c r="N9" i="9"/>
  <c r="N11" i="9"/>
  <c r="N6" i="9"/>
  <c r="N13" i="9"/>
  <c r="V10" i="9"/>
  <c r="N10" i="9"/>
  <c r="O12" i="9"/>
  <c r="O7" i="9"/>
  <c r="P10" i="9"/>
  <c r="O9" i="9"/>
  <c r="O11" i="9"/>
  <c r="O6" i="9"/>
  <c r="O13" i="9"/>
  <c r="X7" i="9"/>
  <c r="M12" i="9"/>
  <c r="N7" i="9"/>
  <c r="P7" i="9"/>
  <c r="M2" i="9"/>
  <c r="M5" i="9"/>
  <c r="M3" i="9"/>
  <c r="M4" i="9"/>
  <c r="M8" i="9"/>
  <c r="U7" i="8"/>
  <c r="N11" i="8"/>
  <c r="N7" i="8"/>
  <c r="N3" i="8"/>
  <c r="N2" i="8"/>
  <c r="V11" i="8"/>
  <c r="M7" i="8"/>
  <c r="O11" i="8"/>
  <c r="O7" i="8"/>
  <c r="O2" i="8"/>
  <c r="P11" i="8"/>
  <c r="P7" i="8"/>
  <c r="P3" i="8"/>
  <c r="P2" i="8"/>
  <c r="M3" i="8"/>
  <c r="M2" i="8"/>
  <c r="O3" i="8"/>
  <c r="X9" i="8"/>
  <c r="X13" i="8"/>
  <c r="N10" i="8"/>
  <c r="N12" i="8"/>
  <c r="N9" i="8"/>
  <c r="N13" i="8"/>
  <c r="V3" i="8"/>
  <c r="M11" i="8"/>
  <c r="X3" i="8"/>
  <c r="X2" i="8"/>
  <c r="X12" i="8"/>
  <c r="O10" i="8"/>
  <c r="R7" i="8"/>
  <c r="O12" i="8"/>
  <c r="O9" i="8"/>
  <c r="R2" i="8"/>
  <c r="O13" i="8"/>
  <c r="X11" i="8"/>
  <c r="X7" i="8"/>
  <c r="X10" i="8"/>
  <c r="M9" i="8"/>
  <c r="P10" i="8"/>
  <c r="P12" i="8"/>
  <c r="P13" i="8"/>
  <c r="M6" i="8"/>
  <c r="M14" i="8"/>
  <c r="M5" i="8"/>
  <c r="M15" i="8"/>
  <c r="M4" i="8"/>
  <c r="V4" i="7"/>
  <c r="V10" i="7"/>
  <c r="X14" i="7"/>
  <c r="M10" i="7"/>
  <c r="N10" i="7"/>
  <c r="O10" i="7"/>
  <c r="M7" i="7"/>
  <c r="M2" i="7"/>
  <c r="X2" i="7"/>
  <c r="M11" i="7"/>
  <c r="X11" i="7"/>
  <c r="V14" i="7"/>
  <c r="V12" i="7"/>
  <c r="X4" i="7"/>
  <c r="O14" i="7"/>
  <c r="X6" i="7"/>
  <c r="N7" i="7"/>
  <c r="N6" i="7"/>
  <c r="N2" i="7"/>
  <c r="N11" i="7"/>
  <c r="X12" i="7"/>
  <c r="X10" i="7"/>
  <c r="P12" i="7"/>
  <c r="M6" i="7"/>
  <c r="O7" i="7"/>
  <c r="O6" i="7"/>
  <c r="O2" i="7"/>
  <c r="O11" i="7"/>
  <c r="M14" i="7"/>
  <c r="M4" i="7"/>
  <c r="M12" i="7"/>
  <c r="N14" i="7"/>
  <c r="N4" i="7"/>
  <c r="N12" i="7"/>
  <c r="O4" i="7"/>
  <c r="P14" i="7"/>
  <c r="X7" i="7"/>
  <c r="O12" i="7"/>
  <c r="P4" i="7"/>
  <c r="P10" i="7"/>
  <c r="M9" i="7"/>
  <c r="M8" i="7"/>
  <c r="M13" i="7"/>
  <c r="M3" i="7"/>
  <c r="M5" i="7"/>
  <c r="V13" i="6"/>
  <c r="X8" i="6"/>
  <c r="O9" i="6"/>
  <c r="O13" i="6"/>
  <c r="P8" i="6"/>
  <c r="M2" i="6"/>
  <c r="N2" i="6"/>
  <c r="N6" i="6"/>
  <c r="R9" i="6"/>
  <c r="O2" i="6"/>
  <c r="R8" i="6"/>
  <c r="O6" i="6"/>
  <c r="O7" i="6"/>
  <c r="R4" i="6"/>
  <c r="O5" i="6"/>
  <c r="X13" i="6"/>
  <c r="N8" i="6"/>
  <c r="N13" i="6"/>
  <c r="O8" i="6"/>
  <c r="P13" i="6"/>
  <c r="P4" i="6"/>
  <c r="M7" i="6"/>
  <c r="X7" i="6"/>
  <c r="X5" i="6"/>
  <c r="N7" i="6"/>
  <c r="P2" i="6"/>
  <c r="P6" i="6"/>
  <c r="P5" i="6"/>
  <c r="M9" i="6"/>
  <c r="X9" i="6"/>
  <c r="M8" i="6"/>
  <c r="M13" i="6"/>
  <c r="M4" i="6"/>
  <c r="X4" i="6"/>
  <c r="N9" i="6"/>
  <c r="N4" i="6"/>
  <c r="O4" i="6"/>
  <c r="P9" i="6"/>
  <c r="M6" i="6"/>
  <c r="M5" i="6"/>
  <c r="M10" i="6"/>
  <c r="M3" i="6"/>
  <c r="M11" i="6"/>
  <c r="M12" i="6"/>
  <c r="M14" i="6"/>
  <c r="M10" i="5"/>
  <c r="V2" i="5"/>
  <c r="O6" i="5"/>
  <c r="M2" i="5"/>
  <c r="N5" i="5"/>
  <c r="N2" i="5"/>
  <c r="M14" i="5"/>
  <c r="N12" i="5"/>
  <c r="N4" i="5"/>
  <c r="N14" i="5"/>
  <c r="N13" i="5"/>
  <c r="V5" i="5"/>
  <c r="V10" i="5"/>
  <c r="M5" i="5"/>
  <c r="O2" i="5"/>
  <c r="M12" i="5"/>
  <c r="M4" i="5"/>
  <c r="M13" i="5"/>
  <c r="O12" i="5"/>
  <c r="O4" i="5"/>
  <c r="R6" i="5"/>
  <c r="O14" i="5"/>
  <c r="O13" i="5"/>
  <c r="P10" i="5"/>
  <c r="P6" i="5"/>
  <c r="M6" i="5"/>
  <c r="N10" i="5"/>
  <c r="N6" i="5"/>
  <c r="O5" i="5"/>
  <c r="O10" i="5"/>
  <c r="P5" i="5"/>
  <c r="P2" i="5"/>
  <c r="M8" i="5"/>
  <c r="M7" i="5"/>
  <c r="M9" i="5"/>
  <c r="M11" i="5"/>
  <c r="M15" i="5"/>
  <c r="M11" i="4"/>
  <c r="M7" i="4"/>
  <c r="M12" i="4"/>
  <c r="N7" i="4"/>
  <c r="X12" i="4"/>
  <c r="X3" i="4"/>
  <c r="N11" i="4"/>
  <c r="O11" i="4"/>
  <c r="M2" i="4"/>
  <c r="X13" i="4"/>
  <c r="N14" i="4"/>
  <c r="N2" i="4"/>
  <c r="N13" i="4"/>
  <c r="N9" i="4"/>
  <c r="V11" i="4"/>
  <c r="V3" i="4"/>
  <c r="X11" i="4"/>
  <c r="X7" i="4"/>
  <c r="M3" i="4"/>
  <c r="N12" i="4"/>
  <c r="O7" i="4"/>
  <c r="P7" i="4"/>
  <c r="M13" i="4"/>
  <c r="X9" i="4"/>
  <c r="O14" i="4"/>
  <c r="R7" i="4"/>
  <c r="O2" i="4"/>
  <c r="R12" i="4"/>
  <c r="O13" i="4"/>
  <c r="O9" i="4"/>
  <c r="O12" i="4"/>
  <c r="P11" i="4"/>
  <c r="M14" i="4"/>
  <c r="X2" i="4"/>
  <c r="M9" i="4"/>
  <c r="P14" i="4"/>
  <c r="N3" i="4"/>
  <c r="O3" i="4"/>
  <c r="P12" i="4"/>
  <c r="P3" i="4"/>
  <c r="M10" i="4"/>
  <c r="M8" i="4"/>
  <c r="M5" i="4"/>
  <c r="M6" i="4"/>
  <c r="M4" i="4"/>
  <c r="M10" i="3"/>
  <c r="X10" i="3"/>
  <c r="T8" i="3"/>
  <c r="M13" i="3"/>
  <c r="X13" i="3"/>
  <c r="T12" i="3"/>
  <c r="M4" i="3"/>
  <c r="X4" i="3"/>
  <c r="T5" i="3"/>
  <c r="M9" i="3"/>
  <c r="X9" i="3"/>
  <c r="T2" i="3"/>
  <c r="N10" i="3"/>
  <c r="N13" i="3"/>
  <c r="N4" i="3"/>
  <c r="N9" i="3"/>
  <c r="V13" i="3"/>
  <c r="V4" i="3"/>
  <c r="O10" i="3"/>
  <c r="O4" i="3"/>
  <c r="P10" i="3"/>
  <c r="P13" i="3"/>
  <c r="P4" i="3"/>
  <c r="O9" i="3"/>
  <c r="X8" i="3"/>
  <c r="M12" i="3"/>
  <c r="X12" i="3"/>
  <c r="M5" i="3"/>
  <c r="M2" i="3"/>
  <c r="X2" i="3"/>
  <c r="N8" i="3"/>
  <c r="N12" i="3"/>
  <c r="N5" i="3"/>
  <c r="N2" i="3"/>
  <c r="O13" i="3"/>
  <c r="P9" i="3"/>
  <c r="M8" i="3"/>
  <c r="X5" i="3"/>
  <c r="R10" i="3"/>
  <c r="O8" i="3"/>
  <c r="O12" i="3"/>
  <c r="O5" i="3"/>
  <c r="R9" i="3"/>
  <c r="O2" i="3"/>
  <c r="M6" i="3"/>
  <c r="M3" i="3"/>
  <c r="M14" i="3"/>
  <c r="M7" i="3"/>
  <c r="M11" i="3"/>
  <c r="V15" i="2"/>
  <c r="M12" i="2"/>
  <c r="X12" i="2"/>
  <c r="T6" i="2"/>
  <c r="M5" i="2"/>
  <c r="X5" i="2"/>
  <c r="T13" i="2"/>
  <c r="M9" i="2"/>
  <c r="X9" i="2"/>
  <c r="T2" i="2"/>
  <c r="M15" i="2"/>
  <c r="X15" i="2"/>
  <c r="T3" i="2"/>
  <c r="N12" i="2"/>
  <c r="N5" i="2"/>
  <c r="N9" i="2"/>
  <c r="N15" i="2"/>
  <c r="V9" i="2"/>
  <c r="O12" i="2"/>
  <c r="O9" i="2"/>
  <c r="O15" i="2"/>
  <c r="P12" i="2"/>
  <c r="P5" i="2"/>
  <c r="P9" i="2"/>
  <c r="P15" i="2"/>
  <c r="O5" i="2"/>
  <c r="T11" i="2"/>
  <c r="M6" i="2"/>
  <c r="X6" i="2"/>
  <c r="T10" i="2"/>
  <c r="M13" i="2"/>
  <c r="X13" i="2"/>
  <c r="T4" i="2"/>
  <c r="M2" i="2"/>
  <c r="X2" i="2"/>
  <c r="T8" i="2"/>
  <c r="M3" i="2"/>
  <c r="X3" i="2"/>
  <c r="T14" i="2"/>
  <c r="N6" i="2"/>
  <c r="N13" i="2"/>
  <c r="N2" i="2"/>
  <c r="N3" i="2"/>
  <c r="R5" i="2"/>
  <c r="V12" i="2"/>
  <c r="O2" i="2"/>
  <c r="O3" i="2"/>
  <c r="P6" i="2"/>
  <c r="P13" i="2"/>
  <c r="M11" i="2"/>
  <c r="M10" i="2"/>
  <c r="M4" i="2"/>
  <c r="M8" i="2"/>
  <c r="M14" i="2"/>
  <c r="Y51" i="1" l="1"/>
  <c r="V182" i="1"/>
  <c r="S182" i="1"/>
  <c r="W182" i="1"/>
  <c r="N213" i="1"/>
  <c r="N138" i="1"/>
  <c r="P138" i="1"/>
  <c r="U138" i="1"/>
  <c r="V138" i="1" s="1"/>
  <c r="O138" i="1"/>
  <c r="Q138" i="1"/>
  <c r="Y138" i="1"/>
  <c r="V190" i="1"/>
  <c r="T8" i="1"/>
  <c r="S190" i="1"/>
  <c r="W190" i="1"/>
  <c r="Y115" i="1"/>
  <c r="Q213" i="1"/>
  <c r="N134" i="1"/>
  <c r="Y134" i="1"/>
  <c r="P134" i="1"/>
  <c r="T151" i="1"/>
  <c r="Q134" i="1"/>
  <c r="O134" i="1"/>
  <c r="U213" i="1"/>
  <c r="U217" i="1"/>
  <c r="Y173" i="1"/>
  <c r="T63" i="1"/>
  <c r="T171" i="1"/>
  <c r="T62" i="1"/>
  <c r="T32" i="1"/>
  <c r="S55" i="1"/>
  <c r="T108" i="1"/>
  <c r="P217" i="1"/>
  <c r="Y213" i="1"/>
  <c r="O213" i="1"/>
  <c r="T83" i="1"/>
  <c r="S8" i="1"/>
  <c r="Y4" i="1"/>
  <c r="T173" i="1"/>
  <c r="N120" i="1"/>
  <c r="N127" i="1"/>
  <c r="O127" i="1"/>
  <c r="P127" i="1"/>
  <c r="Q127" i="1"/>
  <c r="Y127" i="1"/>
  <c r="U15" i="13"/>
  <c r="U6" i="13"/>
  <c r="U8" i="12"/>
  <c r="T55" i="1"/>
  <c r="U6" i="10"/>
  <c r="W139" i="1"/>
  <c r="O217" i="1"/>
  <c r="N217" i="1"/>
  <c r="U120" i="1"/>
  <c r="Y120" i="1"/>
  <c r="P120" i="1"/>
  <c r="O120" i="1"/>
  <c r="U3" i="9"/>
  <c r="Y86" i="1"/>
  <c r="T139" i="1"/>
  <c r="P4" i="1"/>
  <c r="Q4" i="1"/>
  <c r="N4" i="1"/>
  <c r="O4" i="1"/>
  <c r="T103" i="1"/>
  <c r="V103" i="1" s="1"/>
  <c r="U3" i="7"/>
  <c r="U5" i="7"/>
  <c r="U2" i="7"/>
  <c r="T167" i="1"/>
  <c r="V167" i="1" s="1"/>
  <c r="U15" i="5"/>
  <c r="U7" i="5"/>
  <c r="U12" i="5"/>
  <c r="T121" i="1"/>
  <c r="V121" i="1" s="1"/>
  <c r="T17" i="1"/>
  <c r="P95" i="1"/>
  <c r="Y95" i="1"/>
  <c r="U95" i="1"/>
  <c r="T95" i="1"/>
  <c r="S95" i="1"/>
  <c r="O95" i="1"/>
  <c r="N95" i="1"/>
  <c r="U5" i="14"/>
  <c r="U4" i="17"/>
  <c r="U7" i="17"/>
  <c r="U6" i="16"/>
  <c r="W103" i="1"/>
  <c r="U2" i="12"/>
  <c r="Q35" i="1"/>
  <c r="O131" i="1"/>
  <c r="S103" i="1"/>
  <c r="W208" i="1"/>
  <c r="N97" i="1"/>
  <c r="U131" i="1"/>
  <c r="U5" i="6"/>
  <c r="S85" i="1"/>
  <c r="T68" i="1"/>
  <c r="W49" i="1"/>
  <c r="Q68" i="1"/>
  <c r="Y68" i="1"/>
  <c r="O68" i="1"/>
  <c r="T161" i="1"/>
  <c r="P68" i="1"/>
  <c r="W68" i="1"/>
  <c r="O142" i="1"/>
  <c r="Q141" i="1"/>
  <c r="U68" i="1"/>
  <c r="U12" i="3"/>
  <c r="T201" i="1"/>
  <c r="Y181" i="1"/>
  <c r="P16" i="1"/>
  <c r="T5" i="1"/>
  <c r="Q40" i="1"/>
  <c r="W109" i="1"/>
  <c r="W80" i="1"/>
  <c r="P99" i="1"/>
  <c r="P185" i="1"/>
  <c r="S158" i="1"/>
  <c r="S140" i="1"/>
  <c r="O185" i="1"/>
  <c r="Y16" i="1"/>
  <c r="P31" i="1"/>
  <c r="U4" i="2"/>
  <c r="Y128" i="1"/>
  <c r="Y94" i="1"/>
  <c r="Q116" i="1"/>
  <c r="Q112" i="1"/>
  <c r="O51" i="1"/>
  <c r="S171" i="1"/>
  <c r="O119" i="1"/>
  <c r="O171" i="1"/>
  <c r="P171" i="1"/>
  <c r="S155" i="1"/>
  <c r="W194" i="1"/>
  <c r="Q171" i="1"/>
  <c r="N170" i="1"/>
  <c r="Q131" i="1"/>
  <c r="Q177" i="1"/>
  <c r="O40" i="1"/>
  <c r="W134" i="1"/>
  <c r="T16" i="1"/>
  <c r="V16" i="1" s="1"/>
  <c r="Q97" i="1"/>
  <c r="Q198" i="1"/>
  <c r="Q16" i="1"/>
  <c r="N185" i="1"/>
  <c r="Y131" i="1"/>
  <c r="Q185" i="1"/>
  <c r="O103" i="1"/>
  <c r="O97" i="1"/>
  <c r="T204" i="1"/>
  <c r="W163" i="1"/>
  <c r="S111" i="1"/>
  <c r="O216" i="1"/>
  <c r="N131" i="1"/>
  <c r="P30" i="1"/>
  <c r="W16" i="1"/>
  <c r="Q128" i="1"/>
  <c r="S201" i="1"/>
  <c r="W47" i="1"/>
  <c r="U71" i="1"/>
  <c r="U36" i="1"/>
  <c r="T140" i="1"/>
  <c r="T24" i="1"/>
  <c r="S53" i="1"/>
  <c r="Q78" i="1"/>
  <c r="Q36" i="1"/>
  <c r="Q38" i="1"/>
  <c r="P78" i="1"/>
  <c r="N3" i="1"/>
  <c r="U123" i="1"/>
  <c r="V123" i="1" s="1"/>
  <c r="U141" i="1"/>
  <c r="P128" i="1"/>
  <c r="Q99" i="1"/>
  <c r="Y36" i="1"/>
  <c r="Y220" i="1"/>
  <c r="T142" i="1"/>
  <c r="Y123" i="1"/>
  <c r="Q193" i="1"/>
  <c r="O128" i="1"/>
  <c r="W142" i="1"/>
  <c r="Y103" i="1"/>
  <c r="W210" i="1"/>
  <c r="U97" i="1"/>
  <c r="V97" i="1" s="1"/>
  <c r="U128" i="1"/>
  <c r="Y200" i="1"/>
  <c r="Y137" i="1"/>
  <c r="S153" i="1"/>
  <c r="N38" i="1"/>
  <c r="N163" i="1"/>
  <c r="N36" i="1"/>
  <c r="Q218" i="1"/>
  <c r="P112" i="1"/>
  <c r="W110" i="1"/>
  <c r="T15" i="1"/>
  <c r="V15" i="1" s="1"/>
  <c r="T112" i="1"/>
  <c r="T85" i="1"/>
  <c r="U171" i="1"/>
  <c r="S149" i="1"/>
  <c r="T46" i="1"/>
  <c r="T49" i="1"/>
  <c r="V49" i="1" s="1"/>
  <c r="T165" i="1"/>
  <c r="O32" i="1"/>
  <c r="Y32" i="1"/>
  <c r="O121" i="1"/>
  <c r="P57" i="1"/>
  <c r="U32" i="1"/>
  <c r="O137" i="1"/>
  <c r="U137" i="1"/>
  <c r="Q57" i="1"/>
  <c r="U2" i="1"/>
  <c r="P6" i="1"/>
  <c r="N112" i="1"/>
  <c r="P119" i="1"/>
  <c r="U6" i="1"/>
  <c r="U112" i="1"/>
  <c r="S208" i="1"/>
  <c r="T70" i="1"/>
  <c r="Y171" i="1"/>
  <c r="T149" i="1"/>
  <c r="Y119" i="1"/>
  <c r="N154" i="1"/>
  <c r="W200" i="1"/>
  <c r="T110" i="1"/>
  <c r="W46" i="1"/>
  <c r="P90" i="1"/>
  <c r="N32" i="1"/>
  <c r="T221" i="1"/>
  <c r="Q32" i="1"/>
  <c r="W17" i="1"/>
  <c r="S17" i="1"/>
  <c r="W88" i="1"/>
  <c r="W18" i="1"/>
  <c r="S73" i="1"/>
  <c r="T195" i="1"/>
  <c r="W86" i="1"/>
  <c r="S29" i="1"/>
  <c r="Q86" i="1"/>
  <c r="S99" i="1"/>
  <c r="O184" i="1"/>
  <c r="N73" i="1"/>
  <c r="W183" i="1"/>
  <c r="T105" i="1"/>
  <c r="V105" i="1" s="1"/>
  <c r="S147" i="1"/>
  <c r="T127" i="1"/>
  <c r="V127" i="1" s="1"/>
  <c r="P35" i="1"/>
  <c r="W105" i="1"/>
  <c r="O7" i="1"/>
  <c r="Y80" i="1"/>
  <c r="Q184" i="1"/>
  <c r="T183" i="1"/>
  <c r="S24" i="1"/>
  <c r="W127" i="1"/>
  <c r="W179" i="1"/>
  <c r="U73" i="1"/>
  <c r="O154" i="1"/>
  <c r="U184" i="1"/>
  <c r="U170" i="1"/>
  <c r="V170" i="1" s="1"/>
  <c r="T18" i="1"/>
  <c r="T218" i="1"/>
  <c r="Y154" i="1"/>
  <c r="P184" i="1"/>
  <c r="N70" i="1"/>
  <c r="T181" i="1"/>
  <c r="T73" i="1"/>
  <c r="T113" i="1"/>
  <c r="Q7" i="1"/>
  <c r="P9" i="1"/>
  <c r="N10" i="1"/>
  <c r="W216" i="1"/>
  <c r="W125" i="1"/>
  <c r="S83" i="1"/>
  <c r="W79" i="1"/>
  <c r="U93" i="1"/>
  <c r="Q154" i="1"/>
  <c r="T198" i="1"/>
  <c r="U9" i="1"/>
  <c r="S90" i="1"/>
  <c r="S19" i="1"/>
  <c r="S166" i="1"/>
  <c r="P154" i="1"/>
  <c r="T154" i="1"/>
  <c r="V154" i="1" s="1"/>
  <c r="P157" i="1"/>
  <c r="N121" i="1"/>
  <c r="T47" i="1"/>
  <c r="P200" i="1"/>
  <c r="Y216" i="1"/>
  <c r="O162" i="1"/>
  <c r="W218" i="1"/>
  <c r="T152" i="1"/>
  <c r="U198" i="1"/>
  <c r="U110" i="1"/>
  <c r="S154" i="1"/>
  <c r="Y198" i="1"/>
  <c r="Y153" i="1"/>
  <c r="O110" i="1"/>
  <c r="T87" i="1"/>
  <c r="P123" i="1"/>
  <c r="Q191" i="1"/>
  <c r="O9" i="1"/>
  <c r="N144" i="1"/>
  <c r="W112" i="1"/>
  <c r="T147" i="1"/>
  <c r="Q179" i="1"/>
  <c r="Q144" i="1"/>
  <c r="W121" i="1"/>
  <c r="S79" i="1"/>
  <c r="W184" i="1"/>
  <c r="N179" i="1"/>
  <c r="Y19" i="1"/>
  <c r="S121" i="1"/>
  <c r="W204" i="1"/>
  <c r="S89" i="1"/>
  <c r="U56" i="1"/>
  <c r="P56" i="1"/>
  <c r="T37" i="1"/>
  <c r="V37" i="1" s="1"/>
  <c r="T133" i="1"/>
  <c r="Y7" i="1"/>
  <c r="W133" i="1"/>
  <c r="W97" i="1"/>
  <c r="S10" i="1"/>
  <c r="Y58" i="1"/>
  <c r="Y27" i="1"/>
  <c r="W37" i="1"/>
  <c r="O169" i="1"/>
  <c r="O179" i="1"/>
  <c r="Q27" i="1"/>
  <c r="Y129" i="1"/>
  <c r="P106" i="1"/>
  <c r="T166" i="1"/>
  <c r="S222" i="1"/>
  <c r="S97" i="1"/>
  <c r="U144" i="1"/>
  <c r="P209" i="1"/>
  <c r="Y106" i="1"/>
  <c r="W221" i="1"/>
  <c r="P121" i="1"/>
  <c r="P58" i="1"/>
  <c r="P152" i="1"/>
  <c r="P76" i="1"/>
  <c r="N103" i="1"/>
  <c r="U3" i="1"/>
  <c r="Q31" i="1"/>
  <c r="Y31" i="1"/>
  <c r="T111" i="1"/>
  <c r="V111" i="1" s="1"/>
  <c r="T216" i="1"/>
  <c r="V216" i="1" s="1"/>
  <c r="W99" i="1"/>
  <c r="S120" i="1"/>
  <c r="Q200" i="1"/>
  <c r="Y56" i="1"/>
  <c r="S81" i="1"/>
  <c r="U58" i="1"/>
  <c r="W214" i="1"/>
  <c r="T86" i="1"/>
  <c r="W198" i="1"/>
  <c r="T93" i="1"/>
  <c r="Y117" i="1"/>
  <c r="O58" i="1"/>
  <c r="N162" i="1"/>
  <c r="W124" i="1"/>
  <c r="Q123" i="1"/>
  <c r="S137" i="1"/>
  <c r="N9" i="1"/>
  <c r="P162" i="1"/>
  <c r="O86" i="1"/>
  <c r="O36" i="1"/>
  <c r="W83" i="1"/>
  <c r="S38" i="1"/>
  <c r="S125" i="1"/>
  <c r="T120" i="1"/>
  <c r="Y201" i="1"/>
  <c r="W178" i="1"/>
  <c r="T81" i="1"/>
  <c r="O87" i="1"/>
  <c r="N161" i="1"/>
  <c r="S5" i="1"/>
  <c r="T178" i="1"/>
  <c r="V178" i="1" s="1"/>
  <c r="Q132" i="1"/>
  <c r="T58" i="1"/>
  <c r="T96" i="1"/>
  <c r="U122" i="1"/>
  <c r="Q122" i="1"/>
  <c r="W203" i="1"/>
  <c r="T194" i="1"/>
  <c r="V194" i="1" s="1"/>
  <c r="T64" i="1"/>
  <c r="T176" i="1"/>
  <c r="W5" i="1"/>
  <c r="T163" i="1"/>
  <c r="P10" i="1"/>
  <c r="T169" i="1"/>
  <c r="V169" i="1" s="1"/>
  <c r="T29" i="1"/>
  <c r="N132" i="1"/>
  <c r="O132" i="1"/>
  <c r="Y221" i="1"/>
  <c r="W58" i="1"/>
  <c r="N221" i="1"/>
  <c r="Y159" i="1"/>
  <c r="Y204" i="1"/>
  <c r="Y184" i="1"/>
  <c r="N30" i="1"/>
  <c r="O48" i="1"/>
  <c r="U3" i="17"/>
  <c r="S213" i="1"/>
  <c r="W171" i="1"/>
  <c r="Q125" i="1"/>
  <c r="Y125" i="1"/>
  <c r="U30" i="1"/>
  <c r="T54" i="1"/>
  <c r="T66" i="1"/>
  <c r="N129" i="1"/>
  <c r="N16" i="1"/>
  <c r="W66" i="1"/>
  <c r="O125" i="1"/>
  <c r="O54" i="1"/>
  <c r="O16" i="1"/>
  <c r="U125" i="1"/>
  <c r="V125" i="1" s="1"/>
  <c r="P66" i="1"/>
  <c r="S129" i="1"/>
  <c r="T129" i="1"/>
  <c r="V129" i="1" s="1"/>
  <c r="T48" i="1"/>
  <c r="V48" i="1" s="1"/>
  <c r="Q66" i="1"/>
  <c r="N125" i="1"/>
  <c r="T30" i="1"/>
  <c r="P129" i="1"/>
  <c r="U54" i="1"/>
  <c r="N58" i="1"/>
  <c r="O129" i="1"/>
  <c r="T184" i="1"/>
  <c r="Q129" i="1"/>
  <c r="P110" i="1"/>
  <c r="Y66" i="1"/>
  <c r="Q54" i="1"/>
  <c r="Q110" i="1"/>
  <c r="N110" i="1"/>
  <c r="Y54" i="1"/>
  <c r="S54" i="1"/>
  <c r="W30" i="1"/>
  <c r="O66" i="1"/>
  <c r="U66" i="1"/>
  <c r="N48" i="1"/>
  <c r="Q48" i="1"/>
  <c r="P48" i="1"/>
  <c r="Y48" i="1"/>
  <c r="Q30" i="1"/>
  <c r="S48" i="1"/>
  <c r="Y30" i="1"/>
  <c r="N54" i="1"/>
  <c r="U5" i="17"/>
  <c r="P71" i="1"/>
  <c r="P170" i="1"/>
  <c r="Y170" i="1"/>
  <c r="Q170" i="1"/>
  <c r="P85" i="1"/>
  <c r="Q164" i="1"/>
  <c r="N164" i="1"/>
  <c r="Y164" i="1"/>
  <c r="U164" i="1"/>
  <c r="V164" i="1" s="1"/>
  <c r="O164" i="1"/>
  <c r="W71" i="1"/>
  <c r="Q71" i="1"/>
  <c r="Q83" i="1"/>
  <c r="U153" i="1"/>
  <c r="N40" i="1"/>
  <c r="Y23" i="1"/>
  <c r="P40" i="1"/>
  <c r="P83" i="1"/>
  <c r="Y83" i="1"/>
  <c r="O204" i="1"/>
  <c r="N85" i="1"/>
  <c r="U85" i="1"/>
  <c r="O83" i="1"/>
  <c r="U204" i="1"/>
  <c r="Y85" i="1"/>
  <c r="Q204" i="1"/>
  <c r="N204" i="1"/>
  <c r="O85" i="1"/>
  <c r="O6" i="1"/>
  <c r="S23" i="1"/>
  <c r="Q73" i="1"/>
  <c r="N23" i="1"/>
  <c r="Q153" i="1"/>
  <c r="Q6" i="1"/>
  <c r="P153" i="1"/>
  <c r="Q23" i="1"/>
  <c r="U147" i="1"/>
  <c r="P73" i="1"/>
  <c r="Y6" i="1"/>
  <c r="Y73" i="1"/>
  <c r="O23" i="1"/>
  <c r="Y40" i="1"/>
  <c r="U23" i="1"/>
  <c r="O153" i="1"/>
  <c r="S6" i="1"/>
  <c r="T6" i="1"/>
  <c r="U83" i="1"/>
  <c r="T23" i="1"/>
  <c r="N71" i="1"/>
  <c r="T153" i="1"/>
  <c r="W170" i="1"/>
  <c r="Y71" i="1"/>
  <c r="U2" i="16"/>
  <c r="T40" i="1"/>
  <c r="V40" i="1" s="1"/>
  <c r="T71" i="1"/>
  <c r="U14" i="16"/>
  <c r="S170" i="1"/>
  <c r="W40" i="1"/>
  <c r="Q147" i="1"/>
  <c r="U8" i="16"/>
  <c r="O147" i="1"/>
  <c r="Y147" i="1"/>
  <c r="N147" i="1"/>
  <c r="U19" i="1"/>
  <c r="Q93" i="1"/>
  <c r="N24" i="1"/>
  <c r="P93" i="1"/>
  <c r="N93" i="1"/>
  <c r="Y93" i="1"/>
  <c r="Y97" i="1"/>
  <c r="S56" i="1"/>
  <c r="P133" i="1"/>
  <c r="O152" i="1"/>
  <c r="O105" i="1"/>
  <c r="U133" i="1"/>
  <c r="N105" i="1"/>
  <c r="Y152" i="1"/>
  <c r="O165" i="1"/>
  <c r="Q165" i="1"/>
  <c r="U165" i="1"/>
  <c r="P165" i="1"/>
  <c r="N142" i="1"/>
  <c r="U152" i="1"/>
  <c r="P19" i="1"/>
  <c r="Q56" i="1"/>
  <c r="O19" i="1"/>
  <c r="N19" i="1"/>
  <c r="N56" i="1"/>
  <c r="P142" i="1"/>
  <c r="U181" i="1"/>
  <c r="N181" i="1"/>
  <c r="P181" i="1"/>
  <c r="O181" i="1"/>
  <c r="U142" i="1"/>
  <c r="Y165" i="1"/>
  <c r="T131" i="1"/>
  <c r="U4" i="14"/>
  <c r="P105" i="1"/>
  <c r="N152" i="1"/>
  <c r="N133" i="1"/>
  <c r="Y105" i="1"/>
  <c r="Q105" i="1"/>
  <c r="W131" i="1"/>
  <c r="U13" i="14"/>
  <c r="S131" i="1"/>
  <c r="W152" i="1"/>
  <c r="Q181" i="1"/>
  <c r="Y24" i="1"/>
  <c r="Y133" i="1"/>
  <c r="S93" i="1"/>
  <c r="W165" i="1"/>
  <c r="Y142" i="1"/>
  <c r="O133" i="1"/>
  <c r="O24" i="1"/>
  <c r="S181" i="1"/>
  <c r="U24" i="1"/>
  <c r="U12" i="14"/>
  <c r="P24" i="1"/>
  <c r="U2" i="14"/>
  <c r="O177" i="1"/>
  <c r="S32" i="1"/>
  <c r="Q59" i="1"/>
  <c r="O159" i="1"/>
  <c r="Y177" i="1"/>
  <c r="Y59" i="1"/>
  <c r="W219" i="1"/>
  <c r="W32" i="1"/>
  <c r="N59" i="1"/>
  <c r="U174" i="1"/>
  <c r="S220" i="1"/>
  <c r="P177" i="1"/>
  <c r="O59" i="1"/>
  <c r="U159" i="1"/>
  <c r="P63" i="1"/>
  <c r="O174" i="1"/>
  <c r="P65" i="1"/>
  <c r="U65" i="1"/>
  <c r="S130" i="1"/>
  <c r="P175" i="1"/>
  <c r="U175" i="1"/>
  <c r="Q65" i="1"/>
  <c r="O175" i="1"/>
  <c r="Y174" i="1"/>
  <c r="Y191" i="1"/>
  <c r="Y70" i="1"/>
  <c r="T130" i="1"/>
  <c r="O65" i="1"/>
  <c r="U12" i="12"/>
  <c r="U13" i="12"/>
  <c r="T159" i="1"/>
  <c r="N175" i="1"/>
  <c r="T220" i="1"/>
  <c r="P174" i="1"/>
  <c r="Y65" i="1"/>
  <c r="P59" i="1"/>
  <c r="U7" i="12"/>
  <c r="N130" i="1"/>
  <c r="P191" i="1"/>
  <c r="U70" i="1"/>
  <c r="W159" i="1"/>
  <c r="T174" i="1"/>
  <c r="W63" i="1"/>
  <c r="U191" i="1"/>
  <c r="O191" i="1"/>
  <c r="T177" i="1"/>
  <c r="V177" i="1" s="1"/>
  <c r="Q70" i="1"/>
  <c r="T59" i="1"/>
  <c r="V59" i="1" s="1"/>
  <c r="S63" i="1"/>
  <c r="T191" i="1"/>
  <c r="N177" i="1"/>
  <c r="P70" i="1"/>
  <c r="Y175" i="1"/>
  <c r="O130" i="1"/>
  <c r="U130" i="1"/>
  <c r="U5" i="12"/>
  <c r="Y130" i="1"/>
  <c r="O219" i="1"/>
  <c r="P159" i="1"/>
  <c r="T219" i="1"/>
  <c r="O220" i="1"/>
  <c r="Q159" i="1"/>
  <c r="W175" i="1"/>
  <c r="O63" i="1"/>
  <c r="T175" i="1"/>
  <c r="N159" i="1"/>
  <c r="Q63" i="1"/>
  <c r="Q130" i="1"/>
  <c r="Q174" i="1"/>
  <c r="Y63" i="1"/>
  <c r="N220" i="1"/>
  <c r="S59" i="1"/>
  <c r="U220" i="1"/>
  <c r="Q219" i="1"/>
  <c r="P220" i="1"/>
  <c r="S191" i="1"/>
  <c r="U63" i="1"/>
  <c r="Q220" i="1"/>
  <c r="U219" i="1"/>
  <c r="W177" i="1"/>
  <c r="P219" i="1"/>
  <c r="Y219" i="1"/>
  <c r="U6" i="12"/>
  <c r="N88" i="1"/>
  <c r="P149" i="1"/>
  <c r="P88" i="1"/>
  <c r="U2" i="11"/>
  <c r="S50" i="1"/>
  <c r="U195" i="1"/>
  <c r="Y195" i="1"/>
  <c r="P195" i="1"/>
  <c r="N195" i="1"/>
  <c r="Q195" i="1"/>
  <c r="T88" i="1"/>
  <c r="V88" i="1" s="1"/>
  <c r="Y53" i="1"/>
  <c r="O88" i="1"/>
  <c r="P49" i="1"/>
  <c r="N49" i="1"/>
  <c r="Q49" i="1"/>
  <c r="Y49" i="1"/>
  <c r="Q88" i="1"/>
  <c r="O49" i="1"/>
  <c r="Q53" i="1"/>
  <c r="Q149" i="1"/>
  <c r="Y88" i="1"/>
  <c r="U12" i="11"/>
  <c r="W173" i="1"/>
  <c r="S173" i="1"/>
  <c r="O173" i="1"/>
  <c r="N149" i="1"/>
  <c r="P53" i="1"/>
  <c r="Q173" i="1"/>
  <c r="O53" i="1"/>
  <c r="O149" i="1"/>
  <c r="Y112" i="1"/>
  <c r="P173" i="1"/>
  <c r="T50" i="1"/>
  <c r="U173" i="1"/>
  <c r="N173" i="1"/>
  <c r="U149" i="1"/>
  <c r="Q47" i="1"/>
  <c r="W128" i="1"/>
  <c r="Y50" i="1"/>
  <c r="P47" i="1"/>
  <c r="U47" i="1"/>
  <c r="T128" i="1"/>
  <c r="O47" i="1"/>
  <c r="T53" i="1"/>
  <c r="Q50" i="1"/>
  <c r="Y150" i="1"/>
  <c r="Y47" i="1"/>
  <c r="T150" i="1"/>
  <c r="U50" i="1"/>
  <c r="P101" i="1"/>
  <c r="U150" i="1"/>
  <c r="O150" i="1"/>
  <c r="N101" i="1"/>
  <c r="U101" i="1"/>
  <c r="Q150" i="1"/>
  <c r="P50" i="1"/>
  <c r="O101" i="1"/>
  <c r="P150" i="1"/>
  <c r="O50" i="1"/>
  <c r="W150" i="1"/>
  <c r="Y101" i="1"/>
  <c r="U53" i="1"/>
  <c r="S195" i="1"/>
  <c r="W195" i="1"/>
  <c r="Y38" i="1"/>
  <c r="Q161" i="1"/>
  <c r="O38" i="1"/>
  <c r="Q51" i="1"/>
  <c r="U38" i="1"/>
  <c r="P51" i="1"/>
  <c r="U51" i="1"/>
  <c r="Y113" i="1"/>
  <c r="O113" i="1"/>
  <c r="S45" i="1"/>
  <c r="S113" i="1"/>
  <c r="N113" i="1"/>
  <c r="P113" i="1"/>
  <c r="T45" i="1"/>
  <c r="U113" i="1"/>
  <c r="N51" i="1"/>
  <c r="O161" i="1"/>
  <c r="P109" i="1"/>
  <c r="Y116" i="1"/>
  <c r="P179" i="1"/>
  <c r="U13" i="10"/>
  <c r="Y179" i="1"/>
  <c r="U176" i="1"/>
  <c r="Q176" i="1"/>
  <c r="N176" i="1"/>
  <c r="O203" i="1"/>
  <c r="V79" i="1"/>
  <c r="Q91" i="1"/>
  <c r="Q203" i="1"/>
  <c r="U203" i="1"/>
  <c r="T179" i="1"/>
  <c r="V179" i="1" s="1"/>
  <c r="Q79" i="1"/>
  <c r="O109" i="1"/>
  <c r="W161" i="1"/>
  <c r="U4" i="10"/>
  <c r="T109" i="1"/>
  <c r="V109" i="1" s="1"/>
  <c r="Q109" i="1"/>
  <c r="Y109" i="1"/>
  <c r="U161" i="1"/>
  <c r="O176" i="1"/>
  <c r="N109" i="1"/>
  <c r="T38" i="1"/>
  <c r="U116" i="1"/>
  <c r="O45" i="1"/>
  <c r="P45" i="1"/>
  <c r="Y161" i="1"/>
  <c r="Y91" i="1"/>
  <c r="S116" i="1"/>
  <c r="N102" i="1"/>
  <c r="Q45" i="1"/>
  <c r="Y176" i="1"/>
  <c r="N203" i="1"/>
  <c r="T116" i="1"/>
  <c r="P91" i="1"/>
  <c r="U91" i="1"/>
  <c r="T91" i="1"/>
  <c r="O91" i="1"/>
  <c r="N79" i="1"/>
  <c r="Y79" i="1"/>
  <c r="P79" i="1"/>
  <c r="Y203" i="1"/>
  <c r="Q102" i="1"/>
  <c r="O79" i="1"/>
  <c r="U3" i="10"/>
  <c r="W176" i="1"/>
  <c r="T102" i="1"/>
  <c r="U45" i="1"/>
  <c r="U102" i="1"/>
  <c r="P102" i="1"/>
  <c r="W102" i="1"/>
  <c r="Y102" i="1"/>
  <c r="Y45" i="1"/>
  <c r="T203" i="1"/>
  <c r="W91" i="1"/>
  <c r="P116" i="1"/>
  <c r="W51" i="1"/>
  <c r="O116" i="1"/>
  <c r="U7" i="10"/>
  <c r="S161" i="1"/>
  <c r="U180" i="1"/>
  <c r="O180" i="1"/>
  <c r="T180" i="1"/>
  <c r="S180" i="1"/>
  <c r="T200" i="1"/>
  <c r="Y118" i="1"/>
  <c r="P180" i="1"/>
  <c r="O192" i="1"/>
  <c r="T137" i="1"/>
  <c r="O115" i="1"/>
  <c r="P137" i="1"/>
  <c r="Q180" i="1"/>
  <c r="T39" i="1"/>
  <c r="P118" i="1"/>
  <c r="O118" i="1"/>
  <c r="T199" i="1"/>
  <c r="O26" i="1"/>
  <c r="T26" i="1"/>
  <c r="Y26" i="1"/>
  <c r="S26" i="1"/>
  <c r="U118" i="1"/>
  <c r="S118" i="1"/>
  <c r="N118" i="1"/>
  <c r="U192" i="1"/>
  <c r="N192" i="1"/>
  <c r="Y192" i="1"/>
  <c r="Q192" i="1"/>
  <c r="T89" i="1"/>
  <c r="T115" i="1"/>
  <c r="U200" i="1"/>
  <c r="O200" i="1"/>
  <c r="N200" i="1"/>
  <c r="S115" i="1"/>
  <c r="U5" i="15"/>
  <c r="U2" i="15"/>
  <c r="O62" i="1"/>
  <c r="S62" i="1"/>
  <c r="T41" i="1"/>
  <c r="W41" i="1"/>
  <c r="N62" i="1"/>
  <c r="Q115" i="1"/>
  <c r="U62" i="1"/>
  <c r="Y8" i="1"/>
  <c r="U115" i="1"/>
  <c r="P115" i="1"/>
  <c r="N89" i="1"/>
  <c r="T118" i="1"/>
  <c r="P89" i="1"/>
  <c r="N115" i="1"/>
  <c r="U15" i="15"/>
  <c r="U12" i="15"/>
  <c r="Q41" i="1"/>
  <c r="O39" i="1"/>
  <c r="P199" i="1"/>
  <c r="Y180" i="1"/>
  <c r="Y39" i="1"/>
  <c r="W39" i="1"/>
  <c r="Q39" i="1"/>
  <c r="S199" i="1"/>
  <c r="U39" i="1"/>
  <c r="P39" i="1"/>
  <c r="Y41" i="1"/>
  <c r="U89" i="1"/>
  <c r="T192" i="1"/>
  <c r="N8" i="1"/>
  <c r="U8" i="1"/>
  <c r="N41" i="1"/>
  <c r="O41" i="1"/>
  <c r="Y199" i="1"/>
  <c r="W192" i="1"/>
  <c r="P26" i="1"/>
  <c r="U41" i="1"/>
  <c r="U6" i="15"/>
  <c r="P8" i="1"/>
  <c r="Y89" i="1"/>
  <c r="O89" i="1"/>
  <c r="Q8" i="1"/>
  <c r="U199" i="1"/>
  <c r="U4" i="15"/>
  <c r="Q26" i="1"/>
  <c r="U26" i="1"/>
  <c r="O199" i="1"/>
  <c r="S39" i="1"/>
  <c r="Q137" i="1"/>
  <c r="P62" i="1"/>
  <c r="Y62" i="1"/>
  <c r="W62" i="1"/>
  <c r="Q199" i="1"/>
  <c r="S126" i="1"/>
  <c r="W126" i="1"/>
  <c r="T122" i="1"/>
  <c r="O201" i="1"/>
  <c r="Y96" i="1"/>
  <c r="O156" i="1"/>
  <c r="Q156" i="1"/>
  <c r="N42" i="1"/>
  <c r="P42" i="1"/>
  <c r="U42" i="1"/>
  <c r="Q42" i="1"/>
  <c r="Y42" i="1"/>
  <c r="N156" i="1"/>
  <c r="Y156" i="1"/>
  <c r="W108" i="1"/>
  <c r="T90" i="1"/>
  <c r="U8" i="13"/>
  <c r="U12" i="13"/>
  <c r="Y122" i="1"/>
  <c r="S132" i="1"/>
  <c r="W122" i="1"/>
  <c r="W96" i="1"/>
  <c r="T42" i="1"/>
  <c r="S42" i="1"/>
  <c r="Q201" i="1"/>
  <c r="Q108" i="1"/>
  <c r="N201" i="1"/>
  <c r="O90" i="1"/>
  <c r="U108" i="1"/>
  <c r="S212" i="1"/>
  <c r="U4" i="13"/>
  <c r="U201" i="1"/>
  <c r="N108" i="1"/>
  <c r="Q96" i="1"/>
  <c r="U90" i="1"/>
  <c r="S96" i="1"/>
  <c r="N96" i="1"/>
  <c r="Q90" i="1"/>
  <c r="S108" i="1"/>
  <c r="T132" i="1"/>
  <c r="O96" i="1"/>
  <c r="U212" i="1"/>
  <c r="U96" i="1"/>
  <c r="Y90" i="1"/>
  <c r="T156" i="1"/>
  <c r="Q212" i="1"/>
  <c r="T84" i="1"/>
  <c r="V84" i="1" s="1"/>
  <c r="W156" i="1"/>
  <c r="S84" i="1"/>
  <c r="Y84" i="1"/>
  <c r="Y126" i="1"/>
  <c r="U132" i="1"/>
  <c r="P201" i="1"/>
  <c r="Y132" i="1"/>
  <c r="O126" i="1"/>
  <c r="N126" i="1"/>
  <c r="U126" i="1"/>
  <c r="V126" i="1" s="1"/>
  <c r="P126" i="1"/>
  <c r="U156" i="1"/>
  <c r="T212" i="1"/>
  <c r="Y212" i="1"/>
  <c r="P212" i="1"/>
  <c r="O212" i="1"/>
  <c r="Y108" i="1"/>
  <c r="O108" i="1"/>
  <c r="N46" i="1"/>
  <c r="N122" i="1"/>
  <c r="P46" i="1"/>
  <c r="O122" i="1"/>
  <c r="O84" i="1"/>
  <c r="Y46" i="1"/>
  <c r="N84" i="1"/>
  <c r="Q84" i="1"/>
  <c r="P84" i="1"/>
  <c r="Q46" i="1"/>
  <c r="U5" i="13"/>
  <c r="U46" i="1"/>
  <c r="Q119" i="1"/>
  <c r="W35" i="1"/>
  <c r="T35" i="1"/>
  <c r="V35" i="1" s="1"/>
  <c r="S15" i="1"/>
  <c r="W15" i="1"/>
  <c r="P140" i="1"/>
  <c r="O140" i="1"/>
  <c r="Y155" i="1"/>
  <c r="Y141" i="1"/>
  <c r="O141" i="1"/>
  <c r="N141" i="1"/>
  <c r="O33" i="1"/>
  <c r="Y98" i="1"/>
  <c r="T33" i="1"/>
  <c r="U140" i="1"/>
  <c r="Y140" i="1"/>
  <c r="Q140" i="1"/>
  <c r="Y35" i="1"/>
  <c r="U98" i="1"/>
  <c r="O98" i="1"/>
  <c r="W98" i="1"/>
  <c r="N98" i="1"/>
  <c r="Q98" i="1"/>
  <c r="T214" i="1"/>
  <c r="N155" i="1"/>
  <c r="Y78" i="1"/>
  <c r="N78" i="1"/>
  <c r="U155" i="1"/>
  <c r="Q155" i="1"/>
  <c r="O78" i="1"/>
  <c r="U11" i="9"/>
  <c r="O15" i="1"/>
  <c r="P155" i="1"/>
  <c r="T78" i="1"/>
  <c r="V78" i="1" s="1"/>
  <c r="T119" i="1"/>
  <c r="N214" i="1"/>
  <c r="W78" i="1"/>
  <c r="O214" i="1"/>
  <c r="N35" i="1"/>
  <c r="U119" i="1"/>
  <c r="Q214" i="1"/>
  <c r="P15" i="1"/>
  <c r="Y15" i="1"/>
  <c r="T141" i="1"/>
  <c r="U214" i="1"/>
  <c r="N15" i="1"/>
  <c r="U33" i="1"/>
  <c r="Y33" i="1"/>
  <c r="Y214" i="1"/>
  <c r="W141" i="1"/>
  <c r="P194" i="1"/>
  <c r="W33" i="1"/>
  <c r="Q33" i="1"/>
  <c r="N33" i="1"/>
  <c r="O35" i="1"/>
  <c r="Q15" i="1"/>
  <c r="U2" i="9"/>
  <c r="T98" i="1"/>
  <c r="Y194" i="1"/>
  <c r="Q194" i="1"/>
  <c r="S119" i="1"/>
  <c r="T155" i="1"/>
  <c r="N194" i="1"/>
  <c r="O194" i="1"/>
  <c r="S193" i="1"/>
  <c r="U5" i="8"/>
  <c r="W94" i="1"/>
  <c r="S13" i="1"/>
  <c r="T92" i="1"/>
  <c r="V92" i="1" s="1"/>
  <c r="O92" i="1"/>
  <c r="N92" i="1"/>
  <c r="N76" i="1"/>
  <c r="Y55" i="1"/>
  <c r="P55" i="1"/>
  <c r="U55" i="1"/>
  <c r="O43" i="1"/>
  <c r="T136" i="1"/>
  <c r="P43" i="1"/>
  <c r="U43" i="1"/>
  <c r="P178" i="1"/>
  <c r="Q55" i="1"/>
  <c r="N55" i="1"/>
  <c r="U207" i="1"/>
  <c r="N207" i="1"/>
  <c r="O207" i="1"/>
  <c r="Y207" i="1"/>
  <c r="P207" i="1"/>
  <c r="Y139" i="1"/>
  <c r="Q94" i="1"/>
  <c r="U12" i="8"/>
  <c r="Q206" i="1"/>
  <c r="N94" i="1"/>
  <c r="P94" i="1"/>
  <c r="Y206" i="1"/>
  <c r="P206" i="1"/>
  <c r="Q139" i="1"/>
  <c r="N139" i="1"/>
  <c r="U136" i="1"/>
  <c r="U86" i="1"/>
  <c r="P136" i="1"/>
  <c r="T206" i="1"/>
  <c r="U9" i="8"/>
  <c r="N206" i="1"/>
  <c r="U139" i="1"/>
  <c r="P86" i="1"/>
  <c r="Y76" i="1"/>
  <c r="N86" i="1"/>
  <c r="T76" i="1"/>
  <c r="V76" i="1" s="1"/>
  <c r="P139" i="1"/>
  <c r="Y136" i="1"/>
  <c r="Q76" i="1"/>
  <c r="O76" i="1"/>
  <c r="U206" i="1"/>
  <c r="N136" i="1"/>
  <c r="S92" i="1"/>
  <c r="O139" i="1"/>
  <c r="Q136" i="1"/>
  <c r="W92" i="1"/>
  <c r="V193" i="1"/>
  <c r="T207" i="1"/>
  <c r="W207" i="1"/>
  <c r="S136" i="1"/>
  <c r="Q178" i="1"/>
  <c r="W76" i="1"/>
  <c r="Y92" i="1"/>
  <c r="Q43" i="1"/>
  <c r="Y43" i="1"/>
  <c r="P92" i="1"/>
  <c r="U15" i="8"/>
  <c r="Q92" i="1"/>
  <c r="W193" i="1"/>
  <c r="U13" i="8"/>
  <c r="S43" i="1"/>
  <c r="T43" i="1"/>
  <c r="P193" i="1"/>
  <c r="N178" i="1"/>
  <c r="U14" i="8"/>
  <c r="O178" i="1"/>
  <c r="O13" i="1"/>
  <c r="O193" i="1"/>
  <c r="Q13" i="1"/>
  <c r="W206" i="1"/>
  <c r="T13" i="1"/>
  <c r="Y13" i="1"/>
  <c r="U13" i="1"/>
  <c r="Y178" i="1"/>
  <c r="O94" i="1"/>
  <c r="N193" i="1"/>
  <c r="Y193" i="1"/>
  <c r="P13" i="1"/>
  <c r="T124" i="1"/>
  <c r="O27" i="1"/>
  <c r="T80" i="1"/>
  <c r="V80" i="1" s="1"/>
  <c r="U9" i="7"/>
  <c r="P183" i="1"/>
  <c r="O117" i="1"/>
  <c r="P117" i="1"/>
  <c r="Q117" i="1"/>
  <c r="N117" i="1"/>
  <c r="P80" i="1"/>
  <c r="N80" i="1"/>
  <c r="Q80" i="1"/>
  <c r="Y144" i="1"/>
  <c r="S87" i="1"/>
  <c r="Q124" i="1"/>
  <c r="O80" i="1"/>
  <c r="T20" i="1"/>
  <c r="Q20" i="1"/>
  <c r="Y20" i="1"/>
  <c r="Y185" i="1"/>
  <c r="Y208" i="1"/>
  <c r="O124" i="1"/>
  <c r="U124" i="1"/>
  <c r="U208" i="1"/>
  <c r="V208" i="1" s="1"/>
  <c r="O208" i="1"/>
  <c r="P208" i="1"/>
  <c r="N208" i="1"/>
  <c r="N124" i="1"/>
  <c r="Y87" i="1"/>
  <c r="U87" i="1"/>
  <c r="Q87" i="1"/>
  <c r="P87" i="1"/>
  <c r="S20" i="1"/>
  <c r="T27" i="1"/>
  <c r="V27" i="1" s="1"/>
  <c r="N27" i="1"/>
  <c r="Q103" i="1"/>
  <c r="P103" i="1"/>
  <c r="T185" i="1"/>
  <c r="V185" i="1" s="1"/>
  <c r="T4" i="1"/>
  <c r="V4" i="1" s="1"/>
  <c r="W27" i="1"/>
  <c r="P27" i="1"/>
  <c r="W20" i="1"/>
  <c r="U11" i="7"/>
  <c r="Y124" i="1"/>
  <c r="N20" i="1"/>
  <c r="W144" i="1"/>
  <c r="N183" i="1"/>
  <c r="Y37" i="1"/>
  <c r="Q37" i="1"/>
  <c r="P37" i="1"/>
  <c r="P20" i="1"/>
  <c r="U20" i="1"/>
  <c r="U183" i="1"/>
  <c r="O37" i="1"/>
  <c r="N37" i="1"/>
  <c r="T144" i="1"/>
  <c r="Y183" i="1"/>
  <c r="O183" i="1"/>
  <c r="U8" i="7"/>
  <c r="S185" i="1"/>
  <c r="W4" i="1"/>
  <c r="W185" i="1"/>
  <c r="O144" i="1"/>
  <c r="W87" i="1"/>
  <c r="N215" i="1"/>
  <c r="Y72" i="1"/>
  <c r="P205" i="1"/>
  <c r="O205" i="1"/>
  <c r="N205" i="1"/>
  <c r="Q205" i="1"/>
  <c r="Q167" i="1"/>
  <c r="P72" i="1"/>
  <c r="N72" i="1"/>
  <c r="U72" i="1"/>
  <c r="Q72" i="1"/>
  <c r="W72" i="1"/>
  <c r="T162" i="1"/>
  <c r="O22" i="1"/>
  <c r="Y22" i="1"/>
  <c r="U22" i="1"/>
  <c r="Q22" i="1"/>
  <c r="W22" i="1"/>
  <c r="T22" i="1"/>
  <c r="Q216" i="1"/>
  <c r="P216" i="1"/>
  <c r="S167" i="1"/>
  <c r="W167" i="1"/>
  <c r="U163" i="1"/>
  <c r="Q163" i="1"/>
  <c r="U162" i="1"/>
  <c r="Y162" i="1"/>
  <c r="N167" i="1"/>
  <c r="U31" i="1"/>
  <c r="V31" i="1" s="1"/>
  <c r="Y205" i="1"/>
  <c r="W162" i="1"/>
  <c r="S162" i="1"/>
  <c r="U2" i="6"/>
  <c r="Y163" i="1"/>
  <c r="O163" i="1"/>
  <c r="Y99" i="1"/>
  <c r="N99" i="1"/>
  <c r="O167" i="1"/>
  <c r="Y167" i="1"/>
  <c r="P215" i="1"/>
  <c r="O215" i="1"/>
  <c r="Q215" i="1"/>
  <c r="Y215" i="1"/>
  <c r="P167" i="1"/>
  <c r="S123" i="1"/>
  <c r="W123" i="1"/>
  <c r="U12" i="6"/>
  <c r="U14" i="6"/>
  <c r="Q14" i="1"/>
  <c r="U3" i="6"/>
  <c r="N216" i="1"/>
  <c r="N31" i="1"/>
  <c r="N123" i="1"/>
  <c r="P14" i="1"/>
  <c r="Y10" i="1"/>
  <c r="U10" i="6"/>
  <c r="T205" i="1"/>
  <c r="V205" i="1" s="1"/>
  <c r="T14" i="1"/>
  <c r="V14" i="1" s="1"/>
  <c r="S14" i="1"/>
  <c r="T10" i="1"/>
  <c r="V10" i="1" s="1"/>
  <c r="N22" i="1"/>
  <c r="S205" i="1"/>
  <c r="T72" i="1"/>
  <c r="Q10" i="1"/>
  <c r="Y14" i="1"/>
  <c r="N14" i="1"/>
  <c r="O14" i="1"/>
  <c r="O10" i="1"/>
  <c r="O99" i="1"/>
  <c r="T215" i="1"/>
  <c r="V215" i="1" s="1"/>
  <c r="W31" i="1"/>
  <c r="S31" i="1"/>
  <c r="W64" i="1"/>
  <c r="S64" i="1"/>
  <c r="S100" i="1"/>
  <c r="U8" i="5"/>
  <c r="S148" i="1"/>
  <c r="T148" i="1"/>
  <c r="S21" i="1"/>
  <c r="T67" i="1"/>
  <c r="V67" i="1" s="1"/>
  <c r="O3" i="1"/>
  <c r="O210" i="1"/>
  <c r="Q67" i="1"/>
  <c r="N67" i="1"/>
  <c r="O67" i="1"/>
  <c r="P67" i="1"/>
  <c r="P21" i="1"/>
  <c r="U148" i="1"/>
  <c r="Q69" i="1"/>
  <c r="Q3" i="1"/>
  <c r="P210" i="1"/>
  <c r="O69" i="1"/>
  <c r="N64" i="1"/>
  <c r="O160" i="1"/>
  <c r="Q160" i="1"/>
  <c r="N160" i="1"/>
  <c r="P160" i="1"/>
  <c r="T210" i="1"/>
  <c r="V210" i="1" s="1"/>
  <c r="Q169" i="1"/>
  <c r="T217" i="1"/>
  <c r="N169" i="1"/>
  <c r="P169" i="1"/>
  <c r="N210" i="1"/>
  <c r="O100" i="1"/>
  <c r="U64" i="1"/>
  <c r="U9" i="5"/>
  <c r="N148" i="1"/>
  <c r="Q64" i="1"/>
  <c r="U21" i="1"/>
  <c r="O148" i="1"/>
  <c r="Q148" i="1"/>
  <c r="O21" i="1"/>
  <c r="N21" i="1"/>
  <c r="O64" i="1"/>
  <c r="N100" i="1"/>
  <c r="Q100" i="1"/>
  <c r="P100" i="1"/>
  <c r="W169" i="1"/>
  <c r="Q210" i="1"/>
  <c r="W82" i="1"/>
  <c r="T69" i="1"/>
  <c r="V69" i="1" s="1"/>
  <c r="N69" i="1"/>
  <c r="S3" i="1"/>
  <c r="P69" i="1"/>
  <c r="W69" i="1"/>
  <c r="T100" i="1"/>
  <c r="V100" i="1" s="1"/>
  <c r="T3" i="1"/>
  <c r="W217" i="1"/>
  <c r="W151" i="1"/>
  <c r="T160" i="1"/>
  <c r="V160" i="1" s="1"/>
  <c r="Q82" i="1"/>
  <c r="S217" i="1"/>
  <c r="O151" i="1"/>
  <c r="S151" i="1"/>
  <c r="O82" i="1"/>
  <c r="P82" i="1"/>
  <c r="U82" i="1"/>
  <c r="T82" i="1"/>
  <c r="S67" i="1"/>
  <c r="S160" i="1"/>
  <c r="N151" i="1"/>
  <c r="U151" i="1"/>
  <c r="W160" i="1"/>
  <c r="P151" i="1"/>
  <c r="T21" i="1"/>
  <c r="T74" i="1"/>
  <c r="U9" i="4"/>
  <c r="U187" i="1"/>
  <c r="Q157" i="1"/>
  <c r="N157" i="1"/>
  <c r="Y157" i="1"/>
  <c r="O157" i="1"/>
  <c r="Q106" i="1"/>
  <c r="N28" i="1"/>
  <c r="O28" i="1"/>
  <c r="O143" i="1"/>
  <c r="Q143" i="1"/>
  <c r="U52" i="1"/>
  <c r="Y52" i="1"/>
  <c r="Q52" i="1"/>
  <c r="P74" i="1"/>
  <c r="Q74" i="1"/>
  <c r="Y74" i="1"/>
  <c r="P52" i="1"/>
  <c r="N52" i="1"/>
  <c r="Q114" i="1"/>
  <c r="U114" i="1"/>
  <c r="P114" i="1"/>
  <c r="N114" i="1"/>
  <c r="Y28" i="1"/>
  <c r="P143" i="1"/>
  <c r="N143" i="1"/>
  <c r="U4" i="4"/>
  <c r="U74" i="1"/>
  <c r="Y218" i="1"/>
  <c r="N74" i="1"/>
  <c r="Y114" i="1"/>
  <c r="U218" i="1"/>
  <c r="N187" i="1"/>
  <c r="P218" i="1"/>
  <c r="N218" i="1"/>
  <c r="P187" i="1"/>
  <c r="Y121" i="1"/>
  <c r="Q121" i="1"/>
  <c r="Q158" i="1"/>
  <c r="N158" i="1"/>
  <c r="U158" i="1"/>
  <c r="P158" i="1"/>
  <c r="Y158" i="1"/>
  <c r="N106" i="1"/>
  <c r="O106" i="1"/>
  <c r="W157" i="1"/>
  <c r="T157" i="1"/>
  <c r="V157" i="1" s="1"/>
  <c r="W114" i="1"/>
  <c r="T75" i="1"/>
  <c r="T52" i="1"/>
  <c r="Y143" i="1"/>
  <c r="W75" i="1"/>
  <c r="Q81" i="1"/>
  <c r="T114" i="1"/>
  <c r="Y75" i="1"/>
  <c r="W52" i="1"/>
  <c r="Y81" i="1"/>
  <c r="U75" i="1"/>
  <c r="W106" i="1"/>
  <c r="W74" i="1"/>
  <c r="T106" i="1"/>
  <c r="V106" i="1" s="1"/>
  <c r="S74" i="1"/>
  <c r="Q75" i="1"/>
  <c r="T143" i="1"/>
  <c r="V143" i="1" s="1"/>
  <c r="N75" i="1"/>
  <c r="P81" i="1"/>
  <c r="O75" i="1"/>
  <c r="O81" i="1"/>
  <c r="Y187" i="1"/>
  <c r="S143" i="1"/>
  <c r="U81" i="1"/>
  <c r="T158" i="1"/>
  <c r="P75" i="1"/>
  <c r="Q28" i="1"/>
  <c r="U28" i="1"/>
  <c r="U6" i="4"/>
  <c r="U13" i="4"/>
  <c r="T187" i="1"/>
  <c r="W187" i="1"/>
  <c r="Q187" i="1"/>
  <c r="T196" i="1"/>
  <c r="S196" i="1"/>
  <c r="U3" i="3"/>
  <c r="U8" i="3"/>
  <c r="Q197" i="1"/>
  <c r="O197" i="1"/>
  <c r="U221" i="1"/>
  <c r="O29" i="1"/>
  <c r="O221" i="1"/>
  <c r="N2" i="1"/>
  <c r="P2" i="1"/>
  <c r="Q2" i="1"/>
  <c r="Y222" i="1"/>
  <c r="Y2" i="1"/>
  <c r="U29" i="1"/>
  <c r="N29" i="1"/>
  <c r="Q221" i="1"/>
  <c r="O222" i="1"/>
  <c r="Y29" i="1"/>
  <c r="P29" i="1"/>
  <c r="Q222" i="1"/>
  <c r="U222" i="1"/>
  <c r="T209" i="1"/>
  <c r="T7" i="1"/>
  <c r="V7" i="1" s="1"/>
  <c r="P222" i="1"/>
  <c r="N209" i="1"/>
  <c r="N7" i="1"/>
  <c r="Y57" i="1"/>
  <c r="U57" i="1"/>
  <c r="P7" i="1"/>
  <c r="O18" i="1"/>
  <c r="Q18" i="1"/>
  <c r="N107" i="1"/>
  <c r="Q209" i="1"/>
  <c r="P18" i="1"/>
  <c r="U18" i="1"/>
  <c r="Y9" i="1"/>
  <c r="Y209" i="1"/>
  <c r="T222" i="1"/>
  <c r="O57" i="1"/>
  <c r="U209" i="1"/>
  <c r="Y17" i="1"/>
  <c r="T189" i="1"/>
  <c r="Y11" i="1"/>
  <c r="U223" i="1"/>
  <c r="Q223" i="1"/>
  <c r="Q11" i="1"/>
  <c r="S197" i="1"/>
  <c r="Y107" i="1"/>
  <c r="P11" i="1"/>
  <c r="N11" i="1"/>
  <c r="U107" i="1"/>
  <c r="Q107" i="1"/>
  <c r="Y189" i="1"/>
  <c r="P196" i="1"/>
  <c r="Y34" i="1"/>
  <c r="P107" i="1"/>
  <c r="T223" i="1"/>
  <c r="Q196" i="1"/>
  <c r="U11" i="1"/>
  <c r="N25" i="1"/>
  <c r="Y223" i="1"/>
  <c r="W60" i="1"/>
  <c r="Y5" i="1"/>
  <c r="P5" i="1"/>
  <c r="W9" i="1"/>
  <c r="T9" i="1"/>
  <c r="Q166" i="1"/>
  <c r="N166" i="1"/>
  <c r="Q5" i="1"/>
  <c r="T2" i="1"/>
  <c r="O5" i="1"/>
  <c r="Y166" i="1"/>
  <c r="U166" i="1"/>
  <c r="W7" i="1"/>
  <c r="O166" i="1"/>
  <c r="P198" i="1"/>
  <c r="S2" i="1"/>
  <c r="U5" i="1"/>
  <c r="O198" i="1"/>
  <c r="Y18" i="1"/>
  <c r="T57" i="1"/>
  <c r="U10" i="2"/>
  <c r="W57" i="1"/>
  <c r="U17" i="1"/>
  <c r="Q17" i="1"/>
  <c r="P61" i="1"/>
  <c r="S11" i="1"/>
  <c r="U5" i="3"/>
  <c r="N17" i="1"/>
  <c r="P17" i="1"/>
  <c r="T11" i="1"/>
  <c r="O196" i="1"/>
  <c r="U196" i="1"/>
  <c r="Y196" i="1"/>
  <c r="T197" i="1"/>
  <c r="U25" i="1"/>
  <c r="P223" i="1"/>
  <c r="N223" i="1"/>
  <c r="T60" i="1"/>
  <c r="P60" i="1"/>
  <c r="Q34" i="1"/>
  <c r="T107" i="1"/>
  <c r="N60" i="1"/>
  <c r="W107" i="1"/>
  <c r="O34" i="1"/>
  <c r="Y60" i="1"/>
  <c r="U14" i="3"/>
  <c r="Q60" i="1"/>
  <c r="U60" i="1"/>
  <c r="N34" i="1"/>
  <c r="P34" i="1"/>
  <c r="W189" i="1"/>
  <c r="Y61" i="1"/>
  <c r="U7" i="3"/>
  <c r="T34" i="1"/>
  <c r="V34" i="1" s="1"/>
  <c r="Q61" i="1"/>
  <c r="S25" i="1"/>
  <c r="T25" i="1"/>
  <c r="W25" i="1"/>
  <c r="S223" i="1"/>
  <c r="W223" i="1"/>
  <c r="U61" i="1"/>
  <c r="S34" i="1"/>
  <c r="S189" i="1"/>
  <c r="S209" i="1"/>
  <c r="W209" i="1"/>
  <c r="N61" i="1"/>
  <c r="W61" i="1"/>
  <c r="T61" i="1"/>
  <c r="U197" i="1"/>
  <c r="U2" i="3"/>
  <c r="O25" i="1"/>
  <c r="Q25" i="1"/>
  <c r="Q12" i="1"/>
  <c r="P197" i="1"/>
  <c r="Y25" i="1"/>
  <c r="U189" i="1"/>
  <c r="P189" i="1"/>
  <c r="O189" i="1"/>
  <c r="P12" i="1"/>
  <c r="U12" i="1"/>
  <c r="Q189" i="1"/>
  <c r="N12" i="1"/>
  <c r="Y12" i="1"/>
  <c r="N189" i="1"/>
  <c r="Y197" i="1"/>
  <c r="V99" i="1"/>
  <c r="W117" i="1"/>
  <c r="W65" i="1"/>
  <c r="T101" i="1"/>
  <c r="W12" i="1"/>
  <c r="S28" i="1"/>
  <c r="T28" i="1"/>
  <c r="W28" i="1"/>
  <c r="T213" i="1"/>
  <c r="S70" i="1"/>
  <c r="W70" i="1"/>
  <c r="T56" i="1"/>
  <c r="S101" i="1"/>
  <c r="T117" i="1"/>
  <c r="V117" i="1" s="1"/>
  <c r="T134" i="1"/>
  <c r="V134" i="1" s="1"/>
  <c r="T51" i="1"/>
  <c r="W174" i="1"/>
  <c r="S174" i="1"/>
  <c r="T19" i="1"/>
  <c r="T65" i="1"/>
  <c r="T94" i="1"/>
  <c r="V94" i="1" s="1"/>
  <c r="T12" i="1"/>
  <c r="W36" i="1"/>
  <c r="T36" i="1"/>
  <c r="S215" i="1"/>
  <c r="W215" i="1"/>
  <c r="U3" i="15"/>
  <c r="U8" i="9"/>
  <c r="U13" i="9"/>
  <c r="U4" i="9"/>
  <c r="U6" i="9"/>
  <c r="U14" i="4"/>
  <c r="U6" i="17"/>
  <c r="U10" i="17"/>
  <c r="U13" i="17"/>
  <c r="U14" i="17"/>
  <c r="U4" i="16"/>
  <c r="U10" i="16"/>
  <c r="U13" i="16"/>
  <c r="U9" i="16"/>
  <c r="U13" i="15"/>
  <c r="U14" i="15"/>
  <c r="U7" i="14"/>
  <c r="U9" i="14"/>
  <c r="U14" i="14"/>
  <c r="U9" i="13"/>
  <c r="U10" i="12"/>
  <c r="U15" i="12"/>
  <c r="U4" i="12"/>
  <c r="U9" i="12"/>
  <c r="U14" i="12"/>
  <c r="U11" i="12"/>
  <c r="U7" i="11"/>
  <c r="U6" i="11"/>
  <c r="U13" i="11"/>
  <c r="U8" i="11"/>
  <c r="U5" i="11"/>
  <c r="U3" i="11"/>
  <c r="U12" i="10"/>
  <c r="U10" i="10"/>
  <c r="U2" i="10"/>
  <c r="U15" i="10"/>
  <c r="U5" i="9"/>
  <c r="U9" i="9"/>
  <c r="U6" i="8"/>
  <c r="U10" i="8"/>
  <c r="U6" i="7"/>
  <c r="U13" i="7"/>
  <c r="U6" i="6"/>
  <c r="U7" i="6"/>
  <c r="U4" i="5"/>
  <c r="U14" i="5"/>
  <c r="U11" i="5"/>
  <c r="U2" i="4"/>
  <c r="U8" i="4"/>
  <c r="U10" i="4"/>
  <c r="U11" i="3"/>
  <c r="U8" i="2"/>
  <c r="U11" i="2"/>
  <c r="U14" i="2"/>
  <c r="U13" i="2"/>
  <c r="U6" i="2"/>
  <c r="U3" i="2"/>
  <c r="U2" i="2"/>
  <c r="V8" i="1" l="1"/>
  <c r="V63" i="1"/>
  <c r="V151" i="1"/>
  <c r="V213" i="1"/>
  <c r="V217" i="1"/>
  <c r="V62" i="1"/>
  <c r="V171" i="1"/>
  <c r="V108" i="1"/>
  <c r="V32" i="1"/>
  <c r="V95" i="1"/>
  <c r="V173" i="1"/>
  <c r="V83" i="1"/>
  <c r="V55" i="1"/>
  <c r="V120" i="1"/>
  <c r="V17" i="1"/>
  <c r="V139" i="1"/>
  <c r="V131" i="1"/>
  <c r="V68" i="1"/>
  <c r="V5" i="1"/>
  <c r="V161" i="1"/>
  <c r="V128" i="1"/>
  <c r="V201" i="1"/>
  <c r="V141" i="1"/>
  <c r="V191" i="1"/>
  <c r="V142" i="1"/>
  <c r="V85" i="1"/>
  <c r="V137" i="1"/>
  <c r="V166" i="1"/>
  <c r="V3" i="1"/>
  <c r="V86" i="1"/>
  <c r="V218" i="1"/>
  <c r="V204" i="1"/>
  <c r="V2" i="1"/>
  <c r="V176" i="1"/>
  <c r="V221" i="1"/>
  <c r="V110" i="1"/>
  <c r="V70" i="1"/>
  <c r="V46" i="1"/>
  <c r="V24" i="1"/>
  <c r="V112" i="1"/>
  <c r="V64" i="1"/>
  <c r="V9" i="1"/>
  <c r="V181" i="1"/>
  <c r="V140" i="1"/>
  <c r="V149" i="1"/>
  <c r="V165" i="1"/>
  <c r="V18" i="1"/>
  <c r="V38" i="1"/>
  <c r="V195" i="1"/>
  <c r="V184" i="1"/>
  <c r="V36" i="1"/>
  <c r="V71" i="1"/>
  <c r="V153" i="1"/>
  <c r="V183" i="1"/>
  <c r="V58" i="1"/>
  <c r="V152" i="1"/>
  <c r="V6" i="1"/>
  <c r="V133" i="1"/>
  <c r="V118" i="1"/>
  <c r="V73" i="1"/>
  <c r="V56" i="1"/>
  <c r="V198" i="1"/>
  <c r="V93" i="1"/>
  <c r="V81" i="1"/>
  <c r="V113" i="1"/>
  <c r="V96" i="1"/>
  <c r="V90" i="1"/>
  <c r="V147" i="1"/>
  <c r="V196" i="1"/>
  <c r="V87" i="1"/>
  <c r="V122" i="1"/>
  <c r="V22" i="1"/>
  <c r="V47" i="1"/>
  <c r="V150" i="1"/>
  <c r="V42" i="1"/>
  <c r="V163" i="1"/>
  <c r="V130" i="1"/>
  <c r="V222" i="1"/>
  <c r="V124" i="1"/>
  <c r="V144" i="1"/>
  <c r="V74" i="1"/>
  <c r="V33" i="1"/>
  <c r="V53" i="1"/>
  <c r="V23" i="1"/>
  <c r="V101" i="1"/>
  <c r="V187" i="1"/>
  <c r="V180" i="1"/>
  <c r="V220" i="1"/>
  <c r="V19" i="1"/>
  <c r="V29" i="1"/>
  <c r="V30" i="1"/>
  <c r="V66" i="1"/>
  <c r="V54" i="1"/>
  <c r="V65" i="1"/>
  <c r="V174" i="1"/>
  <c r="V175" i="1"/>
  <c r="V159" i="1"/>
  <c r="V219" i="1"/>
  <c r="V50" i="1"/>
  <c r="V51" i="1"/>
  <c r="V45" i="1"/>
  <c r="V91" i="1"/>
  <c r="V116" i="1"/>
  <c r="V203" i="1"/>
  <c r="V102" i="1"/>
  <c r="V199" i="1"/>
  <c r="V200" i="1"/>
  <c r="V39" i="1"/>
  <c r="V26" i="1"/>
  <c r="V192" i="1"/>
  <c r="V115" i="1"/>
  <c r="V89" i="1"/>
  <c r="V41" i="1"/>
  <c r="V212" i="1"/>
  <c r="V156" i="1"/>
  <c r="V132" i="1"/>
  <c r="V119" i="1"/>
  <c r="V214" i="1"/>
  <c r="V98" i="1"/>
  <c r="V155" i="1"/>
  <c r="V136" i="1"/>
  <c r="V43" i="1"/>
  <c r="V207" i="1"/>
  <c r="V206" i="1"/>
  <c r="V13" i="1"/>
  <c r="V20" i="1"/>
  <c r="V72" i="1"/>
  <c r="V162" i="1"/>
  <c r="V148" i="1"/>
  <c r="V21" i="1"/>
  <c r="V82" i="1"/>
  <c r="V52" i="1"/>
  <c r="V75" i="1"/>
  <c r="V114" i="1"/>
  <c r="V158" i="1"/>
  <c r="V28" i="1"/>
  <c r="V209" i="1"/>
  <c r="V197" i="1"/>
  <c r="V223" i="1"/>
  <c r="V189" i="1"/>
  <c r="V57" i="1"/>
  <c r="V11" i="1"/>
  <c r="V107" i="1"/>
  <c r="V60" i="1"/>
  <c r="V12" i="1"/>
  <c r="V25" i="1"/>
  <c r="V61" i="1"/>
  <c r="M64" i="1" l="1"/>
  <c r="Y64" i="1" s="1"/>
  <c r="X10" i="5"/>
  <c r="M160" i="1"/>
  <c r="Y160" i="1" s="1"/>
  <c r="X7" i="5"/>
  <c r="M82" i="1"/>
  <c r="Y82" i="1" s="1"/>
  <c r="X14" i="5"/>
  <c r="M151" i="1"/>
  <c r="Y151" i="1" s="1"/>
  <c r="X2" i="5"/>
  <c r="M69" i="1" l="1"/>
  <c r="Y69" i="1" s="1"/>
  <c r="X6" i="5"/>
  <c r="M210" i="1"/>
  <c r="Y210" i="1" s="1"/>
  <c r="X13" i="5"/>
  <c r="M3" i="1"/>
  <c r="Y3" i="1" s="1"/>
  <c r="X4" i="5"/>
  <c r="M100" i="1"/>
  <c r="Y100" i="1" s="1"/>
  <c r="X5" i="5"/>
  <c r="M169" i="1"/>
  <c r="Y169" i="1" s="1"/>
  <c r="X11" i="5"/>
  <c r="M67" i="1"/>
  <c r="Y67" i="1" s="1"/>
  <c r="X9" i="5"/>
  <c r="M148" i="1"/>
  <c r="Y148" i="1" s="1"/>
  <c r="X8" i="5"/>
  <c r="M21" i="1"/>
  <c r="Y21" i="1" s="1"/>
  <c r="X12" i="5"/>
  <c r="M217" i="1"/>
  <c r="Y217" i="1" s="1"/>
  <c r="X15" i="5"/>
</calcChain>
</file>

<file path=xl/sharedStrings.xml><?xml version="1.0" encoding="utf-8"?>
<sst xmlns="http://schemas.openxmlformats.org/spreadsheetml/2006/main" count="1061" uniqueCount="265">
  <si>
    <t>Name</t>
  </si>
  <si>
    <t>PA</t>
  </si>
  <si>
    <t>AB</t>
  </si>
  <si>
    <t>Hits</t>
  </si>
  <si>
    <t>BB</t>
  </si>
  <si>
    <t>1B</t>
  </si>
  <si>
    <t>2B</t>
  </si>
  <si>
    <t>3B</t>
  </si>
  <si>
    <t>HR</t>
  </si>
  <si>
    <t>TB</t>
  </si>
  <si>
    <t>SB</t>
  </si>
  <si>
    <t>1B%</t>
  </si>
  <si>
    <t>2B%</t>
  </si>
  <si>
    <t>3B%</t>
  </si>
  <si>
    <t>HR%</t>
  </si>
  <si>
    <t>BB%</t>
  </si>
  <si>
    <t>Bat Avg</t>
  </si>
  <si>
    <t>SLG%</t>
  </si>
  <si>
    <t>OBP</t>
  </si>
  <si>
    <t>OPS</t>
  </si>
  <si>
    <t>ISO</t>
  </si>
  <si>
    <t>wOBA</t>
  </si>
  <si>
    <t>Points</t>
  </si>
  <si>
    <t>Marc Collins</t>
  </si>
  <si>
    <t>Randall Reid</t>
  </si>
  <si>
    <t>Felipe Torres</t>
  </si>
  <si>
    <t>Linet Marc</t>
  </si>
  <si>
    <t>Ethan Butler</t>
  </si>
  <si>
    <t>Ricardo Nunez</t>
  </si>
  <si>
    <t>Donald Cox</t>
  </si>
  <si>
    <t>Kelly Jennings</t>
  </si>
  <si>
    <t>Antionio Inglesias</t>
  </si>
  <si>
    <t>Ivan Pena</t>
  </si>
  <si>
    <t>Tracey Sutton</t>
  </si>
  <si>
    <t>Corey Castro</t>
  </si>
  <si>
    <t>Salavador Ford</t>
  </si>
  <si>
    <t>Glen Henderson</t>
  </si>
  <si>
    <t>Mohamed Vargas</t>
  </si>
  <si>
    <t>Jayden Ortiz</t>
  </si>
  <si>
    <t>Ilze Aikema</t>
  </si>
  <si>
    <t>Elmer Mendoza</t>
  </si>
  <si>
    <t>Tyrone Clark</t>
  </si>
  <si>
    <t>Zachary Alvarez</t>
  </si>
  <si>
    <t>Frederick Bates</t>
  </si>
  <si>
    <t>Gabriel Martin</t>
  </si>
  <si>
    <t>Ian Perez</t>
  </si>
  <si>
    <t>Javier Carrasco</t>
  </si>
  <si>
    <t>Andy Mason</t>
  </si>
  <si>
    <t>Xavier Medina</t>
  </si>
  <si>
    <t>Joshua Wagner</t>
  </si>
  <si>
    <t>Lloyd Crooms</t>
  </si>
  <si>
    <t>Xavier Hildago</t>
  </si>
  <si>
    <t>Hugh Ramos</t>
  </si>
  <si>
    <t>Alejandro Nunez</t>
  </si>
  <si>
    <t>Emilio Rojas</t>
  </si>
  <si>
    <t>Mariano Ramos</t>
  </si>
  <si>
    <t>Raul Marquez</t>
  </si>
  <si>
    <t>German Castillo</t>
  </si>
  <si>
    <t>Alfredo Gallego</t>
  </si>
  <si>
    <t>Joseph Sims</t>
  </si>
  <si>
    <t>Jar Schmidt</t>
  </si>
  <si>
    <t>Borja Aguilar</t>
  </si>
  <si>
    <t>Jorge Mendez</t>
  </si>
  <si>
    <t>Isaac Perez</t>
  </si>
  <si>
    <t>Jimmie Marshall</t>
  </si>
  <si>
    <t>Benito Cruz</t>
  </si>
  <si>
    <t>Borja Mora</t>
  </si>
  <si>
    <t>Mario Nunez</t>
  </si>
  <si>
    <t>Joan Fuentes</t>
  </si>
  <si>
    <t>Anik De Luca</t>
  </si>
  <si>
    <t>Lewis Harvey</t>
  </si>
  <si>
    <t>Sebastian Pascual</t>
  </si>
  <si>
    <t>Kent Curtis</t>
  </si>
  <si>
    <t>Ken Wallace</t>
  </si>
  <si>
    <t>Angel Gomez</t>
  </si>
  <si>
    <t>Brandon Perry</t>
  </si>
  <si>
    <t>Jeffery Pena</t>
  </si>
  <si>
    <t>Eduardo Vega</t>
  </si>
  <si>
    <t>Kira McSheehy</t>
  </si>
  <si>
    <t>Roberta Vidal</t>
  </si>
  <si>
    <t>Erik Bennet</t>
  </si>
  <si>
    <t>Meriwether Batts</t>
  </si>
  <si>
    <t>Brennan Banks</t>
  </si>
  <si>
    <t>Carlos Cano</t>
  </si>
  <si>
    <t>Shane Howell</t>
  </si>
  <si>
    <t>Joan Alvarez</t>
  </si>
  <si>
    <t>Victor Martinez</t>
  </si>
  <si>
    <t>Ignacio Santiago</t>
  </si>
  <si>
    <t>Jared Jensen</t>
  </si>
  <si>
    <t>Gabriel Ramirez</t>
  </si>
  <si>
    <t>Gonzalo Leon</t>
  </si>
  <si>
    <t>Vicente Garcia</t>
  </si>
  <si>
    <t>Randy Warren</t>
  </si>
  <si>
    <t>Brandon Graham</t>
  </si>
  <si>
    <t>Claude Carroll</t>
  </si>
  <si>
    <t>Landon Martinez</t>
  </si>
  <si>
    <t>Lorenzo Santiago</t>
  </si>
  <si>
    <t>German Reyes</t>
  </si>
  <si>
    <t>Dennis Fletcher</t>
  </si>
  <si>
    <t>John Barnes</t>
  </si>
  <si>
    <t>Gonzalo Caballero</t>
  </si>
  <si>
    <t>Tim Horton</t>
  </si>
  <si>
    <t>Diego Flores</t>
  </si>
  <si>
    <t>Martin Herrera</t>
  </si>
  <si>
    <t>Christobal Soler</t>
  </si>
  <si>
    <t>Arturo Campos</t>
  </si>
  <si>
    <t>Flen Wallers</t>
  </si>
  <si>
    <t>Willie Allen</t>
  </si>
  <si>
    <t>Alex Navarro</t>
  </si>
  <si>
    <t>Samuel Gallardo</t>
  </si>
  <si>
    <t>Carmelo Romero</t>
  </si>
  <si>
    <t>Alvaro Nunez</t>
  </si>
  <si>
    <t>Julian Walker</t>
  </si>
  <si>
    <t>Jorge Aguilar</t>
  </si>
  <si>
    <t>Evan Cook</t>
  </si>
  <si>
    <t>Mike White</t>
  </si>
  <si>
    <t>Julio Cruz</t>
  </si>
  <si>
    <t>Ashlyn Rorie</t>
  </si>
  <si>
    <t>Ishmael Caballero</t>
  </si>
  <si>
    <t>Harold Richardson</t>
  </si>
  <si>
    <t>Esteban Parra</t>
  </si>
  <si>
    <t>Luis Aguilar</t>
  </si>
  <si>
    <t>Roberto Garrett</t>
  </si>
  <si>
    <t>John Fernandez</t>
  </si>
  <si>
    <t>Alfred Williams</t>
  </si>
  <si>
    <t>Jesus Rhodes</t>
  </si>
  <si>
    <t>Hector Santana</t>
  </si>
  <si>
    <t>Julian Santana</t>
  </si>
  <si>
    <t>Luis Cano</t>
  </si>
  <si>
    <t>Mohamed Romero</t>
  </si>
  <si>
    <t>Pedro Reyes</t>
  </si>
  <si>
    <t>Travis Vargas</t>
  </si>
  <si>
    <t>Alerto Moore</t>
  </si>
  <si>
    <t>Luis Martinez</t>
  </si>
  <si>
    <t>Harry Bowman</t>
  </si>
  <si>
    <t>Norman Grant</t>
  </si>
  <si>
    <t>Christian Camona</t>
  </si>
  <si>
    <t>Jordi Nunez</t>
  </si>
  <si>
    <t>Danny Wallace</t>
  </si>
  <si>
    <t>Ernesto Aguilar</t>
  </si>
  <si>
    <t>Jorge Ortiz</t>
  </si>
  <si>
    <t>William Armstrong</t>
  </si>
  <si>
    <t>Phillip Luthi</t>
  </si>
  <si>
    <t>Jared Snyder</t>
  </si>
  <si>
    <t>Caleb Mitchelle</t>
  </si>
  <si>
    <t>Melvin Alvarez</t>
  </si>
  <si>
    <t>Eddie Sullivan</t>
  </si>
  <si>
    <t>Gabe Wagner</t>
  </si>
  <si>
    <t>Clarence King</t>
  </si>
  <si>
    <t>Ted Clark</t>
  </si>
  <si>
    <t>Ramon Caballero</t>
  </si>
  <si>
    <t>Jonathan Rubio</t>
  </si>
  <si>
    <t>Javier Vargas</t>
  </si>
  <si>
    <t>Isaac Herrero</t>
  </si>
  <si>
    <t>Leonard Kennedy</t>
  </si>
  <si>
    <t>Denton Einarsson</t>
  </si>
  <si>
    <t>Gergory Peters</t>
  </si>
  <si>
    <t>Diego Serrano</t>
  </si>
  <si>
    <t>Roger Gray</t>
  </si>
  <si>
    <t>Alexander Delgado</t>
  </si>
  <si>
    <t>Jesse Smith</t>
  </si>
  <si>
    <t>Emillio Garcia</t>
  </si>
  <si>
    <t>Russell Garrett</t>
  </si>
  <si>
    <t>Joseph James</t>
  </si>
  <si>
    <t>Gene Jenkins</t>
  </si>
  <si>
    <t>Henry Rogers</t>
  </si>
  <si>
    <t>Soa Vela</t>
  </si>
  <si>
    <t>Jordi Navarro</t>
  </si>
  <si>
    <t>Boreas Sudworth</t>
  </si>
  <si>
    <t>Pablo Prieto</t>
  </si>
  <si>
    <t>Gordon Terry</t>
  </si>
  <si>
    <t>Sergio Suarez</t>
  </si>
  <si>
    <t>Alejandro Hildago</t>
  </si>
  <si>
    <t>Terrence Young</t>
  </si>
  <si>
    <t>Elijah Vasquez</t>
  </si>
  <si>
    <t>Benjamin Hoffman</t>
  </si>
  <si>
    <t>Martin Mael</t>
  </si>
  <si>
    <t>Mike Dean</t>
  </si>
  <si>
    <t>Jonathan Vicente</t>
  </si>
  <si>
    <t>Jack Mitchell</t>
  </si>
  <si>
    <t>Adam Fowler</t>
  </si>
  <si>
    <t>Calvin Ellis</t>
  </si>
  <si>
    <t>Martin Lorenzo</t>
  </si>
  <si>
    <t>Andre Bell</t>
  </si>
  <si>
    <t>Tyler Soto</t>
  </si>
  <si>
    <t>Agustin Cortes</t>
  </si>
  <si>
    <t>Raymond Elliot</t>
  </si>
  <si>
    <t>Kolbe Sump</t>
  </si>
  <si>
    <t>Richard Cooper</t>
  </si>
  <si>
    <t>Paul Young</t>
  </si>
  <si>
    <t>John Vega</t>
  </si>
  <si>
    <t>Alberto Perez</t>
  </si>
  <si>
    <t>Melvin Gutierrez</t>
  </si>
  <si>
    <t>Carmelo Santos</t>
  </si>
  <si>
    <t>Terry Franklin</t>
  </si>
  <si>
    <t>Nelson Hunt</t>
  </si>
  <si>
    <t>Victor Gallego</t>
  </si>
  <si>
    <t>Carmelo Lorenzo</t>
  </si>
  <si>
    <t>Kumaran Seelen</t>
  </si>
  <si>
    <t>Harvey Carr</t>
  </si>
  <si>
    <t>Ray Castro</t>
  </si>
  <si>
    <t>Alberto Santana</t>
  </si>
  <si>
    <t>Hector Hernandez</t>
  </si>
  <si>
    <t>Joseph Alvarez</t>
  </si>
  <si>
    <t>Pedro Hernandez</t>
  </si>
  <si>
    <t>Alfredo Campos</t>
  </si>
  <si>
    <t>Wade Barnett</t>
  </si>
  <si>
    <t>Pat Mills</t>
  </si>
  <si>
    <t>Marvin Payne</t>
  </si>
  <si>
    <t>Bernard Sullivan</t>
  </si>
  <si>
    <t>Hector Alonso</t>
  </si>
  <si>
    <t>Ivan Moya</t>
  </si>
  <si>
    <t>Lewis Armstrong</t>
  </si>
  <si>
    <t>Emanuel Turner</t>
  </si>
  <si>
    <t>Ignacio Cruz</t>
  </si>
  <si>
    <t>Mohamed Carrasco</t>
  </si>
  <si>
    <t>Glen Hamilton</t>
  </si>
  <si>
    <t>Tomas Pastor</t>
  </si>
  <si>
    <t>Jack Oliver</t>
  </si>
  <si>
    <t>Eduardo Fields</t>
  </si>
  <si>
    <t>Marc Caballero</t>
  </si>
  <si>
    <t>Jason Smith</t>
  </si>
  <si>
    <t>Marco Marquez</t>
  </si>
  <si>
    <t>Virgil Hernandez</t>
  </si>
  <si>
    <t>Carter Shelton</t>
  </si>
  <si>
    <t>Team</t>
  </si>
  <si>
    <t>Marshals</t>
  </si>
  <si>
    <t>Claws</t>
  </si>
  <si>
    <t>Spartans</t>
  </si>
  <si>
    <t>Cory Richards</t>
  </si>
  <si>
    <t>Bullets</t>
  </si>
  <si>
    <t>Novas</t>
  </si>
  <si>
    <t>Runners</t>
  </si>
  <si>
    <t>Infernos</t>
  </si>
  <si>
    <t>Knights</t>
  </si>
  <si>
    <t>Crocs</t>
  </si>
  <si>
    <t>Sabertooths</t>
  </si>
  <si>
    <t>Bulldogs</t>
  </si>
  <si>
    <t>War Hogs</t>
  </si>
  <si>
    <t>Trolls</t>
  </si>
  <si>
    <t>Badgers</t>
  </si>
  <si>
    <t>Spikes</t>
  </si>
  <si>
    <t>Cannons</t>
  </si>
  <si>
    <t>1,2</t>
  </si>
  <si>
    <t>Active Seasons</t>
  </si>
  <si>
    <t>Ivan Garcia</t>
  </si>
  <si>
    <t>Active Seaons</t>
  </si>
  <si>
    <t>Seasons Active</t>
  </si>
  <si>
    <t>1,2,3</t>
  </si>
  <si>
    <t>2,3</t>
  </si>
  <si>
    <t>Sol Knight</t>
  </si>
  <si>
    <t>Gregorio Caberera</t>
  </si>
  <si>
    <t>Ashlee Faulkner</t>
  </si>
  <si>
    <t>Jim Kelley</t>
  </si>
  <si>
    <t>Tamera Watts</t>
  </si>
  <si>
    <t>Evan Costa</t>
  </si>
  <si>
    <t>Leif Juarez</t>
  </si>
  <si>
    <t>Mohammad Carrillo</t>
  </si>
  <si>
    <t>Granville Garrison</t>
  </si>
  <si>
    <t>Coleen Beck</t>
  </si>
  <si>
    <t>Heather Mckenzie</t>
  </si>
  <si>
    <t>Booker Winters</t>
  </si>
  <si>
    <t>Gertrude Maynard</t>
  </si>
  <si>
    <t>Alvin Martin</t>
  </si>
  <si>
    <t>Marc 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</si>
</sst>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1" applyNumberFormat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1" applyNumberFormat="1" applyBorder="1" applyAlignment="1">
      <alignment horizontal="center"/>
    </xf>
    <xf numFmtId="0" fontId="1" fillId="0" borderId="11" xfId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1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/>
  </cellXfs>
  <cellStyles count="2">
    <cellStyle name="Explanatory Text" xfId="1" builtinId="53"/>
    <cellStyle name="Normal" xfId="0" builtinId="0"/>
  </cellStyles>
  <dxfs count="494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3CE1D78-4A4B-405D-B0DA-3575E9E18B4C}" name="Table31118" displayName="Table31118" ref="A1:Y223" totalsRowShown="0" headerRowDxfId="493" dataDxfId="491" headerRowBorderDxfId="492" tableBorderDxfId="490" totalsRowBorderDxfId="489">
  <autoFilter ref="A1:Y223" xr:uid="{53CE1D78-4A4B-405D-B0DA-3575E9E18B4C}"/>
  <sortState xmlns:xlrd2="http://schemas.microsoft.com/office/spreadsheetml/2017/richdata2" ref="A2:Y223">
    <sortCondition descending="1" ref="Y1:Y223"/>
  </sortState>
  <tableColumns count="25">
    <tableColumn id="7" xr3:uid="{FC094372-6295-4072-B84B-CA8C6947B4BB}" name="Team" dataDxfId="488"/>
    <tableColumn id="1" xr3:uid="{20865AAC-1754-466D-ACC7-95717A9C6BC6}" name="Name" dataDxfId="487"/>
    <tableColumn id="14" xr3:uid="{96AE17AD-BEB8-414D-A781-A8159BC5C11D}" name="Active Seasons" dataDxfId="486"/>
    <tableColumn id="2" xr3:uid="{AB3CC99F-FA4B-4277-BF84-BEA2D98E1B0C}" name="PA" dataDxfId="485"/>
    <tableColumn id="20" xr3:uid="{B10BC642-F9CC-4936-8E32-2CFF29297CF3}" name="AB" dataDxfId="484" dataCellStyle="Explanatory Text"/>
    <tableColumn id="21" xr3:uid="{0BEAFF5E-C3FD-4F29-93A1-77D8320B608C}" name="Hits" dataDxfId="483" dataCellStyle="Explanatory Text"/>
    <tableColumn id="15" xr3:uid="{A281EAFE-7459-4953-AFCB-FF06BD9F2FBF}" name="BB" dataDxfId="482"/>
    <tableColumn id="3" xr3:uid="{FB515194-1D27-47A3-8F2D-CB0C25F3BAAC}" name="1B" dataDxfId="481"/>
    <tableColumn id="4" xr3:uid="{0D1A7C42-247D-4055-8ABD-37676978DC4B}" name="2B" dataDxfId="480"/>
    <tableColumn id="5" xr3:uid="{3FB822F7-50B5-4328-8C81-C90A8AADDF13}" name="3B" dataDxfId="479"/>
    <tableColumn id="6" xr3:uid="{90058D77-6FFB-41F6-B7BB-C6D7F1FF7057}" name="HR" dataDxfId="478"/>
    <tableColumn id="19" xr3:uid="{B235E6C6-A143-4545-B107-63E2B000760A}" name="TB" dataDxfId="477" dataCellStyle="Explanatory Text"/>
    <tableColumn id="12" xr3:uid="{C7CFE7FD-1BE0-4536-BB69-9E9DC94BFE8D}" name="SB" dataDxfId="476"/>
    <tableColumn id="8" xr3:uid="{4A4D1359-E66E-41BB-B5BA-03377DB67469}" name="1B%" dataDxfId="475">
      <calculatedColumnFormula>IFERROR(H2/F2,0)</calculatedColumnFormula>
    </tableColumn>
    <tableColumn id="9" xr3:uid="{AA61BA82-F22E-4EEF-B458-B6ABB80C18C6}" name="2B%" dataDxfId="474">
      <calculatedColumnFormula>IFERROR(I2/F2,0)</calculatedColumnFormula>
    </tableColumn>
    <tableColumn id="10" xr3:uid="{0BE9B461-D33E-4D2F-B764-5EDAFDBAED06}" name="3B%" dataDxfId="473">
      <calculatedColumnFormula>IFERROR(J2/F2,0)</calculatedColumnFormula>
    </tableColumn>
    <tableColumn id="11" xr3:uid="{64004A71-F993-4887-9644-DA9DB49FAC19}" name="HR%" dataDxfId="472">
      <calculatedColumnFormula>IFERROR(K2/F2,0)</calculatedColumnFormula>
    </tableColumn>
    <tableColumn id="13" xr3:uid="{2223006A-4DCF-44D8-95C2-08906E620DA2}" name="BB%" dataDxfId="471">
      <calculatedColumnFormula>IFERROR(G2/D2,0)</calculatedColumnFormula>
    </tableColumn>
    <tableColumn id="26" xr3:uid="{05EC0365-2097-4250-B33E-48D1B5F4AF13}" name="Bat Avg" dataDxfId="470">
      <calculatedColumnFormula>IFERROR((H2+I2+J2+K2)/E2,0)</calculatedColumnFormula>
    </tableColumn>
    <tableColumn id="25" xr3:uid="{CA267639-802D-4989-9187-F148F3B12454}" name="SLG%" dataDxfId="469">
      <calculatedColumnFormula>IFERROR(L2/E2,0)</calculatedColumnFormula>
    </tableColumn>
    <tableColumn id="17" xr3:uid="{B3CB4D58-3CB2-402D-BC27-A648D017EDA4}" name="OBP" dataDxfId="468">
      <calculatedColumnFormula>(F2+G2)/D2</calculatedColumnFormula>
    </tableColumn>
    <tableColumn id="22" xr3:uid="{2617B013-252F-47AC-BD32-4E663931F22A}" name="OPS" dataDxfId="467">
      <calculatedColumnFormula>T2+U2</calculatedColumnFormula>
    </tableColumn>
    <tableColumn id="23" xr3:uid="{496C9DDA-E45F-488A-81BE-B246F461659B}" name="ISO" dataDxfId="466">
      <calculatedColumnFormula>(Table31118[[#This Row],[2B]]+Table31118[[#This Row],[3B]]+(3*Table31118[[#This Row],[HR]]))/Table31118[[#This Row],[AB]]</calculatedColumnFormula>
    </tableColumn>
    <tableColumn id="24" xr3:uid="{0A6E2889-4ECC-48FE-97F0-71BFAC0F26D2}" name="wOBA" dataDxfId="0">
      <calculatedColumnFormula>(0.69*Table31118[[#This Row],[BB]])+(0.89*Table31118[[#This Row],[1B]])+(1.27*Table31118[[#This Row],[2B]])+(1.62*Table31118[[#This Row],[3B]])+(2.1*Table31118[[#This Row],[HR]])/Table31118[[#This Row],[PA]]</calculatedColumnFormula>
    </tableColumn>
    <tableColumn id="28" xr3:uid="{9ECECA0D-15BF-4C36-AC65-4E9A546F72E8}" name="Points" dataDxfId="465">
      <calculatedColumnFormula>((F2+G2)*(L2+(0.26*G2))+(0.52*M2))/D2</calculatedColumnFormula>
    </tableColumn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8F3A27-D0A9-4962-AC85-1005D347F151}" name="Table31110" displayName="Table31110" ref="A1:X15" totalsRowShown="0" headerRowDxfId="232" dataDxfId="230" headerRowBorderDxfId="231" tableBorderDxfId="229" totalsRowBorderDxfId="228">
  <autoFilter ref="A1:X15" xr:uid="{A48F3A27-D0A9-4962-AC85-1005D347F151}"/>
  <sortState xmlns:xlrd2="http://schemas.microsoft.com/office/spreadsheetml/2017/richdata2" ref="A2:X15">
    <sortCondition ref="A1:A15"/>
  </sortState>
  <tableColumns count="24">
    <tableColumn id="1" xr3:uid="{681E4116-9ECD-4E1C-9F7C-AAFE74680B82}" name="Name" dataDxfId="227"/>
    <tableColumn id="7" xr3:uid="{92E8617C-5E61-46A9-9287-4455BDBA0523}" name="Active Seasons" dataDxfId="226"/>
    <tableColumn id="2" xr3:uid="{542D29DC-BF9C-4C72-8A4A-72322D6A7FDB}" name="PA" dataDxfId="225"/>
    <tableColumn id="20" xr3:uid="{C2D7F3AA-D620-4727-B386-C98EE63F5E02}" name="AB" dataDxfId="224" dataCellStyle="Explanatory Text">
      <calculatedColumnFormula>C2-F2</calculatedColumnFormula>
    </tableColumn>
    <tableColumn id="21" xr3:uid="{47E6EB7F-690F-40CF-8960-91D834F31C29}" name="Hits" dataDxfId="223" dataCellStyle="Explanatory Text">
      <calculatedColumnFormula>SUM(Table31110[[#This Row],[1B]:[HR]])</calculatedColumnFormula>
    </tableColumn>
    <tableColumn id="15" xr3:uid="{345296EC-D292-41CA-84B0-46BB0A244D95}" name="BB" dataDxfId="222"/>
    <tableColumn id="3" xr3:uid="{42F44937-2CA7-4376-A2A9-C05094BBB058}" name="1B" dataDxfId="221"/>
    <tableColumn id="4" xr3:uid="{C5DBCDF1-4B9C-4715-B7BD-B2F96D91BEC3}" name="2B" dataDxfId="220"/>
    <tableColumn id="5" xr3:uid="{5EDCCF4E-F087-4981-A44D-914CBBEF30FF}" name="3B" dataDxfId="219"/>
    <tableColumn id="6" xr3:uid="{30B6D496-8153-48EC-B51D-CCE6C08D304A}" name="HR" dataDxfId="218"/>
    <tableColumn id="19" xr3:uid="{8CD0BFD0-1140-4687-821D-389A9A88FDAB}" name="TB" dataDxfId="217" dataCellStyle="Explanatory Text">
      <calculatedColumnFormula>SUM((G2*1),(H2*2),(I2*3),(J2*4))</calculatedColumnFormula>
    </tableColumn>
    <tableColumn id="12" xr3:uid="{FC24FF69-E50C-4388-9396-B4EB052FE5F5}" name="SB" dataDxfId="216"/>
    <tableColumn id="8" xr3:uid="{67A9428F-B8DC-4E38-819F-D92702E28B53}" name="1B%" dataDxfId="215">
      <calculatedColumnFormula>IFERROR(G2/E2,0)</calculatedColumnFormula>
    </tableColumn>
    <tableColumn id="9" xr3:uid="{B487814A-3019-495B-9CA0-55352EF31B4B}" name="2B%" dataDxfId="214">
      <calculatedColumnFormula>IFERROR(H2/E2,0)</calculatedColumnFormula>
    </tableColumn>
    <tableColumn id="10" xr3:uid="{07A9462D-E864-496C-B3E2-6EE882440049}" name="3B%" dataDxfId="213">
      <calculatedColumnFormula>IFERROR(I2/E2,0)</calculatedColumnFormula>
    </tableColumn>
    <tableColumn id="11" xr3:uid="{B5D8E56C-38A5-4D21-8091-17FF4F20620C}" name="HR%" dataDxfId="212">
      <calculatedColumnFormula>IFERROR(J2/E2,0)</calculatedColumnFormula>
    </tableColumn>
    <tableColumn id="13" xr3:uid="{85BD34EE-85A4-459E-9E42-BADB8414BA20}" name="BB%" dataDxfId="211">
      <calculatedColumnFormula>IFERROR(F2/C2,0)</calculatedColumnFormula>
    </tableColumn>
    <tableColumn id="26" xr3:uid="{9202E36A-BDA9-48CE-93B5-90B331EE7807}" name="Bat Avg" dataDxfId="210">
      <calculatedColumnFormula>IFERROR((G2+H2+I2+J2)/D2,0)</calculatedColumnFormula>
    </tableColumn>
    <tableColumn id="25" xr3:uid="{01D9B723-391F-42EA-93DE-1A1260F95AEB}" name="SLG%" dataDxfId="209">
      <calculatedColumnFormula>IFERROR(K2/D2,0)</calculatedColumnFormula>
    </tableColumn>
    <tableColumn id="17" xr3:uid="{2039CDC2-34BA-495C-B1F4-E9FF49575C1F}" name="OBP" dataDxfId="208">
      <calculatedColumnFormula>(E2+F2)/C2</calculatedColumnFormula>
    </tableColumn>
    <tableColumn id="22" xr3:uid="{01DAE7F1-A892-4514-9A88-51C48822FD07}" name="OPS" dataDxfId="207">
      <calculatedColumnFormula>S2+T2</calculatedColumnFormula>
    </tableColumn>
    <tableColumn id="23" xr3:uid="{63DC97E3-24B1-4907-95F5-C7152C7FB31C}" name="ISO" dataDxfId="206">
      <calculatedColumnFormula>(Table31110[[#This Row],[2B]]+Table31110[[#This Row],[3B]]+(3*Table31110[[#This Row],[HR]]))/Table31110[[#This Row],[AB]]</calculatedColumnFormula>
    </tableColumn>
    <tableColumn id="24" xr3:uid="{BC5FB416-95F0-4250-B947-EA342133071D}" name="wOBA" dataDxfId="205">
      <calculatedColumnFormula>(0.69*Table31110[[#This Row],[BB]])+(0.89*Table31110[[#This Row],[1B]])+(1.27*Table31110[[#This Row],[2B]])+(1.62*Table31110[[#This Row],[3B]])+(2.1*Table31110[[#This Row],[HR]])/Table31110[[#This Row],[PA]]</calculatedColumnFormula>
    </tableColumn>
    <tableColumn id="28" xr3:uid="{071C3A8E-1225-4DCD-997A-43688EC8E4F5}" name="Points" dataDxfId="204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9F000A-42BD-463C-B561-93588AAC7FA5}" name="Table31111" displayName="Table31111" ref="A1:X14" totalsRowShown="0" headerRowDxfId="203" dataDxfId="201" headerRowBorderDxfId="202" tableBorderDxfId="200" totalsRowBorderDxfId="199">
  <autoFilter ref="A1:X14" xr:uid="{1F9F000A-42BD-463C-B561-93588AAC7FA5}"/>
  <sortState xmlns:xlrd2="http://schemas.microsoft.com/office/spreadsheetml/2017/richdata2" ref="A2:X14">
    <sortCondition ref="A1:A14"/>
  </sortState>
  <tableColumns count="24">
    <tableColumn id="1" xr3:uid="{D97ED0E7-65C7-4C24-8C08-133250316726}" name="Name" dataDxfId="198"/>
    <tableColumn id="7" xr3:uid="{1A84BB05-B69C-4A2B-8DFF-AC4FF895DDAC}" name="Active Seasons" dataDxfId="197"/>
    <tableColumn id="2" xr3:uid="{FD5235A6-05E2-46BF-88A3-F672418D0B5B}" name="PA" dataDxfId="196"/>
    <tableColumn id="20" xr3:uid="{1893A5E3-F09B-40EF-9A93-BD125446CE11}" name="AB" dataDxfId="195" dataCellStyle="Explanatory Text">
      <calculatedColumnFormula>C2-F2</calculatedColumnFormula>
    </tableColumn>
    <tableColumn id="21" xr3:uid="{ABDCD33E-0B4B-4B99-80C1-06B278B294C0}" name="Hits" dataDxfId="194" dataCellStyle="Explanatory Text">
      <calculatedColumnFormula>SUM(Table31111[[#This Row],[1B]:[HR]])</calculatedColumnFormula>
    </tableColumn>
    <tableColumn id="15" xr3:uid="{E94D6FA9-5FB4-4042-A015-59A3D92EB742}" name="BB" dataDxfId="193"/>
    <tableColumn id="3" xr3:uid="{DB4FF2C9-571D-411C-8DB8-9B01C33A384F}" name="1B" dataDxfId="192"/>
    <tableColumn id="4" xr3:uid="{90C1B728-CF17-4E05-BDAD-64A7BCA14F7E}" name="2B" dataDxfId="191"/>
    <tableColumn id="5" xr3:uid="{22E40D5D-F887-4FC1-BB67-2551BEA5FBE9}" name="3B" dataDxfId="190"/>
    <tableColumn id="6" xr3:uid="{F6C28E21-FCEC-4772-BFD9-0C8D23ECF7D6}" name="HR" dataDxfId="189"/>
    <tableColumn id="19" xr3:uid="{764B3C30-13A3-4948-AD3B-420D021C353B}" name="TB" dataDxfId="188" dataCellStyle="Explanatory Text">
      <calculatedColumnFormula>SUM((G2*1),(H2*2),(I2*3),(J2*4))</calculatedColumnFormula>
    </tableColumn>
    <tableColumn id="12" xr3:uid="{AAE8456C-9CD8-430E-99B3-6920AC7A31E9}" name="SB" dataDxfId="187"/>
    <tableColumn id="8" xr3:uid="{F9598319-EC8B-480F-A020-7228112A6446}" name="1B%" dataDxfId="186">
      <calculatedColumnFormula>IFERROR(G2/E2,0)</calculatedColumnFormula>
    </tableColumn>
    <tableColumn id="9" xr3:uid="{9D6754CD-3F20-44D7-9789-B2FFA77F4406}" name="2B%" dataDxfId="185">
      <calculatedColumnFormula>IFERROR(H2/E2,0)</calculatedColumnFormula>
    </tableColumn>
    <tableColumn id="10" xr3:uid="{E343DFEE-5CCC-4C95-BAC1-3F7B40BFDF30}" name="3B%" dataDxfId="184">
      <calculatedColumnFormula>IFERROR(I2/E2,0)</calculatedColumnFormula>
    </tableColumn>
    <tableColumn id="11" xr3:uid="{3AFA3FAB-0114-4BDD-9ABF-208A5FB45DDC}" name="HR%" dataDxfId="183">
      <calculatedColumnFormula>IFERROR(J2/E2,0)</calculatedColumnFormula>
    </tableColumn>
    <tableColumn id="13" xr3:uid="{97559C26-48E0-447E-87BA-ABCFAA288DEF}" name="BB%" dataDxfId="182">
      <calculatedColumnFormula>IFERROR(F2/C2,0)</calculatedColumnFormula>
    </tableColumn>
    <tableColumn id="26" xr3:uid="{AC1AA5D1-3EBA-4453-BB5B-B3B65ACD2F5F}" name="Bat Avg" dataDxfId="181">
      <calculatedColumnFormula>IFERROR((G2+H2+I2+J2)/D2,0)</calculatedColumnFormula>
    </tableColumn>
    <tableColumn id="25" xr3:uid="{F561B125-7DE3-4AEC-A3DA-9495BC86433D}" name="SLG%" dataDxfId="180">
      <calculatedColumnFormula>IFERROR(K2/D2,0)</calculatedColumnFormula>
    </tableColumn>
    <tableColumn id="17" xr3:uid="{317C310F-BBEB-453F-ADAE-5B6539518323}" name="OBP" dataDxfId="179">
      <calculatedColumnFormula>(E2+F2)/C2</calculatedColumnFormula>
    </tableColumn>
    <tableColumn id="22" xr3:uid="{DE6E7F7A-B983-4298-B62F-724E7302C2A5}" name="OPS" dataDxfId="178">
      <calculatedColumnFormula>S2+T2</calculatedColumnFormula>
    </tableColumn>
    <tableColumn id="23" xr3:uid="{D1617350-9AC0-45B5-ABB6-CAF0CB4C1CC3}" name="ISO" dataDxfId="177">
      <calculatedColumnFormula>(Table31111[[#This Row],[2B]]+Table31111[[#This Row],[3B]]+(3*Table31111[[#This Row],[HR]]))/Table31111[[#This Row],[AB]]</calculatedColumnFormula>
    </tableColumn>
    <tableColumn id="24" xr3:uid="{6A8E4344-A4C3-4982-89EF-A7C92427F914}" name="wOBA" dataDxfId="176">
      <calculatedColumnFormula>(0.69*Table31111[[#This Row],[BB]])+(0.89*Table31111[[#This Row],[1B]])+(1.27*Table31111[[#This Row],[2B]])+(1.62*Table31111[[#This Row],[3B]])+(2.1*Table31111[[#This Row],[HR]])/Table31111[[#This Row],[PA]]</calculatedColumnFormula>
    </tableColumn>
    <tableColumn id="28" xr3:uid="{2FE1FDB8-0D24-43AD-8A63-5959A8B2E280}" name="Points" dataDxfId="175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61F028-5035-44D0-956C-EA59F243A7C0}" name="Table31112" displayName="Table31112" ref="A1:X15" totalsRowShown="0" headerRowDxfId="174" dataDxfId="172" headerRowBorderDxfId="173" tableBorderDxfId="171" totalsRowBorderDxfId="170">
  <autoFilter ref="A1:X15" xr:uid="{4D61F028-5035-44D0-956C-EA59F243A7C0}"/>
  <sortState xmlns:xlrd2="http://schemas.microsoft.com/office/spreadsheetml/2017/richdata2" ref="A2:X15">
    <sortCondition ref="A1:A15"/>
  </sortState>
  <tableColumns count="24">
    <tableColumn id="1" xr3:uid="{4AE4274B-1D1B-4D26-9B49-7FFD9075E0C5}" name="Name" dataDxfId="169"/>
    <tableColumn id="7" xr3:uid="{967B4B20-75CC-4E4C-952A-51BBACE51226}" name="Active Seasons" dataDxfId="168"/>
    <tableColumn id="2" xr3:uid="{00B94AA6-EAFB-4C9E-BAB8-7F5710650A15}" name="PA" dataDxfId="167"/>
    <tableColumn id="20" xr3:uid="{13886BC6-3888-4BCC-9253-82147A616D7D}" name="AB" dataDxfId="166" dataCellStyle="Explanatory Text">
      <calculatedColumnFormula>C2-F2</calculatedColumnFormula>
    </tableColumn>
    <tableColumn id="21" xr3:uid="{152A7C5A-E6B2-4068-91AC-CE251317AEAA}" name="Hits" dataDxfId="165" dataCellStyle="Explanatory Text">
      <calculatedColumnFormula>SUM(Table31112[[#This Row],[1B]:[HR]])</calculatedColumnFormula>
    </tableColumn>
    <tableColumn id="15" xr3:uid="{0715E21B-E39D-46F9-AFB8-D8B05AE77084}" name="BB" dataDxfId="164"/>
    <tableColumn id="3" xr3:uid="{3441120B-33CB-41D8-89BA-4461B54B0994}" name="1B" dataDxfId="163"/>
    <tableColumn id="4" xr3:uid="{A7D6A3D3-E159-49CA-8893-8DA20D02EF90}" name="2B" dataDxfId="162"/>
    <tableColumn id="5" xr3:uid="{62F537B6-25CF-47AE-9CF7-E96A79DC5C11}" name="3B" dataDxfId="161"/>
    <tableColumn id="6" xr3:uid="{85DA9D9B-275D-4F4A-96B2-320DB6C7F4D7}" name="HR" dataDxfId="160"/>
    <tableColumn id="19" xr3:uid="{C9347D3C-1238-4E90-A0AB-BCC48E83A413}" name="TB" dataDxfId="159" dataCellStyle="Explanatory Text">
      <calculatedColumnFormula>SUM((G2*1),(H2*2),(I2*3),(J2*4))</calculatedColumnFormula>
    </tableColumn>
    <tableColumn id="12" xr3:uid="{B2F8564A-1898-4B3A-99D9-D7B2B2EB4273}" name="SB" dataDxfId="158"/>
    <tableColumn id="8" xr3:uid="{6CB88E43-21AB-42BD-9029-55341792B504}" name="1B%" dataDxfId="157">
      <calculatedColumnFormula>IFERROR(G2/E2,0)</calculatedColumnFormula>
    </tableColumn>
    <tableColumn id="9" xr3:uid="{E22CAC09-101E-4CF8-B398-AE9CE1E4550E}" name="2B%" dataDxfId="156">
      <calculatedColumnFormula>IFERROR(H2/E2,0)</calculatedColumnFormula>
    </tableColumn>
    <tableColumn id="10" xr3:uid="{0182A9C9-29FE-48A2-A237-E123E9F9A730}" name="3B%" dataDxfId="155">
      <calculatedColumnFormula>IFERROR(I2/E2,0)</calculatedColumnFormula>
    </tableColumn>
    <tableColumn id="11" xr3:uid="{09D00065-6819-47FF-B294-009502ED1232}" name="HR%" dataDxfId="154">
      <calculatedColumnFormula>IFERROR(J2/E2,0)</calculatedColumnFormula>
    </tableColumn>
    <tableColumn id="13" xr3:uid="{6626688E-093F-4A99-9F73-9D40C3C5B88B}" name="BB%" dataDxfId="153">
      <calculatedColumnFormula>IFERROR(F2/C2,0)</calculatedColumnFormula>
    </tableColumn>
    <tableColumn id="26" xr3:uid="{C7CC622C-7794-44E5-B13B-980F1E167FE2}" name="Bat Avg" dataDxfId="152">
      <calculatedColumnFormula>IFERROR((G2+H2+I2+J2)/D2,0)</calculatedColumnFormula>
    </tableColumn>
    <tableColumn id="25" xr3:uid="{A999172C-93B0-40F3-B0F3-587331F98119}" name="SLG%" dataDxfId="151">
      <calculatedColumnFormula>IFERROR(K2/D2,0)</calculatedColumnFormula>
    </tableColumn>
    <tableColumn id="17" xr3:uid="{126EE220-4227-46C4-825B-6C4BC4AC8B8D}" name="OBP" dataDxfId="150">
      <calculatedColumnFormula>(E2+F2)/C2</calculatedColumnFormula>
    </tableColumn>
    <tableColumn id="22" xr3:uid="{47DBF001-DD68-441F-8144-D3082C07A6EB}" name="OPS" dataDxfId="149">
      <calculatedColumnFormula>S2+T2</calculatedColumnFormula>
    </tableColumn>
    <tableColumn id="23" xr3:uid="{BA87D176-BD8D-4527-8235-A9571ADC15EC}" name="ISO" dataDxfId="148">
      <calculatedColumnFormula>(Table31112[[#This Row],[2B]]+Table31112[[#This Row],[3B]]+(3*Table31112[[#This Row],[HR]]))/Table31112[[#This Row],[AB]]</calculatedColumnFormula>
    </tableColumn>
    <tableColumn id="24" xr3:uid="{F0713BAB-0C00-4438-AE08-A3DC7CA3B4C3}" name="wOBA" dataDxfId="147">
      <calculatedColumnFormula>(0.69*Table31112[[#This Row],[BB]])+(0.89*Table31112[[#This Row],[1B]])+(1.27*Table31112[[#This Row],[2B]])+(1.62*Table31112[[#This Row],[3B]])+(2.1*Table31112[[#This Row],[HR]])/Table31112[[#This Row],[PA]]</calculatedColumnFormula>
    </tableColumn>
    <tableColumn id="28" xr3:uid="{A717F05F-6D7C-41A1-BB0A-1BC2FA4E0388}" name="Points" dataDxfId="146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EAF4C3-B471-4C32-94F5-35311E6783F8}" name="Table31113" displayName="Table31113" ref="A1:X15" totalsRowShown="0" headerRowDxfId="145" dataDxfId="143" headerRowBorderDxfId="144" tableBorderDxfId="142" totalsRowBorderDxfId="141">
  <autoFilter ref="A1:X15" xr:uid="{81EAF4C3-B471-4C32-94F5-35311E6783F8}"/>
  <sortState xmlns:xlrd2="http://schemas.microsoft.com/office/spreadsheetml/2017/richdata2" ref="A2:X15">
    <sortCondition ref="A1:A15"/>
  </sortState>
  <tableColumns count="24">
    <tableColumn id="1" xr3:uid="{78104597-A838-46C7-B297-DDFA41EB9076}" name="Name" dataDxfId="140"/>
    <tableColumn id="7" xr3:uid="{70008752-9512-4622-B0BD-19F46E4D23CD}" name="Active Seasons" dataDxfId="139"/>
    <tableColumn id="2" xr3:uid="{08C2767F-C1D5-452D-AB4B-48A1912BF646}" name="PA" dataDxfId="138"/>
    <tableColumn id="20" xr3:uid="{E9FA1178-9F8D-4BA3-AC68-C60AE183E1BF}" name="AB" dataDxfId="137" dataCellStyle="Explanatory Text">
      <calculatedColumnFormula>C2-F2</calculatedColumnFormula>
    </tableColumn>
    <tableColumn id="21" xr3:uid="{B9A2533C-4A4F-4D39-A958-9E27002C39C7}" name="Hits" dataDxfId="136" dataCellStyle="Explanatory Text">
      <calculatedColumnFormula>SUM(Table31113[[#This Row],[1B]:[HR]])</calculatedColumnFormula>
    </tableColumn>
    <tableColumn id="15" xr3:uid="{62FE8998-0DE7-474F-AF72-8AA8BDBC49A1}" name="BB" dataDxfId="135"/>
    <tableColumn id="3" xr3:uid="{F99A5A24-8E9E-4485-9855-6024CB90F22F}" name="1B" dataDxfId="134"/>
    <tableColumn id="4" xr3:uid="{19C0ABAA-99A1-42AE-95C9-ED78849A1197}" name="2B" dataDxfId="133"/>
    <tableColumn id="5" xr3:uid="{FCB697F7-F86D-4F89-BB83-9B7DA89101EA}" name="3B" dataDxfId="132"/>
    <tableColumn id="6" xr3:uid="{603397DB-84FF-4DFC-BCD9-63F55D9BD973}" name="HR" dataDxfId="131"/>
    <tableColumn id="19" xr3:uid="{28402BC1-88DE-41BD-A669-FA30150B4B57}" name="TB" dataDxfId="130" dataCellStyle="Explanatory Text">
      <calculatedColumnFormula>SUM((G2*1),(H2*2),(I2*3),(J2*4))</calculatedColumnFormula>
    </tableColumn>
    <tableColumn id="12" xr3:uid="{2863FF94-F7E2-459E-B179-A01903DF701E}" name="SB" dataDxfId="129"/>
    <tableColumn id="8" xr3:uid="{444EB358-BF55-40D8-8976-D28B891C8C7D}" name="1B%" dataDxfId="128">
      <calculatedColumnFormula>IFERROR(G2/E2,0)</calculatedColumnFormula>
    </tableColumn>
    <tableColumn id="9" xr3:uid="{DD8D3675-EA49-4971-A2CB-B53C6D9B34CC}" name="2B%" dataDxfId="127">
      <calculatedColumnFormula>IFERROR(H2/E2,0)</calculatedColumnFormula>
    </tableColumn>
    <tableColumn id="10" xr3:uid="{7294ADE0-8CA6-4045-BC65-953E5867678A}" name="3B%" dataDxfId="126">
      <calculatedColumnFormula>IFERROR(I2/E2,0)</calculatedColumnFormula>
    </tableColumn>
    <tableColumn id="11" xr3:uid="{8447D5A6-FBFE-4951-8977-5415219B7072}" name="HR%" dataDxfId="125">
      <calculatedColumnFormula>IFERROR(J2/E2,0)</calculatedColumnFormula>
    </tableColumn>
    <tableColumn id="13" xr3:uid="{342E86DE-3D0D-4D1D-A7AD-7061F9C5AEF6}" name="BB%" dataDxfId="124">
      <calculatedColumnFormula>IFERROR(F2/C2,0)</calculatedColumnFormula>
    </tableColumn>
    <tableColumn id="26" xr3:uid="{16AEF297-11FC-47BB-A736-AAC860A9CB69}" name="Bat Avg" dataDxfId="123">
      <calculatedColumnFormula>IFERROR((G2+H2+I2+J2)/D2,0)</calculatedColumnFormula>
    </tableColumn>
    <tableColumn id="25" xr3:uid="{8835D470-C3C7-463A-AF46-E306C7297850}" name="SLG%" dataDxfId="122">
      <calculatedColumnFormula>IFERROR(K2/D2,0)</calculatedColumnFormula>
    </tableColumn>
    <tableColumn id="17" xr3:uid="{7B4BC123-3AFB-444F-8A00-085F69352B12}" name="OBP" dataDxfId="121">
      <calculatedColumnFormula>(E2+F2)/C2</calculatedColumnFormula>
    </tableColumn>
    <tableColumn id="22" xr3:uid="{92020CA2-11F8-4689-80D3-85EB0AF05667}" name="OPS" dataDxfId="120">
      <calculatedColumnFormula>S2+T2</calculatedColumnFormula>
    </tableColumn>
    <tableColumn id="23" xr3:uid="{5C60DF13-64DC-4F1F-8EB4-0072E0DC86EE}" name="ISO" dataDxfId="119">
      <calculatedColumnFormula>(Table31113[[#This Row],[2B]]+Table31113[[#This Row],[3B]]+(3*Table31113[[#This Row],[HR]]))/Table31113[[#This Row],[AB]]</calculatedColumnFormula>
    </tableColumn>
    <tableColumn id="24" xr3:uid="{3D7089C3-1DB3-4FCE-92F6-F332B6E569BC}" name="wOBA" dataDxfId="118">
      <calculatedColumnFormula>(0.69*Table31113[[#This Row],[BB]])+(0.89*Table31113[[#This Row],[1B]])+(1.27*Table31113[[#This Row],[2B]])+(1.62*Table31113[[#This Row],[3B]])+(2.1*Table31113[[#This Row],[HR]])/Table31113[[#This Row],[PA]]</calculatedColumnFormula>
    </tableColumn>
    <tableColumn id="28" xr3:uid="{C0C7402A-2153-45AB-A401-A30662960326}" name="Points" dataDxfId="117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27DBB8-7703-4DFC-8FF3-F06B1884A575}" name="Table31114" displayName="Table31114" ref="A1:X14" totalsRowShown="0" headerRowDxfId="116" dataDxfId="114" headerRowBorderDxfId="115" tableBorderDxfId="113" totalsRowBorderDxfId="112">
  <autoFilter ref="A1:X14" xr:uid="{7027DBB8-7703-4DFC-8FF3-F06B1884A575}"/>
  <sortState xmlns:xlrd2="http://schemas.microsoft.com/office/spreadsheetml/2017/richdata2" ref="A2:X14">
    <sortCondition ref="A1:A14"/>
  </sortState>
  <tableColumns count="24">
    <tableColumn id="1" xr3:uid="{11496ADB-4631-4A1B-9444-BCD0A850ABEE}" name="Name" dataDxfId="111"/>
    <tableColumn id="7" xr3:uid="{1FC17827-3DAD-44A0-92C3-5C57F116D65E}" name="Active Seasons" dataDxfId="110"/>
    <tableColumn id="2" xr3:uid="{00AB1E18-CC83-4E26-8B4F-7C39C7C56984}" name="PA" dataDxfId="109"/>
    <tableColumn id="20" xr3:uid="{EE7649D9-4FBD-4B9D-AF7C-5FD83C574906}" name="AB" dataDxfId="108" dataCellStyle="Explanatory Text">
      <calculatedColumnFormula>C2-F2</calculatedColumnFormula>
    </tableColumn>
    <tableColumn id="21" xr3:uid="{C533151A-1C55-4209-81C7-86EDDA22346E}" name="Hits" dataDxfId="107" dataCellStyle="Explanatory Text">
      <calculatedColumnFormula>SUM(Table31114[[#This Row],[1B]:[HR]])</calculatedColumnFormula>
    </tableColumn>
    <tableColumn id="15" xr3:uid="{BE1AC6F7-94FD-4019-B995-FD0BB6172FA9}" name="BB" dataDxfId="106"/>
    <tableColumn id="3" xr3:uid="{E707E6D2-7123-4249-B318-1FEB81C105F5}" name="1B" dataDxfId="105"/>
    <tableColumn id="4" xr3:uid="{D6B93403-0E08-4FA1-AF43-CA9E420856F4}" name="2B" dataDxfId="104"/>
    <tableColumn id="5" xr3:uid="{002E6618-4DCF-4403-98D9-DB4AA669994D}" name="3B" dataDxfId="103"/>
    <tableColumn id="6" xr3:uid="{2A897D91-DEBA-449E-AB37-D9B72E86495C}" name="HR" dataDxfId="102"/>
    <tableColumn id="19" xr3:uid="{D451F4B9-9CB4-4B22-A270-98CBF64C998D}" name="TB" dataDxfId="101" dataCellStyle="Explanatory Text">
      <calculatedColumnFormula>SUM((G2*1),(H2*2),(I2*3),(J2*4))</calculatedColumnFormula>
    </tableColumn>
    <tableColumn id="12" xr3:uid="{F365CECF-5B64-404E-8C44-B928A33A4D74}" name="SB" dataDxfId="100"/>
    <tableColumn id="8" xr3:uid="{5F730A8F-0B5D-4651-9923-84CD980C0B53}" name="1B%" dataDxfId="99">
      <calculatedColumnFormula>IFERROR(G2/E2,0)</calculatedColumnFormula>
    </tableColumn>
    <tableColumn id="9" xr3:uid="{78204E11-11A6-45F3-B9B6-0A0896C613CB}" name="2B%" dataDxfId="98">
      <calculatedColumnFormula>IFERROR(H2/E2,0)</calculatedColumnFormula>
    </tableColumn>
    <tableColumn id="10" xr3:uid="{020F5311-2728-4D7D-B808-B3BAED284476}" name="3B%" dataDxfId="97">
      <calculatedColumnFormula>IFERROR(I2/E2,0)</calculatedColumnFormula>
    </tableColumn>
    <tableColumn id="11" xr3:uid="{E19F5BC9-4410-40D5-8E75-12FDA8D56977}" name="HR%" dataDxfId="96">
      <calculatedColumnFormula>IFERROR(J2/E2,0)</calculatedColumnFormula>
    </tableColumn>
    <tableColumn id="13" xr3:uid="{4979065F-0087-4A5F-8553-1FEAE6494E77}" name="BB%" dataDxfId="95">
      <calculatedColumnFormula>IFERROR(F2/C2,0)</calculatedColumnFormula>
    </tableColumn>
    <tableColumn id="26" xr3:uid="{1EB19CD4-F09B-4845-8F9C-28327DEB4B23}" name="Bat Avg" dataDxfId="94">
      <calculatedColumnFormula>IFERROR((G2+H2+I2+J2)/D2,0)</calculatedColumnFormula>
    </tableColumn>
    <tableColumn id="25" xr3:uid="{80016EE7-21E9-4D04-B926-0AD1A4024824}" name="SLG%" dataDxfId="93">
      <calculatedColumnFormula>IFERROR(K2/D2,0)</calculatedColumnFormula>
    </tableColumn>
    <tableColumn id="17" xr3:uid="{DB835A56-161C-4960-A10D-2A6A7FC0651E}" name="OBP" dataDxfId="92">
      <calculatedColumnFormula>(E2+F2)/C2</calculatedColumnFormula>
    </tableColumn>
    <tableColumn id="22" xr3:uid="{A703A0BE-D9A3-4F74-A12F-A9982EAD6C15}" name="OPS" dataDxfId="91">
      <calculatedColumnFormula>S2+T2</calculatedColumnFormula>
    </tableColumn>
    <tableColumn id="23" xr3:uid="{7533968E-9FF5-4E5A-BA16-03FF21146325}" name="ISO" dataDxfId="90">
      <calculatedColumnFormula>(Table31114[[#This Row],[2B]]+Table31114[[#This Row],[3B]]+(3*Table31114[[#This Row],[HR]]))/Table31114[[#This Row],[AB]]</calculatedColumnFormula>
    </tableColumn>
    <tableColumn id="24" xr3:uid="{83B317E8-E037-44B9-B9AC-CDB272DFAE1F}" name="wOBA" dataDxfId="89">
      <calculatedColumnFormula>(0.69*Table31114[[#This Row],[BB]])+(0.89*Table31114[[#This Row],[1B]])+(1.27*Table31114[[#This Row],[2B]])+(1.62*Table31114[[#This Row],[3B]])+(2.1*Table31114[[#This Row],[HR]])/Table31114[[#This Row],[PA]]</calculatedColumnFormula>
    </tableColumn>
    <tableColumn id="28" xr3:uid="{32239E4A-B4FA-444F-8BFA-DEFDB230C550}" name="Points" dataDxfId="88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BD50140-8645-428F-8CD8-2E068E81DE0B}" name="Table31115" displayName="Table31115" ref="A1:X15" totalsRowShown="0" headerRowDxfId="87" dataDxfId="85" headerRowBorderDxfId="86" tableBorderDxfId="84" totalsRowBorderDxfId="83">
  <autoFilter ref="A1:X15" xr:uid="{2BD50140-8645-428F-8CD8-2E068E81DE0B}"/>
  <sortState xmlns:xlrd2="http://schemas.microsoft.com/office/spreadsheetml/2017/richdata2" ref="A2:X15">
    <sortCondition ref="A1:A15"/>
  </sortState>
  <tableColumns count="24">
    <tableColumn id="1" xr3:uid="{6F4DF145-21BA-452F-939D-16266EB19758}" name="Name" dataDxfId="82"/>
    <tableColumn id="7" xr3:uid="{076112DF-232D-48BB-8C5D-53226008CB87}" name="Active Seasons" dataDxfId="81"/>
    <tableColumn id="2" xr3:uid="{89DCF6D6-BBB2-46B5-99CF-518001157A10}" name="PA" dataDxfId="80"/>
    <tableColumn id="20" xr3:uid="{11DCCE45-D71D-4C1C-8B04-723143D55463}" name="AB" dataDxfId="79" dataCellStyle="Explanatory Text">
      <calculatedColumnFormula>C2-F2</calculatedColumnFormula>
    </tableColumn>
    <tableColumn id="21" xr3:uid="{C016A580-0F64-4D78-889A-0B9FA9BC23D6}" name="Hits" dataDxfId="78" dataCellStyle="Explanatory Text">
      <calculatedColumnFormula>SUM(Table31115[[#This Row],[1B]:[HR]])</calculatedColumnFormula>
    </tableColumn>
    <tableColumn id="15" xr3:uid="{1ED703E1-472F-4701-9DE6-161672DA9EFB}" name="BB" dataDxfId="77"/>
    <tableColumn id="3" xr3:uid="{DCB57A4C-0786-4FCD-8DC8-5E599A7F6AD5}" name="1B" dataDxfId="76"/>
    <tableColumn id="4" xr3:uid="{EA906D7A-0D94-48E7-9A2B-4DD52CD76B1F}" name="2B" dataDxfId="75"/>
    <tableColumn id="5" xr3:uid="{CF550BF2-AE49-49C6-9B26-675EAC478582}" name="3B" dataDxfId="74"/>
    <tableColumn id="6" xr3:uid="{3A2C42A7-29DC-4B26-A150-2802F5FD57AA}" name="HR" dataDxfId="73"/>
    <tableColumn id="19" xr3:uid="{0413235C-5C9C-430C-A539-90B31E208807}" name="TB" dataDxfId="72" dataCellStyle="Explanatory Text">
      <calculatedColumnFormula>SUM((G2*1),(H2*2),(I2*3),(J2*4))</calculatedColumnFormula>
    </tableColumn>
    <tableColumn id="12" xr3:uid="{997C51D0-1345-42F4-9742-45BC6D67D60C}" name="SB" dataDxfId="71"/>
    <tableColumn id="8" xr3:uid="{C1F60252-28E9-4AEF-BD60-34EFD7DDA1DC}" name="1B%" dataDxfId="70">
      <calculatedColumnFormula>IFERROR(G2/E2,0)</calculatedColumnFormula>
    </tableColumn>
    <tableColumn id="9" xr3:uid="{87A4AB58-C95C-45D9-B1AC-12BB51C1AA4F}" name="2B%" dataDxfId="69">
      <calculatedColumnFormula>IFERROR(H2/E2,0)</calculatedColumnFormula>
    </tableColumn>
    <tableColumn id="10" xr3:uid="{1A9CEDDA-C77E-4F6C-814C-9D6B56F7ADED}" name="3B%" dataDxfId="68">
      <calculatedColumnFormula>IFERROR(I2/E2,0)</calculatedColumnFormula>
    </tableColumn>
    <tableColumn id="11" xr3:uid="{A46B19CC-28BF-47F6-A633-F182C35A0038}" name="HR%" dataDxfId="67">
      <calculatedColumnFormula>IFERROR(J2/E2,0)</calculatedColumnFormula>
    </tableColumn>
    <tableColumn id="13" xr3:uid="{F3FB010A-64C9-4738-BC80-955CF2F504D5}" name="BB%" dataDxfId="66">
      <calculatedColumnFormula>IFERROR(F2/C2,0)</calculatedColumnFormula>
    </tableColumn>
    <tableColumn id="26" xr3:uid="{68A1AEA6-66FC-4784-AE45-0A68EE7B164A}" name="Bat Avg" dataDxfId="65">
      <calculatedColumnFormula>IFERROR((G2+H2+I2+J2)/D2,0)</calculatedColumnFormula>
    </tableColumn>
    <tableColumn id="25" xr3:uid="{839388A9-4EE5-4BA5-91A7-583D42FE375F}" name="SLG%" dataDxfId="64">
      <calculatedColumnFormula>IFERROR(K2/D2,0)</calculatedColumnFormula>
    </tableColumn>
    <tableColumn id="17" xr3:uid="{A95BE7EF-31DD-4481-9D0B-B53B20257D3A}" name="OBP" dataDxfId="63">
      <calculatedColumnFormula>(E2+F2)/C2</calculatedColumnFormula>
    </tableColumn>
    <tableColumn id="22" xr3:uid="{3244AA2C-24B1-4139-A7A4-3B0B0861323F}" name="OPS" dataDxfId="62">
      <calculatedColumnFormula>S2+T2</calculatedColumnFormula>
    </tableColumn>
    <tableColumn id="23" xr3:uid="{26A7F7A3-69D8-4FAD-A1E8-DA0B4AA3B3EC}" name="ISO" dataDxfId="61">
      <calculatedColumnFormula>(Table31115[[#This Row],[2B]]+Table31115[[#This Row],[3B]]+(3*Table31115[[#This Row],[HR]]))/Table31115[[#This Row],[AB]]</calculatedColumnFormula>
    </tableColumn>
    <tableColumn id="24" xr3:uid="{2FF34378-F7B9-4453-8E2E-FA6C6A096C8C}" name="wOBA" dataDxfId="60">
      <calculatedColumnFormula>(0.69*Table31115[[#This Row],[BB]])+(0.89*Table31115[[#This Row],[1B]])+(1.27*Table31115[[#This Row],[2B]])+(1.62*Table31115[[#This Row],[3B]])+(2.1*Table31115[[#This Row],[HR]])/Table31115[[#This Row],[PA]]</calculatedColumnFormula>
    </tableColumn>
    <tableColumn id="28" xr3:uid="{1DE35499-8326-40B0-B5B1-95BCEA39507A}" name="Points" dataDxfId="59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A3BB44-0E7C-4B28-BE9A-AB88B00A7D35}" name="Table31116" displayName="Table31116" ref="A1:X15" totalsRowShown="0" headerRowDxfId="58" dataDxfId="56" headerRowBorderDxfId="57" tableBorderDxfId="55" totalsRowBorderDxfId="54">
  <autoFilter ref="A1:X15" xr:uid="{FAA3BB44-0E7C-4B28-BE9A-AB88B00A7D35}"/>
  <sortState xmlns:xlrd2="http://schemas.microsoft.com/office/spreadsheetml/2017/richdata2" ref="A2:X14">
    <sortCondition ref="A1:A14"/>
  </sortState>
  <tableColumns count="24">
    <tableColumn id="1" xr3:uid="{1C778858-2CA3-4E16-916F-3B0F6323C395}" name="Name" dataDxfId="53"/>
    <tableColumn id="7" xr3:uid="{D7D2A5E5-1BCE-440B-BD04-4A323ACB3747}" name="Active Seasons" dataDxfId="52"/>
    <tableColumn id="2" xr3:uid="{8895610B-B9D9-4420-85BD-1663BCD5F57E}" name="PA" dataDxfId="51"/>
    <tableColumn id="20" xr3:uid="{A45FA0D1-C5C8-49BB-9500-C949A25B34AC}" name="AB" dataDxfId="50" dataCellStyle="Explanatory Text">
      <calculatedColumnFormula>C2-F2</calculatedColumnFormula>
    </tableColumn>
    <tableColumn id="21" xr3:uid="{9811689C-06A9-4F35-8AC3-34822C742C39}" name="Hits" dataDxfId="49" dataCellStyle="Explanatory Text">
      <calculatedColumnFormula>SUM(Table31116[[#This Row],[1B]:[HR]])</calculatedColumnFormula>
    </tableColumn>
    <tableColumn id="15" xr3:uid="{0D264961-11C1-47CC-971E-3B190FDC3D1A}" name="BB" dataDxfId="48"/>
    <tableColumn id="3" xr3:uid="{CF64F0AA-6E7A-4D1C-B472-116A56E53862}" name="1B" dataDxfId="47"/>
    <tableColumn id="4" xr3:uid="{FF7EE625-06E5-42A0-8C5D-7565D6E64E2C}" name="2B" dataDxfId="46"/>
    <tableColumn id="5" xr3:uid="{1F1DC86B-5FCA-42B9-B2C6-7F5022D6ECE0}" name="3B" dataDxfId="45"/>
    <tableColumn id="6" xr3:uid="{9FC02BD7-6284-4AF3-9DDC-E1D46BC6F0E7}" name="HR" dataDxfId="44"/>
    <tableColumn id="19" xr3:uid="{0E532611-5AA5-4DC2-BDC3-43F714E5BE5B}" name="TB" dataDxfId="43" dataCellStyle="Explanatory Text">
      <calculatedColumnFormula>SUM((G2*1),(H2*2),(I2*3),(J2*4))</calculatedColumnFormula>
    </tableColumn>
    <tableColumn id="12" xr3:uid="{F4507634-208E-4721-BD6C-6D58EFF9DC26}" name="SB" dataDxfId="42"/>
    <tableColumn id="8" xr3:uid="{F6D82570-5153-4379-A5B7-C97A62896CE1}" name="1B%" dataDxfId="41">
      <calculatedColumnFormula>IFERROR(G2/E2,0)</calculatedColumnFormula>
    </tableColumn>
    <tableColumn id="9" xr3:uid="{43E4C0AD-8542-4535-882D-D6191AC6E8D0}" name="2B%" dataDxfId="40">
      <calculatedColumnFormula>IFERROR(H2/E2,0)</calculatedColumnFormula>
    </tableColumn>
    <tableColumn id="10" xr3:uid="{80AE31AF-58ED-42F6-996F-3DEE4760BD17}" name="3B%" dataDxfId="39">
      <calculatedColumnFormula>IFERROR(I2/E2,0)</calculatedColumnFormula>
    </tableColumn>
    <tableColumn id="11" xr3:uid="{FB312BDD-F1A3-45F0-A0C8-6A438E0BD50A}" name="HR%" dataDxfId="38">
      <calculatedColumnFormula>IFERROR(J2/E2,0)</calculatedColumnFormula>
    </tableColumn>
    <tableColumn id="13" xr3:uid="{D9857AC9-3665-4340-9CF5-2944A87FD5ED}" name="BB%" dataDxfId="37">
      <calculatedColumnFormula>IFERROR(F2/C2,0)</calculatedColumnFormula>
    </tableColumn>
    <tableColumn id="26" xr3:uid="{03473997-FD4A-4E13-A0AB-5FDDFDFE3029}" name="Bat Avg" dataDxfId="36">
      <calculatedColumnFormula>IFERROR((G2+H2+I2+J2)/D2,0)</calculatedColumnFormula>
    </tableColumn>
    <tableColumn id="25" xr3:uid="{7258F0D0-9B85-4ADF-AEE3-DA8953435D8B}" name="SLG%" dataDxfId="35">
      <calculatedColumnFormula>IFERROR(K2/D2,0)</calculatedColumnFormula>
    </tableColumn>
    <tableColumn id="17" xr3:uid="{28C2FE0B-C5BA-4076-B84E-24DC318D1BB1}" name="OBP" dataDxfId="34">
      <calculatedColumnFormula>(E2+F2)/C2</calculatedColumnFormula>
    </tableColumn>
    <tableColumn id="22" xr3:uid="{2E5D62E8-0797-497B-BA56-3F8AA6647A46}" name="OPS" dataDxfId="33">
      <calculatedColumnFormula>S2+T2</calculatedColumnFormula>
    </tableColumn>
    <tableColumn id="23" xr3:uid="{E0DD4D68-DE19-4EA3-B054-AB031180C2F7}" name="ISO" dataDxfId="32">
      <calculatedColumnFormula>(Table31116[[#This Row],[2B]]+Table31116[[#This Row],[3B]]+(3*Table31116[[#This Row],[HR]]))/Table31116[[#This Row],[AB]]</calculatedColumnFormula>
    </tableColumn>
    <tableColumn id="24" xr3:uid="{201C136E-E704-4FFF-A8A9-95DA81F53E67}" name="wOBA" dataDxfId="31">
      <calculatedColumnFormula>(0.69*Table31116[[#This Row],[BB]])+(0.89*Table31116[[#This Row],[1B]])+(1.27*Table31116[[#This Row],[2B]])+(1.62*Table31116[[#This Row],[3B]])+(2.1*Table31116[[#This Row],[HR]])/Table31116[[#This Row],[PA]]</calculatedColumnFormula>
    </tableColumn>
    <tableColumn id="28" xr3:uid="{B2AF0F4B-FA69-40F6-80F4-505550271E39}" name="Points" dataDxfId="30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C446F9-8CF5-415A-8495-ECF078353D7F}" name="Table31117" displayName="Table31117" ref="A1:X14" totalsRowShown="0" headerRowDxfId="29" dataDxfId="27" headerRowBorderDxfId="28" tableBorderDxfId="26" totalsRowBorderDxfId="25">
  <autoFilter ref="A1:X14" xr:uid="{DAC446F9-8CF5-415A-8495-ECF078353D7F}"/>
  <sortState xmlns:xlrd2="http://schemas.microsoft.com/office/spreadsheetml/2017/richdata2" ref="A2:X14">
    <sortCondition ref="A1:A14"/>
  </sortState>
  <tableColumns count="24">
    <tableColumn id="1" xr3:uid="{84E6723A-4A45-4AFB-8D5D-F79308AFA2C9}" name="Name" dataDxfId="24"/>
    <tableColumn id="7" xr3:uid="{0E2BF607-2A67-4790-900E-0FE2162ECB5B}" name="Seasons Active" dataDxfId="23"/>
    <tableColumn id="2" xr3:uid="{25E22752-E247-4552-BD06-9354990B65CA}" name="PA" dataDxfId="22"/>
    <tableColumn id="20" xr3:uid="{D627B512-E93F-45AB-B6FB-D4C74510D402}" name="AB" dataDxfId="21" dataCellStyle="Explanatory Text">
      <calculatedColumnFormula>C2-F2</calculatedColumnFormula>
    </tableColumn>
    <tableColumn id="21" xr3:uid="{BBFA8876-0157-429B-AD4E-D2BDE9DFEB3A}" name="Hits" dataDxfId="20" dataCellStyle="Explanatory Text">
      <calculatedColumnFormula>SUM(Table31117[[#This Row],[1B]:[HR]])</calculatedColumnFormula>
    </tableColumn>
    <tableColumn id="15" xr3:uid="{CC7B86CE-EF91-47B9-8B2E-B0108AFDECA1}" name="BB" dataDxfId="19"/>
    <tableColumn id="3" xr3:uid="{EB97C449-BD7E-4F96-AB8B-B55BDDE2EFAD}" name="1B" dataDxfId="18"/>
    <tableColumn id="4" xr3:uid="{1F6E47CB-8B01-4009-883A-0B5EEBE24436}" name="2B" dataDxfId="17"/>
    <tableColumn id="5" xr3:uid="{E696D606-D748-4297-B382-0A47F14DE61A}" name="3B" dataDxfId="16"/>
    <tableColumn id="6" xr3:uid="{59C1E967-D666-4C70-B833-B3C4BB9D8545}" name="HR" dataDxfId="15"/>
    <tableColumn id="19" xr3:uid="{30145A89-D36A-461D-ABD3-696AF91D155A}" name="TB" dataDxfId="14" dataCellStyle="Explanatory Text">
      <calculatedColumnFormula>SUM((G2*1),(H2*2),(I2*3),(J2*4))</calculatedColumnFormula>
    </tableColumn>
    <tableColumn id="12" xr3:uid="{A31DA3E7-4D2C-4B32-B287-928757F16E29}" name="SB" dataDxfId="13"/>
    <tableColumn id="8" xr3:uid="{6326F247-0CDD-458A-9A7E-E5C5912B80B2}" name="1B%" dataDxfId="12">
      <calculatedColumnFormula>IFERROR(G2/E2,0)</calculatedColumnFormula>
    </tableColumn>
    <tableColumn id="9" xr3:uid="{5B2C0EF7-5339-4BE1-A155-202A41F91A31}" name="2B%" dataDxfId="11">
      <calculatedColumnFormula>IFERROR(H2/E2,0)</calculatedColumnFormula>
    </tableColumn>
    <tableColumn id="10" xr3:uid="{63952C48-2254-425B-A949-304006D91659}" name="3B%" dataDxfId="10">
      <calculatedColumnFormula>IFERROR(I2/E2,0)</calculatedColumnFormula>
    </tableColumn>
    <tableColumn id="11" xr3:uid="{D9E0B538-0A50-4AB8-AA90-165B6D136331}" name="HR%" dataDxfId="9">
      <calculatedColumnFormula>IFERROR(J2/E2,0)</calculatedColumnFormula>
    </tableColumn>
    <tableColumn id="13" xr3:uid="{DB7FC4CC-3B90-48B4-96FC-8DD2715DDB97}" name="BB%" dataDxfId="8">
      <calculatedColumnFormula>IFERROR(F2/C2,0)</calculatedColumnFormula>
    </tableColumn>
    <tableColumn id="26" xr3:uid="{FC28F7B4-7A5D-4BBD-83EB-9D123BD1ACC5}" name="Bat Avg" dataDxfId="7">
      <calculatedColumnFormula>IFERROR((G2+H2+I2+J2)/D2,0)</calculatedColumnFormula>
    </tableColumn>
    <tableColumn id="25" xr3:uid="{58DB2243-8001-4CC9-A247-4773CA74B041}" name="SLG%" dataDxfId="6">
      <calculatedColumnFormula>IFERROR(K2/D2,0)</calculatedColumnFormula>
    </tableColumn>
    <tableColumn id="17" xr3:uid="{6CD5126E-B907-488F-885E-EE2813A37AEA}" name="OBP" dataDxfId="5">
      <calculatedColumnFormula>(E2+F2)/C2</calculatedColumnFormula>
    </tableColumn>
    <tableColumn id="22" xr3:uid="{0A09DA16-FCDC-43D5-A7E9-EC733614C634}" name="OPS" dataDxfId="4">
      <calculatedColumnFormula>S2+T2</calculatedColumnFormula>
    </tableColumn>
    <tableColumn id="23" xr3:uid="{20383C2C-A1AC-4A56-96A0-8EDF3317A8C3}" name="ISO" dataDxfId="3">
      <calculatedColumnFormula>(Table31117[[#This Row],[2B]]+Table31117[[#This Row],[3B]]+(3*Table31117[[#This Row],[HR]]))/Table31117[[#This Row],[AB]]</calculatedColumnFormula>
    </tableColumn>
    <tableColumn id="24" xr3:uid="{E78C2E5B-6C70-4B34-AD26-4000C0BEE42E}" name="wOBA" dataDxfId="2">
      <calculatedColumnFormula>(0.69*Table31117[[#This Row],[BB]])+(0.89*Table31117[[#This Row],[1B]])+(1.27*Table31117[[#This Row],[2B]])+(1.62*Table31117[[#This Row],[3B]])+(2.1*Table31117[[#This Row],[HR]])/Table31117[[#This Row],[PA]]</calculatedColumnFormula>
    </tableColumn>
    <tableColumn id="28" xr3:uid="{712C1F92-B983-4B05-8FC4-8C6C055CCF2D}" name="Points" dataDxfId="1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AA3F1-76B8-4998-B745-FBCB28F7034E}" name="Table311" displayName="Table311" ref="A1:X15" totalsRowShown="0" headerRowDxfId="464" dataDxfId="462" headerRowBorderDxfId="463" tableBorderDxfId="461" totalsRowBorderDxfId="460">
  <autoFilter ref="A1:X15" xr:uid="{1C9AA3F1-76B8-4998-B745-FBCB28F7034E}"/>
  <sortState xmlns:xlrd2="http://schemas.microsoft.com/office/spreadsheetml/2017/richdata2" ref="A2:X15">
    <sortCondition ref="A1:A15"/>
  </sortState>
  <tableColumns count="24">
    <tableColumn id="1" xr3:uid="{30F281A0-E37E-487F-A040-3FBBC697596F}" name="Name" dataDxfId="459"/>
    <tableColumn id="7" xr3:uid="{F20D6928-6048-4C4F-A9AD-99FC08DC1B6D}" name="Active Seasons" dataDxfId="458"/>
    <tableColumn id="2" xr3:uid="{B1C70EDA-75E2-40E7-A255-3BDB7DC92F7F}" name="PA" dataDxfId="457">
      <calculatedColumnFormula>#REF!+#REF!</calculatedColumnFormula>
    </tableColumn>
    <tableColumn id="20" xr3:uid="{0509A987-30BB-4ABB-868A-DF8333CE9BB5}" name="AB" dataDxfId="456" dataCellStyle="Explanatory Text">
      <calculatedColumnFormula>C2-F2</calculatedColumnFormula>
    </tableColumn>
    <tableColumn id="21" xr3:uid="{8D60A3E9-4B20-49E0-A213-B246B8D8DC9A}" name="Hits" dataDxfId="455" dataCellStyle="Explanatory Text">
      <calculatedColumnFormula>SUM(Table311[[#This Row],[1B]:[HR]])</calculatedColumnFormula>
    </tableColumn>
    <tableColumn id="15" xr3:uid="{EC372CAB-35A4-49FD-8204-3C5CB63FE549}" name="BB" dataDxfId="454">
      <calculatedColumnFormula>#REF!+#REF!</calculatedColumnFormula>
    </tableColumn>
    <tableColumn id="3" xr3:uid="{B5063D86-09F1-4A1C-8DA2-CE05D06876CD}" name="1B" dataDxfId="453">
      <calculatedColumnFormula>#REF!+#REF!</calculatedColumnFormula>
    </tableColumn>
    <tableColumn id="4" xr3:uid="{5631031E-8F4A-4C7C-AC29-BBEBE8785518}" name="2B" dataDxfId="452">
      <calculatedColumnFormula>#REF!+#REF!</calculatedColumnFormula>
    </tableColumn>
    <tableColumn id="5" xr3:uid="{64C41A35-85D3-45B0-8D98-EFE1E90FD862}" name="3B" dataDxfId="451">
      <calculatedColumnFormula>#REF!+#REF!</calculatedColumnFormula>
    </tableColumn>
    <tableColumn id="6" xr3:uid="{2835B743-E211-4824-8891-14BC1E6C18D7}" name="HR" dataDxfId="450">
      <calculatedColumnFormula>#REF!+#REF!</calculatedColumnFormula>
    </tableColumn>
    <tableColumn id="19" xr3:uid="{7B31097A-71FD-4AFA-9C86-4FE2C8AF70B7}" name="TB" dataDxfId="449" dataCellStyle="Explanatory Text">
      <calculatedColumnFormula>SUM((G2*1),(H2*2),(I2*3),(J2*4))</calculatedColumnFormula>
    </tableColumn>
    <tableColumn id="12" xr3:uid="{84050526-179D-4D58-B279-EEA7F68DBC83}" name="SB" dataDxfId="448"/>
    <tableColumn id="8" xr3:uid="{C6EC6B35-9A42-44CA-8F39-78EDEC3C2B55}" name="1B%" dataDxfId="447">
      <calculatedColumnFormula>IFERROR(G2/E2,0)</calculatedColumnFormula>
    </tableColumn>
    <tableColumn id="9" xr3:uid="{A3EEA5F6-00B0-4472-8913-A633DBCC7AF2}" name="2B%" dataDxfId="446">
      <calculatedColumnFormula>IFERROR(H2/E2,0)</calculatedColumnFormula>
    </tableColumn>
    <tableColumn id="10" xr3:uid="{D78C8A82-5E48-47A1-BEF1-FC647D4B2D35}" name="3B%" dataDxfId="445">
      <calculatedColumnFormula>IFERROR(I2/E2,0)</calculatedColumnFormula>
    </tableColumn>
    <tableColumn id="11" xr3:uid="{A90FE062-154C-45AC-8691-BECFA1DFB486}" name="HR%" dataDxfId="444">
      <calculatedColumnFormula>IFERROR(J2/E2,0)</calculatedColumnFormula>
    </tableColumn>
    <tableColumn id="13" xr3:uid="{B2ECD05E-8EBE-4C90-80B6-FA4F20470A03}" name="BB%" dataDxfId="443">
      <calculatedColumnFormula>IFERROR(F2/C2,0)</calculatedColumnFormula>
    </tableColumn>
    <tableColumn id="26" xr3:uid="{342225F5-123C-4E81-8993-E61EFE92211C}" name="Bat Avg" dataDxfId="442">
      <calculatedColumnFormula>IFERROR((G2+H2+I2+J2)/D2,0)</calculatedColumnFormula>
    </tableColumn>
    <tableColumn id="25" xr3:uid="{E560203C-D2D1-46DE-9D4C-28AA3ABDEB0E}" name="SLG%" dataDxfId="441">
      <calculatedColumnFormula>IFERROR(K2/D2,0)</calculatedColumnFormula>
    </tableColumn>
    <tableColumn id="17" xr3:uid="{181A74A8-A58F-4AE2-80E7-A2DE0D61B6DA}" name="OBP" dataDxfId="440">
      <calculatedColumnFormula>(E2+F2)/C2</calculatedColumnFormula>
    </tableColumn>
    <tableColumn id="22" xr3:uid="{055EA78E-0CA6-47AA-B94A-B18D103A5C2A}" name="OPS" dataDxfId="439">
      <calculatedColumnFormula>S2+T2</calculatedColumnFormula>
    </tableColumn>
    <tableColumn id="23" xr3:uid="{8BA62E86-E14C-44ED-B3F8-42B71ECB6869}" name="ISO" dataDxfId="438">
      <calculatedColumnFormula>(Table311[[#This Row],[2B]]+Table311[[#This Row],[3B]]+(3*Table311[[#This Row],[HR]]))/Table311[[#This Row],[AB]]</calculatedColumnFormula>
    </tableColumn>
    <tableColumn id="24" xr3:uid="{F1D797B8-3350-495A-BF36-D563615828FC}" name="wOBA" dataDxfId="437">
      <calculatedColumnFormula>(0.69*Table311[[#This Row],[BB]])+(0.89*Table311[[#This Row],[1B]])+(1.27*Table311[[#This Row],[2B]])+(1.62*Table311[[#This Row],[3B]])+(2.1*Table311[[#This Row],[HR]])/Table311[[#This Row],[PA]]</calculatedColumnFormula>
    </tableColumn>
    <tableColumn id="28" xr3:uid="{030B7311-0195-4A8A-9F2B-567BE988CBD9}" name="Points" dataDxfId="436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DAAA8-D6EF-4D85-A4C4-A4AB68BF8946}" name="Table3113" displayName="Table3113" ref="A1:X16" totalsRowShown="0" headerRowDxfId="435" dataDxfId="433" headerRowBorderDxfId="434" tableBorderDxfId="432" totalsRowBorderDxfId="431">
  <autoFilter ref="A1:X16" xr:uid="{5C4DAAA8-D6EF-4D85-A4C4-A4AB68BF8946}"/>
  <sortState xmlns:xlrd2="http://schemas.microsoft.com/office/spreadsheetml/2017/richdata2" ref="A2:X14">
    <sortCondition ref="A1:A14"/>
  </sortState>
  <tableColumns count="24">
    <tableColumn id="1" xr3:uid="{AC66B78B-C86B-4380-9910-09BDB2BA5E2E}" name="Name" dataDxfId="430"/>
    <tableColumn id="7" xr3:uid="{119554E6-E5A0-4D52-A3D4-3411B232148A}" name="Active Seasons" dataDxfId="429"/>
    <tableColumn id="2" xr3:uid="{BA9E724B-6416-4188-AB79-049663A71565}" name="PA" dataDxfId="428"/>
    <tableColumn id="20" xr3:uid="{FE6768B6-72A6-4A36-A685-A34D0E83E124}" name="AB" dataDxfId="427" dataCellStyle="Explanatory Text">
      <calculatedColumnFormula>C2-F2</calculatedColumnFormula>
    </tableColumn>
    <tableColumn id="21" xr3:uid="{55D49385-E03C-4440-A329-006AE6EC7A52}" name="Hits" dataDxfId="426" dataCellStyle="Explanatory Text">
      <calculatedColumnFormula>SUM(Table3113[[#This Row],[1B]:[HR]])</calculatedColumnFormula>
    </tableColumn>
    <tableColumn id="15" xr3:uid="{3B28FD7C-83D6-4260-BEF4-9FFA86A68358}" name="BB" dataDxfId="425"/>
    <tableColumn id="3" xr3:uid="{297734A3-A0C3-4061-94C0-A74CFF9FFEDA}" name="1B" dataDxfId="424"/>
    <tableColumn id="4" xr3:uid="{A57D3C0A-A4B6-4005-A784-78C4530E3060}" name="2B" dataDxfId="423"/>
    <tableColumn id="5" xr3:uid="{16EC91C2-43B6-4BF2-88D0-EF70147F5A8B}" name="3B" dataDxfId="422"/>
    <tableColumn id="6" xr3:uid="{DEC1E6E4-0D07-47BE-B69D-7430956C5535}" name="HR" dataDxfId="421"/>
    <tableColumn id="19" xr3:uid="{95E04ACF-8ADF-478E-A379-9C55F199D927}" name="TB" dataDxfId="420" dataCellStyle="Explanatory Text">
      <calculatedColumnFormula>SUM((G2*1),(H2*2),(I2*3),(J2*4))</calculatedColumnFormula>
    </tableColumn>
    <tableColumn id="12" xr3:uid="{94801468-5A88-489A-A2ED-8BA5FFCA7841}" name="SB" dataDxfId="419"/>
    <tableColumn id="8" xr3:uid="{60B82305-0313-46F5-9875-09E7FF031541}" name="1B%" dataDxfId="418">
      <calculatedColumnFormula>IFERROR(G2/E2,0)</calculatedColumnFormula>
    </tableColumn>
    <tableColumn id="9" xr3:uid="{C0CFF507-0BFE-459A-AB77-E7F5BEA19977}" name="2B%" dataDxfId="417">
      <calculatedColumnFormula>IFERROR(H2/E2,0)</calculatedColumnFormula>
    </tableColumn>
    <tableColumn id="10" xr3:uid="{D892E379-7893-4BCA-83F6-D82AA38E81D5}" name="3B%" dataDxfId="416">
      <calculatedColumnFormula>IFERROR(I2/E2,0)</calculatedColumnFormula>
    </tableColumn>
    <tableColumn id="11" xr3:uid="{BD0003E5-ACAF-448E-904E-F95D8CD7033C}" name="HR%" dataDxfId="415">
      <calculatedColumnFormula>IFERROR(J2/E2,0)</calculatedColumnFormula>
    </tableColumn>
    <tableColumn id="13" xr3:uid="{FC489F6B-609D-4F65-8AD3-0C53A972B659}" name="BB%" dataDxfId="414">
      <calculatedColumnFormula>IFERROR(F2/C2,0)</calculatedColumnFormula>
    </tableColumn>
    <tableColumn id="26" xr3:uid="{D29E27BA-A279-4A40-9A6D-90CF3FF1FB15}" name="Bat Avg" dataDxfId="413">
      <calculatedColumnFormula>IFERROR((G2+H2+I2+J2)/D2,0)</calculatedColumnFormula>
    </tableColumn>
    <tableColumn id="25" xr3:uid="{85E09FDE-56D8-47BF-B7A5-13919C8B9424}" name="SLG%" dataDxfId="412">
      <calculatedColumnFormula>IFERROR(K2/D2,0)</calculatedColumnFormula>
    </tableColumn>
    <tableColumn id="17" xr3:uid="{E4216AC6-85F4-4079-A47D-3C23CE8C7609}" name="OBP" dataDxfId="411">
      <calculatedColumnFormula>(E2+F2)/C2</calculatedColumnFormula>
    </tableColumn>
    <tableColumn id="22" xr3:uid="{CAF7779C-A44B-4722-B443-C49BC69724C5}" name="OPS" dataDxfId="410">
      <calculatedColumnFormula>S2+T2</calculatedColumnFormula>
    </tableColumn>
    <tableColumn id="23" xr3:uid="{C9E6F52B-6B97-421C-9D97-780D79ACDA3A}" name="ISO" dataDxfId="409">
      <calculatedColumnFormula>(Table3113[[#This Row],[2B]]+Table3113[[#This Row],[3B]]+(3*Table3113[[#This Row],[HR]]))/Table3113[[#This Row],[AB]]</calculatedColumnFormula>
    </tableColumn>
    <tableColumn id="24" xr3:uid="{1236F7C8-A4B0-43FC-83D5-20E831914CDD}" name="wOBA" dataDxfId="408">
      <calculatedColumnFormula>(0.69*Table3113[[#This Row],[BB]])+(0.89*Table3113[[#This Row],[1B]])+(1.27*Table3113[[#This Row],[2B]])+(1.62*Table3113[[#This Row],[3B]])+(2.1*Table3113[[#This Row],[HR]])/Table3113[[#This Row],[PA]]</calculatedColumnFormula>
    </tableColumn>
    <tableColumn id="28" xr3:uid="{2A85BEF3-36F4-42A0-8E06-96622D24686E}" name="Points" dataDxfId="407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A92E6-8F51-426A-9A96-E5ECF66362EB}" name="Table3114" displayName="Table3114" ref="A1:X14" totalsRowShown="0" headerRowDxfId="406" dataDxfId="404" headerRowBorderDxfId="405" tableBorderDxfId="403" totalsRowBorderDxfId="402">
  <autoFilter ref="A1:X14" xr:uid="{EF0A92E6-8F51-426A-9A96-E5ECF66362EB}"/>
  <sortState xmlns:xlrd2="http://schemas.microsoft.com/office/spreadsheetml/2017/richdata2" ref="A2:X14">
    <sortCondition ref="A1:A14"/>
  </sortState>
  <tableColumns count="24">
    <tableColumn id="1" xr3:uid="{22224AA2-4B07-43FE-BB83-50763D5C15E7}" name="Name" dataDxfId="401"/>
    <tableColumn id="7" xr3:uid="{4FE60AC3-AB0B-4B7A-9B2B-1561E2EE1FC2}" name="Active Seasons" dataDxfId="400"/>
    <tableColumn id="2" xr3:uid="{CA41512E-B886-4A87-939C-CC689D485439}" name="PA" dataDxfId="399"/>
    <tableColumn id="20" xr3:uid="{533B2621-5B3E-47FA-8055-4A50EA549052}" name="AB" dataDxfId="398" dataCellStyle="Explanatory Text">
      <calculatedColumnFormula>C2-F2</calculatedColumnFormula>
    </tableColumn>
    <tableColumn id="21" xr3:uid="{4360379A-F566-481A-B7EA-94AD189D0C59}" name="Hits" dataDxfId="397" dataCellStyle="Explanatory Text">
      <calculatedColumnFormula>SUM(Table3114[[#This Row],[1B]:[HR]])</calculatedColumnFormula>
    </tableColumn>
    <tableColumn id="15" xr3:uid="{D96A6D75-C2AB-403E-A202-E28681C241F9}" name="BB" dataDxfId="396"/>
    <tableColumn id="3" xr3:uid="{C311ABB8-1352-4502-9D4B-19A48BDC75D9}" name="1B" dataDxfId="395"/>
    <tableColumn id="4" xr3:uid="{8F5325B8-FE56-475C-B125-B6F0623E0101}" name="2B" dataDxfId="394"/>
    <tableColumn id="5" xr3:uid="{B42C186C-D38C-4655-BCBB-F68E060A3399}" name="3B" dataDxfId="393"/>
    <tableColumn id="6" xr3:uid="{16B6492B-C9FB-4B81-8724-D9B5F466FDC9}" name="HR" dataDxfId="392"/>
    <tableColumn id="19" xr3:uid="{43E86972-1031-435F-A3D4-1C9244DF4840}" name="TB" dataDxfId="391" dataCellStyle="Explanatory Text">
      <calculatedColumnFormula>SUM((G2*1),(H2*2),(I2*3),(J2*4))</calculatedColumnFormula>
    </tableColumn>
    <tableColumn id="12" xr3:uid="{DF62BD92-851B-4560-8C35-F5B6B1994562}" name="SB" dataDxfId="390"/>
    <tableColumn id="8" xr3:uid="{0E2B17BF-B33B-4D56-9847-946138166092}" name="1B%" dataDxfId="389">
      <calculatedColumnFormula>IFERROR(G2/E2,0)</calculatedColumnFormula>
    </tableColumn>
    <tableColumn id="9" xr3:uid="{69C32E19-AF71-42FE-94E0-AAB3A0D1514F}" name="2B%" dataDxfId="388">
      <calculatedColumnFormula>IFERROR(H2/E2,0)</calculatedColumnFormula>
    </tableColumn>
    <tableColumn id="10" xr3:uid="{D009B4DF-437C-4AF1-B680-F3AC5D8FC860}" name="3B%" dataDxfId="387">
      <calculatedColumnFormula>IFERROR(I2/E2,0)</calculatedColumnFormula>
    </tableColumn>
    <tableColumn id="11" xr3:uid="{0A8054BD-6D0F-4BE4-B6E8-2443E0C3DC2C}" name="HR%" dataDxfId="386">
      <calculatedColumnFormula>IFERROR(J2/E2,0)</calculatedColumnFormula>
    </tableColumn>
    <tableColumn id="13" xr3:uid="{4DBDCC25-51FD-4B06-8ABE-54D7232FD9AB}" name="BB%" dataDxfId="385">
      <calculatedColumnFormula>IFERROR(F2/C2,0)</calculatedColumnFormula>
    </tableColumn>
    <tableColumn id="26" xr3:uid="{E57B3DFD-42C3-4C0E-BA4D-713979F66954}" name="Bat Avg" dataDxfId="384">
      <calculatedColumnFormula>IFERROR((G2+H2+I2+J2)/D2,0)</calculatedColumnFormula>
    </tableColumn>
    <tableColumn id="25" xr3:uid="{32B98F14-74E9-4E9A-8363-9A420CD949FF}" name="SLG%" dataDxfId="383">
      <calculatedColumnFormula>IFERROR(K2/D2,0)</calculatedColumnFormula>
    </tableColumn>
    <tableColumn id="17" xr3:uid="{7532C4A6-D332-4210-9AFF-D5FEE79A17C0}" name="OBP" dataDxfId="382">
      <calculatedColumnFormula>(E2+F2)/C2</calculatedColumnFormula>
    </tableColumn>
    <tableColumn id="22" xr3:uid="{60719221-7E4D-4437-B545-9EA047B2D7C9}" name="OPS" dataDxfId="381">
      <calculatedColumnFormula>S2+T2</calculatedColumnFormula>
    </tableColumn>
    <tableColumn id="23" xr3:uid="{BE01D801-C553-40C5-98E5-42865EDD4DCB}" name="ISO" dataDxfId="380">
      <calculatedColumnFormula>(Table3114[[#This Row],[2B]]+Table3114[[#This Row],[3B]]+(3*Table3114[[#This Row],[HR]]))/Table3114[[#This Row],[AB]]</calculatedColumnFormula>
    </tableColumn>
    <tableColumn id="24" xr3:uid="{34647260-05F6-44D1-8354-7380801EC63A}" name="wOBA" dataDxfId="379">
      <calculatedColumnFormula>(0.69*Table3114[[#This Row],[BB]])+(0.89*Table3114[[#This Row],[1B]])+(1.27*Table3114[[#This Row],[2B]])+(1.62*Table3114[[#This Row],[3B]])+(2.1*Table3114[[#This Row],[HR]])/Table3114[[#This Row],[PA]]</calculatedColumnFormula>
    </tableColumn>
    <tableColumn id="28" xr3:uid="{BACA79F6-2A81-4AB0-8BC6-D57C35BC6CE5}" name="Points" dataDxfId="378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E4E220-4FE0-47B8-8E46-152A50897D9E}" name="Table3115" displayName="Table3115" ref="A1:X16" totalsRowShown="0" headerRowDxfId="377" dataDxfId="375" headerRowBorderDxfId="376" tableBorderDxfId="374" totalsRowBorderDxfId="373">
  <autoFilter ref="A1:X16" xr:uid="{46E4E220-4FE0-47B8-8E46-152A50897D9E}"/>
  <sortState xmlns:xlrd2="http://schemas.microsoft.com/office/spreadsheetml/2017/richdata2" ref="A2:X15">
    <sortCondition ref="A1:A15"/>
  </sortState>
  <tableColumns count="24">
    <tableColumn id="1" xr3:uid="{831974E9-31F1-4F81-8AF5-E4656EBF2DFC}" name="Name" dataDxfId="372"/>
    <tableColumn id="7" xr3:uid="{20279342-D9F3-42FA-AC91-7D003A4BDA34}" name="Active Seasons" dataDxfId="371"/>
    <tableColumn id="2" xr3:uid="{C6CAAFBB-FB59-42E8-A97F-166484920E2C}" name="PA" dataDxfId="370"/>
    <tableColumn id="20" xr3:uid="{1309181F-0E8E-48BD-A7CA-FF378EF16B20}" name="AB" dataDxfId="369" dataCellStyle="Explanatory Text">
      <calculatedColumnFormula>C2-F2</calculatedColumnFormula>
    </tableColumn>
    <tableColumn id="21" xr3:uid="{61F141B2-4AC3-4342-B784-AEFD1B1D6E63}" name="Hits" dataDxfId="368" dataCellStyle="Explanatory Text">
      <calculatedColumnFormula>SUM(Table3115[[#This Row],[1B]:[HR]])</calculatedColumnFormula>
    </tableColumn>
    <tableColumn id="15" xr3:uid="{2F9D5466-4AB6-4E28-94DB-BF35DAFB8A3C}" name="BB" dataDxfId="367"/>
    <tableColumn id="3" xr3:uid="{70CF024E-1D07-4806-9DCE-3F4CA4764AA3}" name="1B" dataDxfId="366"/>
    <tableColumn id="4" xr3:uid="{C860794F-BF17-4BF2-9307-426C6C9547FF}" name="2B" dataDxfId="365"/>
    <tableColumn id="5" xr3:uid="{F6E07AB3-BD03-4AE6-A026-8B4966BB8AC0}" name="3B" dataDxfId="364"/>
    <tableColumn id="6" xr3:uid="{5A5DCFE2-BAC7-4A0F-BDD3-AABAB318D264}" name="HR" dataDxfId="363"/>
    <tableColumn id="19" xr3:uid="{C63C3C7E-95AD-47F0-A9AF-95D460C4B7AC}" name="TB" dataDxfId="362" dataCellStyle="Explanatory Text">
      <calculatedColumnFormula>SUM((G2*1),(H2*2),(I2*3),(J2*4))</calculatedColumnFormula>
    </tableColumn>
    <tableColumn id="12" xr3:uid="{11380CA1-1F2E-48A9-AFE8-D529B3061BCA}" name="SB" dataDxfId="361"/>
    <tableColumn id="8" xr3:uid="{343D3F70-7BEF-49BD-A5EE-72A95F88BCEC}" name="1B%" dataDxfId="360">
      <calculatedColumnFormula>IFERROR(G2/E2,0)</calculatedColumnFormula>
    </tableColumn>
    <tableColumn id="9" xr3:uid="{7EDA0CFD-C600-449A-98D8-3ADC94C36355}" name="2B%" dataDxfId="359">
      <calculatedColumnFormula>IFERROR(H2/E2,0)</calculatedColumnFormula>
    </tableColumn>
    <tableColumn id="10" xr3:uid="{7A98A1A1-E738-4D62-8FE6-B664BC2F156C}" name="3B%" dataDxfId="358">
      <calculatedColumnFormula>IFERROR(I2/E2,0)</calculatedColumnFormula>
    </tableColumn>
    <tableColumn id="11" xr3:uid="{C3C46ADD-FD8D-40BC-B240-20EB5C546299}" name="HR%" dataDxfId="357">
      <calculatedColumnFormula>IFERROR(J2/E2,0)</calculatedColumnFormula>
    </tableColumn>
    <tableColumn id="13" xr3:uid="{609DFE66-E917-499D-B65E-006164756DF4}" name="BB%" dataDxfId="356">
      <calculatedColumnFormula>IFERROR(F2/C2,0)</calculatedColumnFormula>
    </tableColumn>
    <tableColumn id="26" xr3:uid="{77ABD240-31FF-4B75-8FFC-FCFC8947812E}" name="Bat Avg" dataDxfId="355">
      <calculatedColumnFormula>IFERROR((G2+H2+I2+J2)/D2,0)</calculatedColumnFormula>
    </tableColumn>
    <tableColumn id="25" xr3:uid="{3A7DBB79-B4A3-49BE-B3BB-B17074C6B550}" name="SLG%" dataDxfId="354">
      <calculatedColumnFormula>IFERROR(K2/D2,0)</calculatedColumnFormula>
    </tableColumn>
    <tableColumn id="17" xr3:uid="{0A2DD6D4-8CAB-4019-AB14-73BF47E948AD}" name="OBP" dataDxfId="353">
      <calculatedColumnFormula>(E2+F2)/C2</calculatedColumnFormula>
    </tableColumn>
    <tableColumn id="22" xr3:uid="{ABD95F6A-FBC5-4758-BA00-B33D55B7E6F8}" name="OPS" dataDxfId="352">
      <calculatedColumnFormula>S2+T2</calculatedColumnFormula>
    </tableColumn>
    <tableColumn id="23" xr3:uid="{A3E606CB-6357-4AB3-BCCA-87A98DCEE13D}" name="ISO" dataDxfId="351">
      <calculatedColumnFormula>(Table3115[[#This Row],[2B]]+Table3115[[#This Row],[3B]]+(3*Table3115[[#This Row],[HR]]))/Table3115[[#This Row],[AB]]</calculatedColumnFormula>
    </tableColumn>
    <tableColumn id="24" xr3:uid="{29B7A417-6437-49B4-9C38-B81B4C8623C8}" name="wOBA" dataDxfId="350">
      <calculatedColumnFormula>(0.69*Table3115[[#This Row],[BB]])+(0.89*Table3115[[#This Row],[1B]])+(1.27*Table3115[[#This Row],[2B]])+(1.62*Table3115[[#This Row],[3B]])+(2.1*Table3115[[#This Row],[HR]])/Table3115[[#This Row],[PA]]</calculatedColumnFormula>
    </tableColumn>
    <tableColumn id="28" xr3:uid="{33C7981B-F390-4C81-B28C-2BB97C13B6EB}" name="Points" dataDxfId="349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8B53F7-EF85-4389-A478-F34AAF18D4E6}" name="Table3116" displayName="Table3116" ref="A1:X15" totalsRowShown="0" headerRowDxfId="348" dataDxfId="346" headerRowBorderDxfId="347" tableBorderDxfId="345" totalsRowBorderDxfId="344">
  <autoFilter ref="A1:X15" xr:uid="{FC8B53F7-EF85-4389-A478-F34AAF18D4E6}"/>
  <sortState xmlns:xlrd2="http://schemas.microsoft.com/office/spreadsheetml/2017/richdata2" ref="A2:X14">
    <sortCondition ref="A1:A14"/>
  </sortState>
  <tableColumns count="24">
    <tableColumn id="1" xr3:uid="{0FBE5368-D855-48A2-8D1E-F5173F9E7EF4}" name="Name" dataDxfId="343"/>
    <tableColumn id="7" xr3:uid="{564A75FF-4732-4624-BACF-4336E517213D}" name="Active Seasons" dataDxfId="342"/>
    <tableColumn id="2" xr3:uid="{3750C565-B86E-404F-A1F6-1C52F55024B4}" name="PA" dataDxfId="341"/>
    <tableColumn id="20" xr3:uid="{6B03A4E2-1CA5-4B24-8132-F0BF2F575FAE}" name="AB" dataDxfId="340" dataCellStyle="Explanatory Text">
      <calculatedColumnFormula>C2-F2</calculatedColumnFormula>
    </tableColumn>
    <tableColumn id="21" xr3:uid="{AE3768BC-C327-4D84-802C-A7D89FE07A17}" name="Hits" dataDxfId="339" dataCellStyle="Explanatory Text">
      <calculatedColumnFormula>SUM(Table3116[[#This Row],[1B]:[HR]])</calculatedColumnFormula>
    </tableColumn>
    <tableColumn id="15" xr3:uid="{089E494B-90F7-455C-A28D-EC4690654B66}" name="BB" dataDxfId="338"/>
    <tableColumn id="3" xr3:uid="{C1D0EB80-FE70-4F18-B562-C71387D838AE}" name="1B" dataDxfId="337"/>
    <tableColumn id="4" xr3:uid="{725DD08B-8703-489F-8AF2-BA5FB2105339}" name="2B" dataDxfId="336"/>
    <tableColumn id="5" xr3:uid="{915B89D8-87DA-43AE-B1B2-912E02B51495}" name="3B" dataDxfId="335"/>
    <tableColumn id="6" xr3:uid="{A37B9FA6-7A81-4B98-ADDD-7DB57A686D8E}" name="HR" dataDxfId="334"/>
    <tableColumn id="19" xr3:uid="{B5495823-F88E-4A36-A3A5-0225E23D22CE}" name="TB" dataDxfId="333" dataCellStyle="Explanatory Text">
      <calculatedColumnFormula>SUM((G2*1),(H2*2),(I2*3),(J2*4))</calculatedColumnFormula>
    </tableColumn>
    <tableColumn id="12" xr3:uid="{4F741844-372C-4A51-87F7-93F8DD7B39CA}" name="SB" dataDxfId="332"/>
    <tableColumn id="8" xr3:uid="{80EF5CE8-CBD4-4672-9A18-C7661B77B55A}" name="1B%" dataDxfId="331">
      <calculatedColumnFormula>IFERROR(G2/E2,0)</calculatedColumnFormula>
    </tableColumn>
    <tableColumn id="9" xr3:uid="{39C99198-FE49-4DB2-8836-D29A4CC21EFD}" name="2B%" dataDxfId="330">
      <calculatedColumnFormula>IFERROR(H2/E2,0)</calculatedColumnFormula>
    </tableColumn>
    <tableColumn id="10" xr3:uid="{9DFD2910-1562-4175-ACB7-9CA11387AA23}" name="3B%" dataDxfId="329">
      <calculatedColumnFormula>IFERROR(I2/E2,0)</calculatedColumnFormula>
    </tableColumn>
    <tableColumn id="11" xr3:uid="{FEB3CB11-35C7-47DE-9662-779860969741}" name="HR%" dataDxfId="328">
      <calculatedColumnFormula>IFERROR(J2/E2,0)</calculatedColumnFormula>
    </tableColumn>
    <tableColumn id="13" xr3:uid="{DF0008B3-660A-486A-A993-62FBD367807D}" name="BB%" dataDxfId="327">
      <calculatedColumnFormula>IFERROR(F2/C2,0)</calculatedColumnFormula>
    </tableColumn>
    <tableColumn id="26" xr3:uid="{155939A4-8319-4251-9EE9-491C5697E0D5}" name="Bat Avg" dataDxfId="326">
      <calculatedColumnFormula>IFERROR((G2+H2+I2+J2)/D2,0)</calculatedColumnFormula>
    </tableColumn>
    <tableColumn id="25" xr3:uid="{3C80CD39-CBC8-43D5-8426-63A7D83D78E9}" name="SLG%" dataDxfId="325">
      <calculatedColumnFormula>IFERROR(K2/D2,0)</calculatedColumnFormula>
    </tableColumn>
    <tableColumn id="17" xr3:uid="{40953800-60C7-47A2-BBAD-B91553CFDEE0}" name="OBP" dataDxfId="324">
      <calculatedColumnFormula>(E2+F2)/C2</calculatedColumnFormula>
    </tableColumn>
    <tableColumn id="22" xr3:uid="{C30C957D-EB37-4C26-96C7-7E44FC83534F}" name="OPS" dataDxfId="323">
      <calculatedColumnFormula>S2+T2</calculatedColumnFormula>
    </tableColumn>
    <tableColumn id="23" xr3:uid="{BC276FFF-E77A-45BE-B61E-C8C0E0936858}" name="ISO" dataDxfId="322">
      <calculatedColumnFormula>(Table3116[[#This Row],[2B]]+Table3116[[#This Row],[3B]]+(3*Table3116[[#This Row],[HR]]))/Table3116[[#This Row],[AB]]</calculatedColumnFormula>
    </tableColumn>
    <tableColumn id="24" xr3:uid="{53E81E48-7E0D-4A09-9902-486C2A5D2EE1}" name="wOBA" dataDxfId="321">
      <calculatedColumnFormula>(0.69*Table3116[[#This Row],[BB]])+(0.89*Table3116[[#This Row],[1B]])+(1.27*Table3116[[#This Row],[2B]])+(1.62*Table3116[[#This Row],[3B]])+(2.1*Table3116[[#This Row],[HR]])/Table3116[[#This Row],[PA]]</calculatedColumnFormula>
    </tableColumn>
    <tableColumn id="28" xr3:uid="{C14125AA-183C-4E4F-978B-8301979E8656}" name="Points" dataDxfId="320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72DADB-F720-4E5B-9D24-5878036FCB3D}" name="Table3117" displayName="Table3117" ref="A1:X14" totalsRowShown="0" headerRowDxfId="319" dataDxfId="317" headerRowBorderDxfId="318" tableBorderDxfId="316" totalsRowBorderDxfId="315">
  <autoFilter ref="A1:X14" xr:uid="{8972DADB-F720-4E5B-9D24-5878036FCB3D}"/>
  <sortState xmlns:xlrd2="http://schemas.microsoft.com/office/spreadsheetml/2017/richdata2" ref="A2:X14">
    <sortCondition ref="A1:A14"/>
  </sortState>
  <tableColumns count="24">
    <tableColumn id="1" xr3:uid="{AA378AEC-6046-4FC4-BA86-42E649C4F58F}" name="Name" dataDxfId="314"/>
    <tableColumn id="7" xr3:uid="{5CD6B943-8F7B-4379-8DFB-05131F113629}" name="Active Seasons" dataDxfId="313"/>
    <tableColumn id="2" xr3:uid="{03221690-BBBD-47DC-BA36-D1F028EEC5CB}" name="PA" dataDxfId="312"/>
    <tableColumn id="20" xr3:uid="{2D00D933-1918-4702-AC3F-B104B88E75D7}" name="AB" dataDxfId="311" dataCellStyle="Explanatory Text">
      <calculatedColumnFormula>C2-F2</calculatedColumnFormula>
    </tableColumn>
    <tableColumn id="21" xr3:uid="{F779A899-1297-4B39-B32E-5E1C5FFF984C}" name="Hits" dataDxfId="310" dataCellStyle="Explanatory Text">
      <calculatedColumnFormula>SUM(Table3117[[#This Row],[1B]:[HR]])</calculatedColumnFormula>
    </tableColumn>
    <tableColumn id="15" xr3:uid="{015EC03B-7F25-447D-87B1-719032EC28E4}" name="BB" dataDxfId="309"/>
    <tableColumn id="3" xr3:uid="{2F2C748B-F605-43FF-96BA-39B2A033983A}" name="1B" dataDxfId="308"/>
    <tableColumn id="4" xr3:uid="{E226F5AA-4AEC-4610-B26A-3C67554127BC}" name="2B" dataDxfId="307"/>
    <tableColumn id="5" xr3:uid="{603165E3-BD8A-41AD-8499-FEE1C48EED37}" name="3B" dataDxfId="306"/>
    <tableColumn id="6" xr3:uid="{7E0086D1-D051-4844-B020-9C0A10BDC6EF}" name="HR" dataDxfId="305"/>
    <tableColumn id="19" xr3:uid="{71DE0FD3-D075-4106-82E7-5D77E0921B84}" name="TB" dataDxfId="304" dataCellStyle="Explanatory Text">
      <calculatedColumnFormula>SUM((G2*1),(H2*2),(I2*3),(J2*4))</calculatedColumnFormula>
    </tableColumn>
    <tableColumn id="12" xr3:uid="{E9F3C742-5016-469A-8261-AF6F64549BBE}" name="SB" dataDxfId="303"/>
    <tableColumn id="8" xr3:uid="{1B871FEC-BA95-493B-BA82-4ABA03F09927}" name="1B%" dataDxfId="302">
      <calculatedColumnFormula>IFERROR(G2/E2,0)</calculatedColumnFormula>
    </tableColumn>
    <tableColumn id="9" xr3:uid="{F23FF1DC-96AE-4FED-808B-29B2CF98C875}" name="2B%" dataDxfId="301">
      <calculatedColumnFormula>IFERROR(H2/E2,0)</calculatedColumnFormula>
    </tableColumn>
    <tableColumn id="10" xr3:uid="{B4762ED4-BA94-41A1-BBE8-125B4E76CC4D}" name="3B%" dataDxfId="300">
      <calculatedColumnFormula>IFERROR(I2/E2,0)</calculatedColumnFormula>
    </tableColumn>
    <tableColumn id="11" xr3:uid="{AA464647-B8B2-4F2C-94DC-478B63C07677}" name="HR%" dataDxfId="299">
      <calculatedColumnFormula>IFERROR(J2/E2,0)</calculatedColumnFormula>
    </tableColumn>
    <tableColumn id="13" xr3:uid="{E251E382-CF7C-415B-A043-293ACD731507}" name="BB%" dataDxfId="298">
      <calculatedColumnFormula>IFERROR(F2/C2,0)</calculatedColumnFormula>
    </tableColumn>
    <tableColumn id="26" xr3:uid="{41F325E0-F2E7-4531-A608-75ABE5769EFB}" name="Bat Avg" dataDxfId="297">
      <calculatedColumnFormula>IFERROR((G2+H2+I2+J2)/D2,0)</calculatedColumnFormula>
    </tableColumn>
    <tableColumn id="25" xr3:uid="{36EB804D-C310-45B0-8152-775E8600808B}" name="SLG%" dataDxfId="296">
      <calculatedColumnFormula>IFERROR(K2/D2,0)</calculatedColumnFormula>
    </tableColumn>
    <tableColumn id="17" xr3:uid="{C05C373A-B750-4271-BC5F-B406E401FB93}" name="OBP" dataDxfId="295">
      <calculatedColumnFormula>(E2+F2)/C2</calculatedColumnFormula>
    </tableColumn>
    <tableColumn id="22" xr3:uid="{580B8C89-7CBF-4FCD-8CB7-B21A21C60848}" name="OPS" dataDxfId="294">
      <calculatedColumnFormula>S2+T2</calculatedColumnFormula>
    </tableColumn>
    <tableColumn id="23" xr3:uid="{74008D71-245E-459F-97D3-7CD9D7971F85}" name="ISO" dataDxfId="293">
      <calculatedColumnFormula>(Table3117[[#This Row],[2B]]+Table3117[[#This Row],[3B]]+(3*Table3117[[#This Row],[HR]]))/Table3117[[#This Row],[AB]]</calculatedColumnFormula>
    </tableColumn>
    <tableColumn id="24" xr3:uid="{FBA10CA4-0358-4644-967A-3D797963D5BD}" name="wOBA" dataDxfId="292">
      <calculatedColumnFormula>(0.69*Table3117[[#This Row],[BB]])+(0.89*Table3117[[#This Row],[1B]])+(1.27*Table3117[[#This Row],[2B]])+(1.62*Table3117[[#This Row],[3B]])+(2.1*Table3117[[#This Row],[HR]])/Table3117[[#This Row],[PA]]</calculatedColumnFormula>
    </tableColumn>
    <tableColumn id="28" xr3:uid="{8AC60EBE-22CE-4B3D-A621-DD5BBAAF673C}" name="Points" dataDxfId="291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3BF5D1-893E-486F-BE11-3DA817BB0D1C}" name="Table3118" displayName="Table3118" ref="A1:X16" totalsRowShown="0" headerRowDxfId="290" dataDxfId="288" headerRowBorderDxfId="289" tableBorderDxfId="287" totalsRowBorderDxfId="286">
  <autoFilter ref="A1:X16" xr:uid="{5E3BF5D1-893E-486F-BE11-3DA817BB0D1C}"/>
  <sortState xmlns:xlrd2="http://schemas.microsoft.com/office/spreadsheetml/2017/richdata2" ref="A2:X15">
    <sortCondition ref="A1:A15"/>
  </sortState>
  <tableColumns count="24">
    <tableColumn id="1" xr3:uid="{0C430107-B6BD-43F0-A0A2-1B413BFC348E}" name="Name" dataDxfId="285"/>
    <tableColumn id="7" xr3:uid="{A1080FCD-7E3C-46A2-A0FC-FEF53D4257E4}" name="Active Seaons" dataDxfId="284"/>
    <tableColumn id="2" xr3:uid="{259E3FDF-BA14-4865-A5A5-E60C33CDE6A7}" name="PA" dataDxfId="283"/>
    <tableColumn id="20" xr3:uid="{CE749E87-2B71-43CB-9762-101E35BEFADB}" name="AB" dataDxfId="282" dataCellStyle="Explanatory Text">
      <calculatedColumnFormula>C2-F2</calculatedColumnFormula>
    </tableColumn>
    <tableColumn id="21" xr3:uid="{5DA146D8-88C0-4BD7-96AD-EBB460F4179F}" name="Hits" dataDxfId="281" dataCellStyle="Explanatory Text">
      <calculatedColumnFormula>SUM(Table3118[[#This Row],[1B]:[HR]])</calculatedColumnFormula>
    </tableColumn>
    <tableColumn id="15" xr3:uid="{454DFB80-0C35-4876-A76D-CC4E71F6C12B}" name="BB" dataDxfId="280"/>
    <tableColumn id="3" xr3:uid="{3EE65845-9DFA-4A2B-B39F-24DBAC092EB5}" name="1B" dataDxfId="279"/>
    <tableColumn id="4" xr3:uid="{71833C98-4FEC-4614-8C5F-35C99DE8C72F}" name="2B" dataDxfId="278"/>
    <tableColumn id="5" xr3:uid="{740F8270-DC89-45C0-8798-22C7188ACB5B}" name="3B" dataDxfId="277"/>
    <tableColumn id="6" xr3:uid="{BD30F8C0-E0B0-495C-B210-564709E8CD73}" name="HR" dataDxfId="276"/>
    <tableColumn id="19" xr3:uid="{CB9DBCDB-8F29-48DB-A4DE-AAE512855CA8}" name="TB" dataDxfId="275" dataCellStyle="Explanatory Text">
      <calculatedColumnFormula>SUM((G2*1),(H2*2),(I2*3),(J2*4))</calculatedColumnFormula>
    </tableColumn>
    <tableColumn id="12" xr3:uid="{A9E27A88-EA60-467F-A507-18214CFEB259}" name="SB" dataDxfId="274"/>
    <tableColumn id="8" xr3:uid="{4C2FF46F-6204-4A50-8585-FCA31DE3BF82}" name="1B%" dataDxfId="273">
      <calculatedColumnFormula>IFERROR(G2/E2,0)</calculatedColumnFormula>
    </tableColumn>
    <tableColumn id="9" xr3:uid="{246E76FE-62EA-4873-B9C1-874C6BAC2DB3}" name="2B%" dataDxfId="272">
      <calculatedColumnFormula>IFERROR(H2/E2,0)</calculatedColumnFormula>
    </tableColumn>
    <tableColumn id="10" xr3:uid="{7E2AA874-F69F-4237-9F24-E0C4F532A449}" name="3B%" dataDxfId="271">
      <calculatedColumnFormula>IFERROR(I2/E2,0)</calculatedColumnFormula>
    </tableColumn>
    <tableColumn id="11" xr3:uid="{E438BE80-DC3A-40E3-B015-540C842DF631}" name="HR%" dataDxfId="270">
      <calculatedColumnFormula>IFERROR(J2/E2,0)</calculatedColumnFormula>
    </tableColumn>
    <tableColumn id="13" xr3:uid="{79A4252A-4B79-441A-9A53-25328B7AD7FF}" name="BB%" dataDxfId="269">
      <calculatedColumnFormula>IFERROR(F2/C2,0)</calculatedColumnFormula>
    </tableColumn>
    <tableColumn id="26" xr3:uid="{61EFC0D1-B140-4814-A9DE-D381EB866CDA}" name="Bat Avg" dataDxfId="268">
      <calculatedColumnFormula>IFERROR((G2+H2+I2+J2)/D2,0)</calculatedColumnFormula>
    </tableColumn>
    <tableColumn id="25" xr3:uid="{9E8042A8-59A1-4558-93D7-A6DCCC71113A}" name="SLG%" dataDxfId="267">
      <calculatedColumnFormula>IFERROR(K2/D2,0)</calculatedColumnFormula>
    </tableColumn>
    <tableColumn id="17" xr3:uid="{8D212848-126C-451E-BEF9-2030843472EC}" name="OBP" dataDxfId="266">
      <calculatedColumnFormula>(E2+F2)/C2</calculatedColumnFormula>
    </tableColumn>
    <tableColumn id="22" xr3:uid="{8325D98B-F55A-431E-8267-997A1817C97D}" name="OPS" dataDxfId="265">
      <calculatedColumnFormula>S2+T2</calculatedColumnFormula>
    </tableColumn>
    <tableColumn id="23" xr3:uid="{8BC68AA4-1218-4FD3-8356-8FA3E8178355}" name="ISO" dataDxfId="264">
      <calculatedColumnFormula>(Table3118[[#This Row],[2B]]+Table3118[[#This Row],[3B]]+(3*Table3118[[#This Row],[HR]]))/Table3118[[#This Row],[AB]]</calculatedColumnFormula>
    </tableColumn>
    <tableColumn id="24" xr3:uid="{E6C3AE71-2F60-4BBF-A56D-EF63E3D4713B}" name="wOBA" dataDxfId="263">
      <calculatedColumnFormula>(0.69*Table3118[[#This Row],[BB]])+(0.89*Table3118[[#This Row],[1B]])+(1.27*Table3118[[#This Row],[2B]])+(1.62*Table3118[[#This Row],[3B]])+(2.1*Table3118[[#This Row],[HR]])/Table3118[[#This Row],[PA]]</calculatedColumnFormula>
    </tableColumn>
    <tableColumn id="28" xr3:uid="{3386A923-D613-4DF6-B8B7-6AE873655394}" name="Points" dataDxfId="262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A60B40-1F78-40B1-8662-ECC83570BB29}" name="Table3119" displayName="Table3119" ref="A1:X15" totalsRowShown="0" headerRowDxfId="261" dataDxfId="259" headerRowBorderDxfId="260" tableBorderDxfId="258" totalsRowBorderDxfId="257">
  <autoFilter ref="A1:X15" xr:uid="{D5A60B40-1F78-40B1-8662-ECC83570BB29}"/>
  <sortState xmlns:xlrd2="http://schemas.microsoft.com/office/spreadsheetml/2017/richdata2" ref="A2:X13">
    <sortCondition ref="A1:A13"/>
  </sortState>
  <tableColumns count="24">
    <tableColumn id="1" xr3:uid="{D867C89A-CAF1-4CE0-9725-2DAB67E9C9A2}" name="Name" dataDxfId="256"/>
    <tableColumn id="7" xr3:uid="{256386E0-A768-461B-913E-20C4A15E48F7}" name="Active Seasons" dataDxfId="255"/>
    <tableColumn id="2" xr3:uid="{BCEEA167-0DB5-45E3-AD5F-920551F1395F}" name="PA" dataDxfId="254"/>
    <tableColumn id="20" xr3:uid="{4D51671D-EACA-43D9-B814-1CA3A0AD4E59}" name="AB" dataDxfId="253" dataCellStyle="Explanatory Text">
      <calculatedColumnFormula>C2-F2</calculatedColumnFormula>
    </tableColumn>
    <tableColumn id="21" xr3:uid="{E8485464-7935-4B81-AED9-532F2012FB84}" name="Hits" dataDxfId="252" dataCellStyle="Explanatory Text">
      <calculatedColumnFormula>SUM(Table3119[[#This Row],[1B]:[HR]])</calculatedColumnFormula>
    </tableColumn>
    <tableColumn id="15" xr3:uid="{EE7D1777-71FA-41B0-A115-7030F5F99624}" name="BB" dataDxfId="251"/>
    <tableColumn id="3" xr3:uid="{6F11E4F1-4F0D-4E96-915C-950AB71AF71B}" name="1B" dataDxfId="250"/>
    <tableColumn id="4" xr3:uid="{70445170-FE45-4E78-AC00-9854D19FAAAA}" name="2B" dataDxfId="249"/>
    <tableColumn id="5" xr3:uid="{F7EF2A4D-B678-4AB4-A339-9B9F41B0B613}" name="3B" dataDxfId="248"/>
    <tableColumn id="6" xr3:uid="{01171C88-331E-4E94-9376-69FCC9AD933F}" name="HR" dataDxfId="247"/>
    <tableColumn id="19" xr3:uid="{128AB74D-90E7-4E9A-9C89-F49819A5E234}" name="TB" dataDxfId="246" dataCellStyle="Explanatory Text">
      <calculatedColumnFormula>SUM((G2*1),(H2*2),(I2*3),(J2*4))</calculatedColumnFormula>
    </tableColumn>
    <tableColumn id="12" xr3:uid="{84A86199-A000-4B93-A820-152523D46AC8}" name="SB" dataDxfId="245"/>
    <tableColumn id="8" xr3:uid="{4494D12A-95F6-4DD1-86AF-98A59DCAEC68}" name="1B%" dataDxfId="244">
      <calculatedColumnFormula>IFERROR(G2/E2,0)</calculatedColumnFormula>
    </tableColumn>
    <tableColumn id="9" xr3:uid="{015A8C5A-0361-46F2-ADF0-ABD17B134843}" name="2B%" dataDxfId="243">
      <calculatedColumnFormula>IFERROR(H2/E2,0)</calculatedColumnFormula>
    </tableColumn>
    <tableColumn id="10" xr3:uid="{92FA9D33-E6D3-4AF2-9103-E415ABD44DAC}" name="3B%" dataDxfId="242">
      <calculatedColumnFormula>IFERROR(I2/E2,0)</calculatedColumnFormula>
    </tableColumn>
    <tableColumn id="11" xr3:uid="{BD2DDB65-DB8B-4F4C-B62C-9B5750CD4A06}" name="HR%" dataDxfId="241">
      <calculatedColumnFormula>IFERROR(J2/E2,0)</calculatedColumnFormula>
    </tableColumn>
    <tableColumn id="13" xr3:uid="{97ABFD92-5772-4A18-A448-F6881CAC805C}" name="BB%" dataDxfId="240">
      <calculatedColumnFormula>IFERROR(F2/C2,0)</calculatedColumnFormula>
    </tableColumn>
    <tableColumn id="26" xr3:uid="{50B8DE79-0DAF-42ED-927A-30430F2AAB44}" name="Bat Avg" dataDxfId="239">
      <calculatedColumnFormula>IFERROR((G2+H2+I2+J2)/D2,0)</calculatedColumnFormula>
    </tableColumn>
    <tableColumn id="25" xr3:uid="{88A69E0D-D23E-465F-B5E0-B84250108282}" name="SLG%" dataDxfId="238">
      <calculatedColumnFormula>IFERROR(K2/D2,0)</calculatedColumnFormula>
    </tableColumn>
    <tableColumn id="17" xr3:uid="{727C494C-1322-4C5C-B773-E044785E65A1}" name="OBP" dataDxfId="237">
      <calculatedColumnFormula>(E2+F2)/C2</calculatedColumnFormula>
    </tableColumn>
    <tableColumn id="22" xr3:uid="{D2563312-ED12-4E42-A62B-5D63FBBB656A}" name="OPS" dataDxfId="236">
      <calculatedColumnFormula>S2+T2</calculatedColumnFormula>
    </tableColumn>
    <tableColumn id="23" xr3:uid="{071E59C7-5E31-42CE-8D9F-BEEBA9F36033}" name="ISO" dataDxfId="235">
      <calculatedColumnFormula>(Table3119[[#This Row],[2B]]+Table3119[[#This Row],[3B]]+(3*Table3119[[#This Row],[HR]]))/Table3119[[#This Row],[AB]]</calculatedColumnFormula>
    </tableColumn>
    <tableColumn id="24" xr3:uid="{A6AAF3D4-B20D-4D94-86D5-87E438F64DD7}" name="wOBA" dataDxfId="234">
      <calculatedColumnFormula>(0.69*Table3119[[#This Row],[BB]])+(0.89*Table3119[[#This Row],[1B]])+(1.27*Table3119[[#This Row],[2B]])+(1.62*Table3119[[#This Row],[3B]])+(2.1*Table3119[[#This Row],[HR]])/Table3119[[#This Row],[PA]]</calculatedColumnFormula>
    </tableColumn>
    <tableColumn id="28" xr3:uid="{72CDD363-070E-4685-8A82-A11F0B71D8F1}" name="Points" dataDxfId="233">
      <calculatedColumnFormula>((E2+F2)*(K2+(0.26*F2))+(0.52*L2))/C2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9110-E307-4050-9C18-EB8679BE3D03}">
  <sheetPr>
    <tabColor rgb="FFFF0000"/>
  </sheetPr>
  <dimension ref="A1:Y223"/>
  <sheetViews>
    <sheetView tabSelected="1" workbookViewId="0">
      <selection activeCell="AA16" sqref="AA16"/>
    </sheetView>
  </sheetViews>
  <sheetFormatPr defaultRowHeight="15" x14ac:dyDescent="0.25"/>
  <cols>
    <col min="1" max="1" width="11.7109375" bestFit="1" customWidth="1"/>
    <col min="2" max="2" width="18.7109375" bestFit="1" customWidth="1"/>
    <col min="3" max="3" width="18.85546875" bestFit="1" customWidth="1"/>
    <col min="4" max="5" width="8" bestFit="1" customWidth="1"/>
    <col min="6" max="6" width="9" bestFit="1" customWidth="1"/>
    <col min="7" max="7" width="7.85546875" bestFit="1" customWidth="1"/>
    <col min="8" max="10" width="7.7109375" bestFit="1" customWidth="1"/>
    <col min="11" max="11" width="8" bestFit="1" customWidth="1"/>
    <col min="12" max="13" width="7.7109375" bestFit="1" customWidth="1"/>
    <col min="14" max="16" width="9.28515625" bestFit="1" customWidth="1"/>
    <col min="17" max="17" width="9.5703125" bestFit="1" customWidth="1"/>
    <col min="18" max="18" width="9.42578125" bestFit="1" customWidth="1"/>
    <col min="19" max="19" width="12.140625" bestFit="1" customWidth="1"/>
    <col min="20" max="20" width="10.42578125" bestFit="1" customWidth="1"/>
    <col min="21" max="21" width="9.28515625" bestFit="1" customWidth="1"/>
    <col min="23" max="23" width="8.5703125" bestFit="1" customWidth="1"/>
    <col min="24" max="24" width="11" style="54" bestFit="1" customWidth="1"/>
    <col min="25" max="25" width="11.140625" bestFit="1" customWidth="1"/>
  </cols>
  <sheetData>
    <row r="1" spans="1:25" x14ac:dyDescent="0.25">
      <c r="A1" s="1" t="s">
        <v>225</v>
      </c>
      <c r="B1" s="2" t="s">
        <v>0</v>
      </c>
      <c r="C1" s="2" t="s">
        <v>244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53" t="s">
        <v>21</v>
      </c>
      <c r="Y1" s="3" t="s">
        <v>22</v>
      </c>
    </row>
    <row r="2" spans="1:25" x14ac:dyDescent="0.25">
      <c r="A2" s="17" t="s">
        <v>226</v>
      </c>
      <c r="B2" s="6" t="str">
        <f>Marshals!A9</f>
        <v>Kelly Jennings</v>
      </c>
      <c r="C2" s="6" t="str">
        <f>Marshals!B9</f>
        <v>1,2,3</v>
      </c>
      <c r="D2" s="6">
        <f>Marshals!C9</f>
        <v>203</v>
      </c>
      <c r="E2" s="6">
        <f>Marshals!D9</f>
        <v>194</v>
      </c>
      <c r="F2" s="6">
        <f>Marshals!E9</f>
        <v>74</v>
      </c>
      <c r="G2" s="6">
        <f>Marshals!F9</f>
        <v>9</v>
      </c>
      <c r="H2" s="6">
        <f>Marshals!G9</f>
        <v>53</v>
      </c>
      <c r="I2" s="6">
        <f>Marshals!H9</f>
        <v>10</v>
      </c>
      <c r="J2" s="6">
        <f>Marshals!I9</f>
        <v>1</v>
      </c>
      <c r="K2" s="6">
        <f>Marshals!J9</f>
        <v>10</v>
      </c>
      <c r="L2" s="6">
        <f>Marshals!K9</f>
        <v>116</v>
      </c>
      <c r="M2" s="6">
        <f>Marshals!L9</f>
        <v>0</v>
      </c>
      <c r="N2" s="11">
        <f>IFERROR(H2/F2,0)</f>
        <v>0.71621621621621623</v>
      </c>
      <c r="O2" s="11">
        <f>IFERROR(I2/F2,0)</f>
        <v>0.13513513513513514</v>
      </c>
      <c r="P2" s="11">
        <f>IFERROR(J2/F2,0)</f>
        <v>1.3513513513513514E-2</v>
      </c>
      <c r="Q2" s="11">
        <f>IFERROR(K2/F2,0)</f>
        <v>0.13513513513513514</v>
      </c>
      <c r="R2" s="11">
        <f>IFERROR(G2/D2,0)</f>
        <v>4.4334975369458129E-2</v>
      </c>
      <c r="S2" s="14">
        <f>IFERROR((H2+I2+J2+K2)/E2,0)</f>
        <v>0.38144329896907214</v>
      </c>
      <c r="T2" s="14">
        <f>IFERROR(L2/E2,0)</f>
        <v>0.59793814432989689</v>
      </c>
      <c r="U2" s="14">
        <f>(F2+G2)/D2</f>
        <v>0.40886699507389163</v>
      </c>
      <c r="V2" s="14">
        <f>T2+U2</f>
        <v>1.0068051394037885</v>
      </c>
      <c r="W2" s="14">
        <f>(Table31118[[#This Row],[2B]]+Table31118[[#This Row],[3B]]+(3*Table31118[[#This Row],[HR]]))/Table31118[[#This Row],[AB]]</f>
        <v>0.21134020618556701</v>
      </c>
      <c r="X2" s="15">
        <f>(0.69*Table31118[[#This Row],[BB]])+(0.89*Table31118[[#This Row],[1B]])+(1.27*Table31118[[#This Row],[2B]])+(1.62*Table31118[[#This Row],[3B]])+(2.1*Table31118[[#This Row],[HR]])/Table31118[[#This Row],[PA]]</f>
        <v>67.803448275862067</v>
      </c>
      <c r="Y2" s="35">
        <f>((F2+G2)*(L2+(0.26*G2))+(0.52*M2))/D2</f>
        <v>48.385320197044344</v>
      </c>
    </row>
    <row r="3" spans="1:25" x14ac:dyDescent="0.25">
      <c r="A3" s="17" t="s">
        <v>230</v>
      </c>
      <c r="B3" s="6" t="str">
        <f>Bullets!A7</f>
        <v>Isaac Perez</v>
      </c>
      <c r="C3" s="6" t="str">
        <f>Bullets!B7</f>
        <v>1,2,3</v>
      </c>
      <c r="D3" s="6">
        <f>Bullets!C7</f>
        <v>135</v>
      </c>
      <c r="E3" s="6">
        <f>Bullets!D7</f>
        <v>123</v>
      </c>
      <c r="F3" s="6">
        <f>Bullets!E7</f>
        <v>54</v>
      </c>
      <c r="G3" s="6">
        <f>Bullets!F7</f>
        <v>12</v>
      </c>
      <c r="H3" s="6">
        <f>Bullets!G7</f>
        <v>31</v>
      </c>
      <c r="I3" s="6">
        <f>Bullets!H7</f>
        <v>13</v>
      </c>
      <c r="J3" s="6">
        <f>Bullets!I7</f>
        <v>3</v>
      </c>
      <c r="K3" s="6">
        <f>Bullets!J7</f>
        <v>7</v>
      </c>
      <c r="L3" s="6">
        <f>Bullets!K7</f>
        <v>94</v>
      </c>
      <c r="M3" s="6">
        <f>Bullets!L7</f>
        <v>19</v>
      </c>
      <c r="N3" s="11">
        <f>IFERROR(H3/F3,0)</f>
        <v>0.57407407407407407</v>
      </c>
      <c r="O3" s="11">
        <f>IFERROR(I3/F3,0)</f>
        <v>0.24074074074074073</v>
      </c>
      <c r="P3" s="11">
        <f>IFERROR(J3/F3,0)</f>
        <v>5.5555555555555552E-2</v>
      </c>
      <c r="Q3" s="11">
        <f>IFERROR(K3/F3,0)</f>
        <v>0.12962962962962962</v>
      </c>
      <c r="R3" s="11">
        <f>IFERROR(G3/D3,0)</f>
        <v>8.8888888888888892E-2</v>
      </c>
      <c r="S3" s="14">
        <f>IFERROR((H3+I3+J3+K3)/E3,0)</f>
        <v>0.43902439024390244</v>
      </c>
      <c r="T3" s="14">
        <f>IFERROR(L3/E3,0)</f>
        <v>0.76422764227642281</v>
      </c>
      <c r="U3" s="14">
        <f>(F3+G3)/D3</f>
        <v>0.48888888888888887</v>
      </c>
      <c r="V3" s="14">
        <f>T3+U3</f>
        <v>1.2531165311653116</v>
      </c>
      <c r="W3" s="14">
        <f>(Table31118[[#This Row],[2B]]+Table31118[[#This Row],[3B]]+(3*Table31118[[#This Row],[HR]]))/Table31118[[#This Row],[AB]]</f>
        <v>0.30081300813008133</v>
      </c>
      <c r="X3" s="15">
        <f>(0.69*Table31118[[#This Row],[BB]])+(0.89*Table31118[[#This Row],[1B]])+(1.27*Table31118[[#This Row],[2B]])+(1.62*Table31118[[#This Row],[3B]])+(2.1*Table31118[[#This Row],[HR]])/Table31118[[#This Row],[PA]]</f>
        <v>57.348888888888887</v>
      </c>
      <c r="Y3" s="35">
        <f>((F3+G3)*(L3+(0.26*G3))+(0.52*M3))/D3</f>
        <v>47.554074074074073</v>
      </c>
    </row>
    <row r="4" spans="1:25" x14ac:dyDescent="0.25">
      <c r="A4" s="17" t="s">
        <v>232</v>
      </c>
      <c r="B4" s="6" t="str">
        <f>Runners!A14</f>
        <v>Victor Martinez</v>
      </c>
      <c r="C4" s="6" t="str">
        <f>Runners!B14</f>
        <v>1,2,3</v>
      </c>
      <c r="D4" s="6">
        <f>Runners!C14</f>
        <v>145</v>
      </c>
      <c r="E4" s="6">
        <f>Runners!D14</f>
        <v>133</v>
      </c>
      <c r="F4" s="6">
        <f>Runners!E14</f>
        <v>55</v>
      </c>
      <c r="G4" s="6">
        <f>Runners!F14</f>
        <v>12</v>
      </c>
      <c r="H4" s="6">
        <f>Runners!G14</f>
        <v>33</v>
      </c>
      <c r="I4" s="6">
        <f>Runners!H14</f>
        <v>12</v>
      </c>
      <c r="J4" s="6">
        <f>Runners!I14</f>
        <v>5</v>
      </c>
      <c r="K4" s="6">
        <f>Runners!J14</f>
        <v>5</v>
      </c>
      <c r="L4" s="6">
        <f>Runners!K14</f>
        <v>92</v>
      </c>
      <c r="M4" s="6">
        <f>Runners!L14</f>
        <v>21</v>
      </c>
      <c r="N4" s="11">
        <f>IFERROR(H4/F4,0)</f>
        <v>0.6</v>
      </c>
      <c r="O4" s="11">
        <f>IFERROR(I4/F4,0)</f>
        <v>0.21818181818181817</v>
      </c>
      <c r="P4" s="11">
        <f>IFERROR(J4/F4,0)</f>
        <v>9.0909090909090912E-2</v>
      </c>
      <c r="Q4" s="11">
        <f>IFERROR(K4/F4,0)</f>
        <v>9.0909090909090912E-2</v>
      </c>
      <c r="R4" s="11">
        <f>IFERROR(G4/D4,0)</f>
        <v>8.2758620689655171E-2</v>
      </c>
      <c r="S4" s="14">
        <f>IFERROR((H4+I4+J4+K4)/E4,0)</f>
        <v>0.41353383458646614</v>
      </c>
      <c r="T4" s="14">
        <f>IFERROR(L4/E4,0)</f>
        <v>0.69172932330827064</v>
      </c>
      <c r="U4" s="14">
        <f>(F4+G4)/D4</f>
        <v>0.46206896551724136</v>
      </c>
      <c r="V4" s="14">
        <f>T4+U4</f>
        <v>1.1537982888255121</v>
      </c>
      <c r="W4" s="14">
        <f>(Table31118[[#This Row],[2B]]+Table31118[[#This Row],[3B]]+(3*Table31118[[#This Row],[HR]]))/Table31118[[#This Row],[AB]]</f>
        <v>0.24060150375939848</v>
      </c>
      <c r="X4" s="15">
        <f>(0.69*Table31118[[#This Row],[BB]])+(0.89*Table31118[[#This Row],[1B]])+(1.27*Table31118[[#This Row],[2B]])+(1.62*Table31118[[#This Row],[3B]])+(2.1*Table31118[[#This Row],[HR]])/Table31118[[#This Row],[PA]]</f>
        <v>61.062413793103453</v>
      </c>
      <c r="Y4" s="35">
        <f>((F4+G4)*(L4+(0.26*G4))+(0.52*M4))/D4</f>
        <v>44.027310344827583</v>
      </c>
    </row>
    <row r="5" spans="1:25" x14ac:dyDescent="0.25">
      <c r="A5" s="17" t="s">
        <v>226</v>
      </c>
      <c r="B5" s="6" t="str">
        <f>Marshals!A6</f>
        <v>Felipe Torres</v>
      </c>
      <c r="C5" s="6" t="str">
        <f>Marshals!B6</f>
        <v>1,2,3</v>
      </c>
      <c r="D5" s="6">
        <f>Marshals!C6</f>
        <v>222</v>
      </c>
      <c r="E5" s="6">
        <f>Marshals!D6</f>
        <v>212</v>
      </c>
      <c r="F5" s="6">
        <f>Marshals!E6</f>
        <v>66</v>
      </c>
      <c r="G5" s="6">
        <f>Marshals!F6</f>
        <v>10</v>
      </c>
      <c r="H5" s="6">
        <f>Marshals!G6</f>
        <v>43</v>
      </c>
      <c r="I5" s="6">
        <f>Marshals!H6</f>
        <v>11</v>
      </c>
      <c r="J5" s="6">
        <f>Marshals!I6</f>
        <v>2</v>
      </c>
      <c r="K5" s="6">
        <f>Marshals!J6</f>
        <v>10</v>
      </c>
      <c r="L5" s="6">
        <f>Marshals!K6</f>
        <v>111</v>
      </c>
      <c r="M5" s="6">
        <f>Marshals!L6</f>
        <v>5</v>
      </c>
      <c r="N5" s="11">
        <f>IFERROR(H5/F5,0)</f>
        <v>0.65151515151515149</v>
      </c>
      <c r="O5" s="11">
        <f>IFERROR(I5/F5,0)</f>
        <v>0.16666666666666666</v>
      </c>
      <c r="P5" s="11">
        <f>IFERROR(J5/F5,0)</f>
        <v>3.0303030303030304E-2</v>
      </c>
      <c r="Q5" s="11">
        <f>IFERROR(K5/F5,0)</f>
        <v>0.15151515151515152</v>
      </c>
      <c r="R5" s="11">
        <f>IFERROR(G5/D5,0)</f>
        <v>4.5045045045045043E-2</v>
      </c>
      <c r="S5" s="14">
        <f>IFERROR((H5+I5+J5+K5)/E5,0)</f>
        <v>0.31132075471698112</v>
      </c>
      <c r="T5" s="14">
        <f>IFERROR(L5/E5,0)</f>
        <v>0.52358490566037741</v>
      </c>
      <c r="U5" s="14">
        <f>(F5+G5)/D5</f>
        <v>0.34234234234234234</v>
      </c>
      <c r="V5" s="14">
        <f>T5+U5</f>
        <v>0.86592724800271981</v>
      </c>
      <c r="W5" s="14">
        <f>(Table31118[[#This Row],[2B]]+Table31118[[#This Row],[3B]]+(3*Table31118[[#This Row],[HR]]))/Table31118[[#This Row],[AB]]</f>
        <v>0.20283018867924529</v>
      </c>
      <c r="X5" s="15">
        <f>(0.69*Table31118[[#This Row],[BB]])+(0.89*Table31118[[#This Row],[1B]])+(1.27*Table31118[[#This Row],[2B]])+(1.62*Table31118[[#This Row],[3B]])+(2.1*Table31118[[#This Row],[HR]])/Table31118[[#This Row],[PA]]</f>
        <v>62.474594594594599</v>
      </c>
      <c r="Y5" s="35">
        <f>((F5+G5)*(L5+(0.26*G5))+(0.52*M5))/D5</f>
        <v>38.901801801801803</v>
      </c>
    </row>
    <row r="6" spans="1:25" x14ac:dyDescent="0.25">
      <c r="A6" s="17" t="s">
        <v>241</v>
      </c>
      <c r="B6" s="36" t="str">
        <f>Spikes!A3</f>
        <v>Alfredo Campos</v>
      </c>
      <c r="C6" s="36" t="str">
        <f>Spikes!B3</f>
        <v>1,2,3</v>
      </c>
      <c r="D6" s="36">
        <f>Spikes!C3</f>
        <v>137</v>
      </c>
      <c r="E6" s="36">
        <f>Spikes!D3</f>
        <v>124</v>
      </c>
      <c r="F6" s="36">
        <f>Spikes!E3</f>
        <v>39</v>
      </c>
      <c r="G6" s="36">
        <f>Spikes!F3</f>
        <v>13</v>
      </c>
      <c r="H6" s="36">
        <f>Spikes!G3</f>
        <v>17</v>
      </c>
      <c r="I6" s="36">
        <f>Spikes!H3</f>
        <v>10</v>
      </c>
      <c r="J6" s="36">
        <f>Spikes!I3</f>
        <v>1</v>
      </c>
      <c r="K6" s="36">
        <f>Spikes!J3</f>
        <v>11</v>
      </c>
      <c r="L6" s="36">
        <f>Spikes!K3</f>
        <v>84</v>
      </c>
      <c r="M6" s="36">
        <f>Spikes!L3</f>
        <v>4</v>
      </c>
      <c r="N6" s="11">
        <f>IFERROR(H6/F6,0)</f>
        <v>0.4358974358974359</v>
      </c>
      <c r="O6" s="11">
        <f>IFERROR(I6/F6,0)</f>
        <v>0.25641025641025639</v>
      </c>
      <c r="P6" s="11">
        <f>IFERROR(J6/F6,0)</f>
        <v>2.564102564102564E-2</v>
      </c>
      <c r="Q6" s="11">
        <f>IFERROR(K6/F6,0)</f>
        <v>0.28205128205128205</v>
      </c>
      <c r="R6" s="11">
        <f>IFERROR(G6/D6,0)</f>
        <v>9.4890510948905105E-2</v>
      </c>
      <c r="S6" s="14">
        <f>IFERROR((H6+I6+J6+K6)/E6,0)</f>
        <v>0.31451612903225806</v>
      </c>
      <c r="T6" s="14">
        <f>IFERROR(L6/E6,0)</f>
        <v>0.67741935483870963</v>
      </c>
      <c r="U6" s="14">
        <f>(F6+G6)/D6</f>
        <v>0.37956204379562042</v>
      </c>
      <c r="V6" s="14">
        <f>T6+U6</f>
        <v>1.0569813986343299</v>
      </c>
      <c r="W6" s="14">
        <f>(Table31118[[#This Row],[2B]]+Table31118[[#This Row],[3B]]+(3*Table31118[[#This Row],[HR]]))/Table31118[[#This Row],[AB]]</f>
        <v>0.35483870967741937</v>
      </c>
      <c r="X6" s="15">
        <f>(0.69*Table31118[[#This Row],[BB]])+(0.89*Table31118[[#This Row],[1B]])+(1.27*Table31118[[#This Row],[2B]])+(1.62*Table31118[[#This Row],[3B]])+(2.1*Table31118[[#This Row],[HR]])/Table31118[[#This Row],[PA]]</f>
        <v>38.588613138686128</v>
      </c>
      <c r="Y6" s="35">
        <f>((F6+G6)*(L6+(0.26*G6))+(0.52*M6))/D6</f>
        <v>33.181313868613138</v>
      </c>
    </row>
    <row r="7" spans="1:25" x14ac:dyDescent="0.25">
      <c r="A7" s="17" t="s">
        <v>226</v>
      </c>
      <c r="B7" s="6" t="str">
        <f>Marshals!A5</f>
        <v>Ethan Butler</v>
      </c>
      <c r="C7" s="6" t="str">
        <f>Marshals!B5</f>
        <v>1,2,3</v>
      </c>
      <c r="D7" s="6">
        <f>Marshals!C5</f>
        <v>229</v>
      </c>
      <c r="E7" s="6">
        <f>Marshals!D5</f>
        <v>224</v>
      </c>
      <c r="F7" s="6">
        <f>Marshals!E5</f>
        <v>65</v>
      </c>
      <c r="G7" s="6">
        <f>Marshals!F5</f>
        <v>5</v>
      </c>
      <c r="H7" s="6">
        <f>Marshals!G5</f>
        <v>44</v>
      </c>
      <c r="I7" s="6">
        <f>Marshals!H5</f>
        <v>10</v>
      </c>
      <c r="J7" s="6">
        <f>Marshals!I5</f>
        <v>2</v>
      </c>
      <c r="K7" s="6">
        <f>Marshals!J5</f>
        <v>9</v>
      </c>
      <c r="L7" s="6">
        <f>Marshals!K5</f>
        <v>106</v>
      </c>
      <c r="M7" s="6">
        <f>Marshals!L5</f>
        <v>0</v>
      </c>
      <c r="N7" s="11">
        <f>IFERROR(H7/F7,0)</f>
        <v>0.67692307692307696</v>
      </c>
      <c r="O7" s="11">
        <f>IFERROR(I7/F7,0)</f>
        <v>0.15384615384615385</v>
      </c>
      <c r="P7" s="11">
        <f>IFERROR(J7/F7,0)</f>
        <v>3.0769230769230771E-2</v>
      </c>
      <c r="Q7" s="11">
        <f>IFERROR(K7/F7,0)</f>
        <v>0.13846153846153847</v>
      </c>
      <c r="R7" s="11">
        <f>IFERROR(G7/D7,0)</f>
        <v>2.1834061135371178E-2</v>
      </c>
      <c r="S7" s="14">
        <f>IFERROR((H7+I7+J7+K7)/E7,0)</f>
        <v>0.29017857142857145</v>
      </c>
      <c r="T7" s="14">
        <f>IFERROR(L7/E7,0)</f>
        <v>0.4732142857142857</v>
      </c>
      <c r="U7" s="14">
        <f>(F7+G7)/D7</f>
        <v>0.3056768558951965</v>
      </c>
      <c r="V7" s="14">
        <f>T7+U7</f>
        <v>0.77889114160948214</v>
      </c>
      <c r="W7" s="14">
        <f>(Table31118[[#This Row],[2B]]+Table31118[[#This Row],[3B]]+(3*Table31118[[#This Row],[HR]]))/Table31118[[#This Row],[AB]]</f>
        <v>0.17410714285714285</v>
      </c>
      <c r="X7" s="15">
        <f>(0.69*Table31118[[#This Row],[BB]])+(0.89*Table31118[[#This Row],[1B]])+(1.27*Table31118[[#This Row],[2B]])+(1.62*Table31118[[#This Row],[3B]])+(2.1*Table31118[[#This Row],[HR]])/Table31118[[#This Row],[PA]]</f>
        <v>58.632532751091709</v>
      </c>
      <c r="Y7" s="35">
        <f>((F7+G7)*(L7+(0.26*G7))+(0.52*M7))/D7</f>
        <v>32.799126637554586</v>
      </c>
    </row>
    <row r="8" spans="1:25" x14ac:dyDescent="0.25">
      <c r="A8" s="17" t="s">
        <v>240</v>
      </c>
      <c r="B8" s="6" t="str">
        <f>Badgers!A10</f>
        <v>Nelson Hunt</v>
      </c>
      <c r="C8" s="6" t="str">
        <f>Badgers!B10</f>
        <v>1,2,3</v>
      </c>
      <c r="D8" s="6">
        <f>Badgers!C10</f>
        <v>125</v>
      </c>
      <c r="E8" s="6">
        <f>Badgers!D10</f>
        <v>113</v>
      </c>
      <c r="F8" s="6">
        <f>Badgers!E10</f>
        <v>41</v>
      </c>
      <c r="G8" s="6">
        <f>Badgers!F10</f>
        <v>12</v>
      </c>
      <c r="H8" s="6">
        <f>Badgers!G10</f>
        <v>22</v>
      </c>
      <c r="I8" s="6">
        <f>Badgers!H10</f>
        <v>12</v>
      </c>
      <c r="J8" s="6">
        <f>Badgers!I10</f>
        <v>3</v>
      </c>
      <c r="K8" s="6">
        <f>Badgers!J10</f>
        <v>4</v>
      </c>
      <c r="L8" s="6">
        <f>Badgers!K10</f>
        <v>71</v>
      </c>
      <c r="M8" s="6">
        <f>Badgers!L10</f>
        <v>10</v>
      </c>
      <c r="N8" s="11">
        <f>IFERROR(H8/F8,0)</f>
        <v>0.53658536585365857</v>
      </c>
      <c r="O8" s="11">
        <f>IFERROR(I8/F8,0)</f>
        <v>0.29268292682926828</v>
      </c>
      <c r="P8" s="11">
        <f>IFERROR(J8/F8,0)</f>
        <v>7.3170731707317069E-2</v>
      </c>
      <c r="Q8" s="11">
        <f>IFERROR(K8/F8,0)</f>
        <v>9.7560975609756101E-2</v>
      </c>
      <c r="R8" s="11">
        <f>IFERROR(G8/D8,0)</f>
        <v>9.6000000000000002E-2</v>
      </c>
      <c r="S8" s="14">
        <f>IFERROR((H8+I8+J8+K8)/E8,0)</f>
        <v>0.36283185840707965</v>
      </c>
      <c r="T8" s="14">
        <f>IFERROR(L8/E8,0)</f>
        <v>0.62831858407079644</v>
      </c>
      <c r="U8" s="14">
        <f>(F8+G8)/D8</f>
        <v>0.42399999999999999</v>
      </c>
      <c r="V8" s="14">
        <f>T8+U8</f>
        <v>1.0523185840707965</v>
      </c>
      <c r="W8" s="14">
        <f>(Table31118[[#This Row],[2B]]+Table31118[[#This Row],[3B]]+(3*Table31118[[#This Row],[HR]]))/Table31118[[#This Row],[AB]]</f>
        <v>0.23893805309734514</v>
      </c>
      <c r="X8" s="15">
        <f>(0.69*Table31118[[#This Row],[BB]])+(0.89*Table31118[[#This Row],[1B]])+(1.27*Table31118[[#This Row],[2B]])+(1.62*Table31118[[#This Row],[3B]])+(2.1*Table31118[[#This Row],[HR]])/Table31118[[#This Row],[PA]]</f>
        <v>48.027200000000001</v>
      </c>
      <c r="Y8" s="35">
        <f>((F8+G8)*(L8+(0.26*G8))+(0.52*M8))/D8</f>
        <v>31.46848</v>
      </c>
    </row>
    <row r="9" spans="1:25" x14ac:dyDescent="0.25">
      <c r="A9" s="17" t="s">
        <v>226</v>
      </c>
      <c r="B9" s="6" t="str">
        <f>Marshals!A11</f>
        <v>Marc Collins</v>
      </c>
      <c r="C9" s="6" t="str">
        <f>Marshals!B11</f>
        <v>1,2,3</v>
      </c>
      <c r="D9" s="6">
        <f>Marshals!C11</f>
        <v>236</v>
      </c>
      <c r="E9" s="6">
        <f>Marshals!D11</f>
        <v>226</v>
      </c>
      <c r="F9" s="6">
        <f>Marshals!E11</f>
        <v>61</v>
      </c>
      <c r="G9" s="6">
        <f>Marshals!F11</f>
        <v>10</v>
      </c>
      <c r="H9" s="6">
        <f>Marshals!G11</f>
        <v>35</v>
      </c>
      <c r="I9" s="6">
        <f>Marshals!H11</f>
        <v>20</v>
      </c>
      <c r="J9" s="6">
        <f>Marshals!I11</f>
        <v>2</v>
      </c>
      <c r="K9" s="6">
        <f>Marshals!J11</f>
        <v>4</v>
      </c>
      <c r="L9" s="6">
        <f>Marshals!K11</f>
        <v>97</v>
      </c>
      <c r="M9" s="6">
        <f>Marshals!L11</f>
        <v>1</v>
      </c>
      <c r="N9" s="11">
        <f>IFERROR(H9/F9,0)</f>
        <v>0.57377049180327866</v>
      </c>
      <c r="O9" s="11">
        <f>IFERROR(I9/F9,0)</f>
        <v>0.32786885245901637</v>
      </c>
      <c r="P9" s="11">
        <f>IFERROR(J9/F9,0)</f>
        <v>3.2786885245901641E-2</v>
      </c>
      <c r="Q9" s="11">
        <f>IFERROR(K9/F9,0)</f>
        <v>6.5573770491803282E-2</v>
      </c>
      <c r="R9" s="11">
        <f>IFERROR(G9/D9,0)</f>
        <v>4.2372881355932202E-2</v>
      </c>
      <c r="S9" s="14">
        <f>IFERROR((H9+I9+J9+K9)/E9,0)</f>
        <v>0.26991150442477874</v>
      </c>
      <c r="T9" s="14">
        <f>IFERROR(L9/E9,0)</f>
        <v>0.42920353982300885</v>
      </c>
      <c r="U9" s="14">
        <f>(F9+G9)/D9</f>
        <v>0.30084745762711862</v>
      </c>
      <c r="V9" s="14">
        <f>T9+U9</f>
        <v>0.73005099745012747</v>
      </c>
      <c r="W9" s="14">
        <f>(Table31118[[#This Row],[2B]]+Table31118[[#This Row],[3B]]+(3*Table31118[[#This Row],[HR]]))/Table31118[[#This Row],[AB]]</f>
        <v>0.15044247787610621</v>
      </c>
      <c r="X9" s="15">
        <f>(0.69*Table31118[[#This Row],[BB]])+(0.89*Table31118[[#This Row],[1B]])+(1.27*Table31118[[#This Row],[2B]])+(1.62*Table31118[[#This Row],[3B]])+(2.1*Table31118[[#This Row],[HR]])/Table31118[[#This Row],[PA]]</f>
        <v>66.725593220338979</v>
      </c>
      <c r="Y9" s="35">
        <f>((F9+G9)*(L9+(0.26*G9))+(0.52*M9))/D9</f>
        <v>29.966610169491524</v>
      </c>
    </row>
    <row r="10" spans="1:25" x14ac:dyDescent="0.25">
      <c r="A10" s="17" t="s">
        <v>231</v>
      </c>
      <c r="B10" s="6" t="str">
        <f>Novas!A10</f>
        <v>Kent Curtis</v>
      </c>
      <c r="C10" s="6" t="str">
        <f>Novas!B10</f>
        <v>1,2,3</v>
      </c>
      <c r="D10" s="6">
        <f>Novas!C10</f>
        <v>153</v>
      </c>
      <c r="E10" s="6">
        <f>Novas!D10</f>
        <v>144</v>
      </c>
      <c r="F10" s="6">
        <f>Novas!E10</f>
        <v>44</v>
      </c>
      <c r="G10" s="6">
        <f>Novas!F10</f>
        <v>9</v>
      </c>
      <c r="H10" s="6">
        <f>Novas!G10</f>
        <v>23</v>
      </c>
      <c r="I10" s="6">
        <f>Novas!H10</f>
        <v>11</v>
      </c>
      <c r="J10" s="6">
        <f>Novas!I10</f>
        <v>2</v>
      </c>
      <c r="K10" s="6">
        <f>Novas!J10</f>
        <v>8</v>
      </c>
      <c r="L10" s="6">
        <f>Novas!K10</f>
        <v>83</v>
      </c>
      <c r="M10" s="6">
        <f>Novas!L10</f>
        <v>1</v>
      </c>
      <c r="N10" s="11">
        <f>IFERROR(H10/F10,0)</f>
        <v>0.52272727272727271</v>
      </c>
      <c r="O10" s="11">
        <f>IFERROR(I10/F10,0)</f>
        <v>0.25</v>
      </c>
      <c r="P10" s="11">
        <f>IFERROR(J10/F10,0)</f>
        <v>4.5454545454545456E-2</v>
      </c>
      <c r="Q10" s="11">
        <f>IFERROR(K10/F10,0)</f>
        <v>0.18181818181818182</v>
      </c>
      <c r="R10" s="11">
        <f>IFERROR(G10/D10,0)</f>
        <v>5.8823529411764705E-2</v>
      </c>
      <c r="S10" s="14">
        <f>IFERROR((H10+I10+J10+K10)/E10,0)</f>
        <v>0.30555555555555558</v>
      </c>
      <c r="T10" s="14">
        <f>IFERROR(L10/E10,0)</f>
        <v>0.57638888888888884</v>
      </c>
      <c r="U10" s="14">
        <f>(F10+G10)/D10</f>
        <v>0.34640522875816993</v>
      </c>
      <c r="V10" s="14">
        <f>T10+U10</f>
        <v>0.92279411764705876</v>
      </c>
      <c r="W10" s="14">
        <f>(Table31118[[#This Row],[2B]]+Table31118[[#This Row],[3B]]+(3*Table31118[[#This Row],[HR]]))/Table31118[[#This Row],[AB]]</f>
        <v>0.25694444444444442</v>
      </c>
      <c r="X10" s="15">
        <f>(0.69*Table31118[[#This Row],[BB]])+(0.89*Table31118[[#This Row],[1B]])+(1.27*Table31118[[#This Row],[2B]])+(1.62*Table31118[[#This Row],[3B]])+(2.1*Table31118[[#This Row],[HR]])/Table31118[[#This Row],[PA]]</f>
        <v>43.999803921568628</v>
      </c>
      <c r="Y10" s="35">
        <f>((F10+G10)*(L10+(0.26*G10))+(0.52*M10))/D10</f>
        <v>29.565620915032685</v>
      </c>
    </row>
    <row r="11" spans="1:25" x14ac:dyDescent="0.25">
      <c r="A11" s="17" t="s">
        <v>227</v>
      </c>
      <c r="B11" s="36" t="str">
        <f>Claws!A14</f>
        <v>Zachary Alvarez</v>
      </c>
      <c r="C11" s="36" t="str">
        <f>Claws!B14</f>
        <v>1,2,3</v>
      </c>
      <c r="D11" s="36">
        <f>Claws!C14</f>
        <v>146</v>
      </c>
      <c r="E11" s="36">
        <f>Claws!D14</f>
        <v>128</v>
      </c>
      <c r="F11" s="36">
        <f>Claws!E14</f>
        <v>45</v>
      </c>
      <c r="G11" s="36">
        <f>Claws!F14</f>
        <v>18</v>
      </c>
      <c r="H11" s="36">
        <f>Claws!G14</f>
        <v>34</v>
      </c>
      <c r="I11" s="36">
        <f>Claws!H14</f>
        <v>7</v>
      </c>
      <c r="J11" s="36">
        <f>Claws!I14</f>
        <v>1</v>
      </c>
      <c r="K11" s="36">
        <f>Claws!J14</f>
        <v>3</v>
      </c>
      <c r="L11" s="36">
        <f>Claws!K14</f>
        <v>63</v>
      </c>
      <c r="M11" s="36">
        <f>Claws!L14</f>
        <v>11</v>
      </c>
      <c r="N11" s="11">
        <f>IFERROR(H11/F11,0)</f>
        <v>0.75555555555555554</v>
      </c>
      <c r="O11" s="11">
        <f>IFERROR(I11/F11,0)</f>
        <v>0.15555555555555556</v>
      </c>
      <c r="P11" s="11">
        <f>IFERROR(J11/F11,0)</f>
        <v>2.2222222222222223E-2</v>
      </c>
      <c r="Q11" s="11">
        <f>IFERROR(K11/F11,0)</f>
        <v>6.6666666666666666E-2</v>
      </c>
      <c r="R11" s="11">
        <f>IFERROR(G11/D11,0)</f>
        <v>0.12328767123287671</v>
      </c>
      <c r="S11" s="14">
        <f>IFERROR((H11+I11+J11+K11)/E11,0)</f>
        <v>0.3515625</v>
      </c>
      <c r="T11" s="14">
        <f>IFERROR(L11/E11,0)</f>
        <v>0.4921875</v>
      </c>
      <c r="U11" s="14">
        <f>(F11+G11)/D11</f>
        <v>0.4315068493150685</v>
      </c>
      <c r="V11" s="14">
        <f>T11+U11</f>
        <v>0.92369434931506844</v>
      </c>
      <c r="W11" s="14">
        <f>(Table31118[[#This Row],[2B]]+Table31118[[#This Row],[3B]]+(3*Table31118[[#This Row],[HR]]))/Table31118[[#This Row],[AB]]</f>
        <v>0.1328125</v>
      </c>
      <c r="X11" s="15">
        <f>(0.69*Table31118[[#This Row],[BB]])+(0.89*Table31118[[#This Row],[1B]])+(1.27*Table31118[[#This Row],[2B]])+(1.62*Table31118[[#This Row],[3B]])+(2.1*Table31118[[#This Row],[HR]])/Table31118[[#This Row],[PA]]</f>
        <v>53.233150684931502</v>
      </c>
      <c r="Y11" s="35">
        <f>((F11+G11)*(L11+(0.26*G11))+(0.52*M11))/D11</f>
        <v>29.243561643835619</v>
      </c>
    </row>
    <row r="12" spans="1:25" x14ac:dyDescent="0.25">
      <c r="A12" s="17" t="s">
        <v>227</v>
      </c>
      <c r="B12" s="6" t="str">
        <f>Claws!A10</f>
        <v>Jayden Ortiz</v>
      </c>
      <c r="C12" s="6" t="str">
        <f>Claws!B10</f>
        <v>1,2,3</v>
      </c>
      <c r="D12" s="6">
        <f>Claws!C10</f>
        <v>150</v>
      </c>
      <c r="E12" s="6">
        <f>Claws!D10</f>
        <v>140</v>
      </c>
      <c r="F12" s="6">
        <f>Claws!E10</f>
        <v>46</v>
      </c>
      <c r="G12" s="6">
        <f>Claws!F10</f>
        <v>10</v>
      </c>
      <c r="H12" s="6">
        <f>Claws!G10</f>
        <v>27</v>
      </c>
      <c r="I12" s="6">
        <f>Claws!H10</f>
        <v>15</v>
      </c>
      <c r="J12" s="6">
        <f>Claws!I10</f>
        <v>0</v>
      </c>
      <c r="K12" s="6">
        <f>Claws!J10</f>
        <v>4</v>
      </c>
      <c r="L12" s="6">
        <f>Claws!K10</f>
        <v>73</v>
      </c>
      <c r="M12" s="6">
        <f>Claws!L10</f>
        <v>11</v>
      </c>
      <c r="N12" s="11">
        <f>IFERROR(H12/F12,0)</f>
        <v>0.58695652173913049</v>
      </c>
      <c r="O12" s="11">
        <f>IFERROR(I12/F12,0)</f>
        <v>0.32608695652173914</v>
      </c>
      <c r="P12" s="11">
        <f>IFERROR(J12/F12,0)</f>
        <v>0</v>
      </c>
      <c r="Q12" s="11">
        <f>IFERROR(K12/F12,0)</f>
        <v>8.6956521739130432E-2</v>
      </c>
      <c r="R12" s="11">
        <f>IFERROR(G12/D12,0)</f>
        <v>6.6666666666666666E-2</v>
      </c>
      <c r="S12" s="14">
        <f>IFERROR((H12+I12+J12+K12)/E12,0)</f>
        <v>0.32857142857142857</v>
      </c>
      <c r="T12" s="14">
        <f>IFERROR(L12/E12,0)</f>
        <v>0.52142857142857146</v>
      </c>
      <c r="U12" s="14">
        <f>(F12+G12)/D12</f>
        <v>0.37333333333333335</v>
      </c>
      <c r="V12" s="14">
        <f>T12+U12</f>
        <v>0.89476190476190487</v>
      </c>
      <c r="W12" s="14">
        <f>(Table31118[[#This Row],[2B]]+Table31118[[#This Row],[3B]]+(3*Table31118[[#This Row],[HR]]))/Table31118[[#This Row],[AB]]</f>
        <v>0.19285714285714287</v>
      </c>
      <c r="X12" s="15">
        <f>(0.69*Table31118[[#This Row],[BB]])+(0.89*Table31118[[#This Row],[1B]])+(1.27*Table31118[[#This Row],[2B]])+(1.62*Table31118[[#This Row],[3B]])+(2.1*Table31118[[#This Row],[HR]])/Table31118[[#This Row],[PA]]</f>
        <v>50.036000000000001</v>
      </c>
      <c r="Y12" s="35">
        <f>((F12+G12)*(L12+(0.26*G12))+(0.52*M12))/D12</f>
        <v>28.262133333333331</v>
      </c>
    </row>
    <row r="13" spans="1:25" x14ac:dyDescent="0.25">
      <c r="A13" s="17" t="s">
        <v>233</v>
      </c>
      <c r="B13" s="6" t="str">
        <f>Infernos!A5</f>
        <v>Christobal Soler</v>
      </c>
      <c r="C13" s="6" t="str">
        <f>Infernos!B5</f>
        <v>1,2,3</v>
      </c>
      <c r="D13" s="6">
        <f>Infernos!C5</f>
        <v>125</v>
      </c>
      <c r="E13" s="6">
        <f>Infernos!D5</f>
        <v>116</v>
      </c>
      <c r="F13" s="6">
        <f>Infernos!E5</f>
        <v>39</v>
      </c>
      <c r="G13" s="6">
        <f>Infernos!F5</f>
        <v>9</v>
      </c>
      <c r="H13" s="6">
        <f>Infernos!G5</f>
        <v>22</v>
      </c>
      <c r="I13" s="6">
        <f>Infernos!H5</f>
        <v>10</v>
      </c>
      <c r="J13" s="6">
        <f>Infernos!I5</f>
        <v>2</v>
      </c>
      <c r="K13" s="6">
        <f>Infernos!J5</f>
        <v>5</v>
      </c>
      <c r="L13" s="6">
        <f>Infernos!K5</f>
        <v>68</v>
      </c>
      <c r="M13" s="6">
        <f>Infernos!L5</f>
        <v>7</v>
      </c>
      <c r="N13" s="11">
        <f>IFERROR(H13/F13,0)</f>
        <v>0.5641025641025641</v>
      </c>
      <c r="O13" s="11">
        <f>IFERROR(I13/F13,0)</f>
        <v>0.25641025641025639</v>
      </c>
      <c r="P13" s="11">
        <f>IFERROR(J13/F13,0)</f>
        <v>5.128205128205128E-2</v>
      </c>
      <c r="Q13" s="11">
        <f>IFERROR(K13/F13,0)</f>
        <v>0.12820512820512819</v>
      </c>
      <c r="R13" s="11">
        <f>IFERROR(G13/D13,0)</f>
        <v>7.1999999999999995E-2</v>
      </c>
      <c r="S13" s="14">
        <f>IFERROR((H13+I13+J13+K13)/E13,0)</f>
        <v>0.33620689655172414</v>
      </c>
      <c r="T13" s="14">
        <f>IFERROR(L13/E13,0)</f>
        <v>0.58620689655172409</v>
      </c>
      <c r="U13" s="14">
        <f>(F13+G13)/D13</f>
        <v>0.38400000000000001</v>
      </c>
      <c r="V13" s="14">
        <f>T13+U13</f>
        <v>0.9702068965517241</v>
      </c>
      <c r="W13" s="14">
        <f>(Table31118[[#This Row],[2B]]+Table31118[[#This Row],[3B]]+(3*Table31118[[#This Row],[HR]]))/Table31118[[#This Row],[AB]]</f>
        <v>0.23275862068965517</v>
      </c>
      <c r="X13" s="15">
        <f>(0.69*Table31118[[#This Row],[BB]])+(0.89*Table31118[[#This Row],[1B]])+(1.27*Table31118[[#This Row],[2B]])+(1.62*Table31118[[#This Row],[3B]])+(2.1*Table31118[[#This Row],[HR]])/Table31118[[#This Row],[PA]]</f>
        <v>41.814</v>
      </c>
      <c r="Y13" s="35">
        <f>((F13+G13)*(L13+(0.26*G13))+(0.52*M13))/D13</f>
        <v>27.039680000000001</v>
      </c>
    </row>
    <row r="14" spans="1:25" x14ac:dyDescent="0.25">
      <c r="A14" s="17" t="s">
        <v>231</v>
      </c>
      <c r="B14" s="6" t="str">
        <f>Novas!A2</f>
        <v>Angel Gomez</v>
      </c>
      <c r="C14" s="6" t="str">
        <f>Novas!B2</f>
        <v>1,2,3</v>
      </c>
      <c r="D14" s="6">
        <f>Novas!C2</f>
        <v>137</v>
      </c>
      <c r="E14" s="6">
        <f>Novas!D2</f>
        <v>130</v>
      </c>
      <c r="F14" s="6">
        <f>Novas!E2</f>
        <v>38</v>
      </c>
      <c r="G14" s="6">
        <f>Novas!F2</f>
        <v>7</v>
      </c>
      <c r="H14" s="6">
        <f>Novas!G2</f>
        <v>17</v>
      </c>
      <c r="I14" s="6">
        <f>Novas!H2</f>
        <v>11</v>
      </c>
      <c r="J14" s="6">
        <f>Novas!I2</f>
        <v>0</v>
      </c>
      <c r="K14" s="6">
        <f>Novas!J2</f>
        <v>10</v>
      </c>
      <c r="L14" s="6">
        <f>Novas!K2</f>
        <v>79</v>
      </c>
      <c r="M14" s="6">
        <f>Novas!L2</f>
        <v>5</v>
      </c>
      <c r="N14" s="11">
        <f>IFERROR(H14/F14,0)</f>
        <v>0.44736842105263158</v>
      </c>
      <c r="O14" s="11">
        <f>IFERROR(I14/F14,0)</f>
        <v>0.28947368421052633</v>
      </c>
      <c r="P14" s="11">
        <f>IFERROR(J14/F14,0)</f>
        <v>0</v>
      </c>
      <c r="Q14" s="11">
        <f>IFERROR(K14/F14,0)</f>
        <v>0.26315789473684209</v>
      </c>
      <c r="R14" s="11">
        <f>IFERROR(G14/D14,0)</f>
        <v>5.1094890510948905E-2</v>
      </c>
      <c r="S14" s="14">
        <f>IFERROR((H14+I14+J14+K14)/E14,0)</f>
        <v>0.29230769230769232</v>
      </c>
      <c r="T14" s="14">
        <f>IFERROR(L14/E14,0)</f>
        <v>0.60769230769230764</v>
      </c>
      <c r="U14" s="14">
        <f>(F14+G14)/D14</f>
        <v>0.32846715328467152</v>
      </c>
      <c r="V14" s="14">
        <f>T14+U14</f>
        <v>0.93615946097697922</v>
      </c>
      <c r="W14" s="14">
        <f>(Table31118[[#This Row],[2B]]+Table31118[[#This Row],[3B]]+(3*Table31118[[#This Row],[HR]]))/Table31118[[#This Row],[AB]]</f>
        <v>0.31538461538461537</v>
      </c>
      <c r="X14" s="15">
        <f>(0.69*Table31118[[#This Row],[BB]])+(0.89*Table31118[[#This Row],[1B]])+(1.27*Table31118[[#This Row],[2B]])+(1.62*Table31118[[#This Row],[3B]])+(2.1*Table31118[[#This Row],[HR]])/Table31118[[#This Row],[PA]]</f>
        <v>34.083284671532844</v>
      </c>
      <c r="Y14" s="35">
        <f>((F14+G14)*(L14+(0.26*G14))+(0.52*M14))/D14</f>
        <v>26.565693430656932</v>
      </c>
    </row>
    <row r="15" spans="1:25" x14ac:dyDescent="0.25">
      <c r="A15" s="16" t="s">
        <v>234</v>
      </c>
      <c r="B15" s="36" t="str">
        <f>Knights!A9</f>
        <v>Jorge Aguilar</v>
      </c>
      <c r="C15" s="36" t="str">
        <f>Knights!B9</f>
        <v>1,2,3</v>
      </c>
      <c r="D15" s="36">
        <f>Knights!C9</f>
        <v>143</v>
      </c>
      <c r="E15" s="36">
        <f>Knights!D9</f>
        <v>132</v>
      </c>
      <c r="F15" s="36">
        <f>Knights!E9</f>
        <v>39</v>
      </c>
      <c r="G15" s="36">
        <f>Knights!F9</f>
        <v>11</v>
      </c>
      <c r="H15" s="36">
        <f>Knights!G9</f>
        <v>19</v>
      </c>
      <c r="I15" s="36">
        <f>Knights!H9</f>
        <v>12</v>
      </c>
      <c r="J15" s="36">
        <f>Knights!I9</f>
        <v>2</v>
      </c>
      <c r="K15" s="36">
        <f>Knights!J9</f>
        <v>6</v>
      </c>
      <c r="L15" s="36">
        <f>Knights!K9</f>
        <v>73</v>
      </c>
      <c r="M15" s="36">
        <f>Knights!L9</f>
        <v>7</v>
      </c>
      <c r="N15" s="11">
        <f>IFERROR(H15/F15,0)</f>
        <v>0.48717948717948717</v>
      </c>
      <c r="O15" s="11">
        <f>IFERROR(I15/F15,0)</f>
        <v>0.30769230769230771</v>
      </c>
      <c r="P15" s="11">
        <f>IFERROR(J15/F15,0)</f>
        <v>5.128205128205128E-2</v>
      </c>
      <c r="Q15" s="11">
        <f>IFERROR(K15/F15,0)</f>
        <v>0.15384615384615385</v>
      </c>
      <c r="R15" s="11">
        <f>IFERROR(G15/D15,0)</f>
        <v>7.6923076923076927E-2</v>
      </c>
      <c r="S15" s="14">
        <f>IFERROR((H15+I15+J15+K15)/E15,0)</f>
        <v>0.29545454545454547</v>
      </c>
      <c r="T15" s="14">
        <f>IFERROR(L15/E15,0)</f>
        <v>0.55303030303030298</v>
      </c>
      <c r="U15" s="14">
        <f>(F15+G15)/D15</f>
        <v>0.34965034965034963</v>
      </c>
      <c r="V15" s="14">
        <f>T15+U15</f>
        <v>0.90268065268065256</v>
      </c>
      <c r="W15" s="14">
        <f>(Table31118[[#This Row],[2B]]+Table31118[[#This Row],[3B]]+(3*Table31118[[#This Row],[HR]]))/Table31118[[#This Row],[AB]]</f>
        <v>0.24242424242424243</v>
      </c>
      <c r="X15" s="15">
        <f>(0.69*Table31118[[#This Row],[BB]])+(0.89*Table31118[[#This Row],[1B]])+(1.27*Table31118[[#This Row],[2B]])+(1.62*Table31118[[#This Row],[3B]])+(2.1*Table31118[[#This Row],[HR]])/Table31118[[#This Row],[PA]]</f>
        <v>43.068111888111893</v>
      </c>
      <c r="Y15" s="35">
        <f>((F15+G15)*(L15+(0.26*G15))+(0.52*M15))/D15</f>
        <v>26.54993006993007</v>
      </c>
    </row>
    <row r="16" spans="1:25" x14ac:dyDescent="0.25">
      <c r="A16" s="17" t="s">
        <v>242</v>
      </c>
      <c r="B16" s="6" t="str">
        <f>Cannons!A5</f>
        <v>Glen Hamilton</v>
      </c>
      <c r="C16" s="6" t="str">
        <f>Cannons!B5</f>
        <v>1,2,3</v>
      </c>
      <c r="D16" s="6">
        <f>Cannons!C5</f>
        <v>146</v>
      </c>
      <c r="E16" s="6">
        <f>Cannons!D5</f>
        <v>132</v>
      </c>
      <c r="F16" s="6">
        <f>Cannons!E5</f>
        <v>43</v>
      </c>
      <c r="G16" s="6">
        <f>Cannons!F5</f>
        <v>14</v>
      </c>
      <c r="H16" s="6">
        <f>Cannons!G5</f>
        <v>30</v>
      </c>
      <c r="I16" s="6">
        <f>Cannons!H5</f>
        <v>9</v>
      </c>
      <c r="J16" s="6">
        <f>Cannons!I5</f>
        <v>0</v>
      </c>
      <c r="K16" s="6">
        <f>Cannons!J5</f>
        <v>4</v>
      </c>
      <c r="L16" s="6">
        <f>Cannons!K5</f>
        <v>64</v>
      </c>
      <c r="M16" s="6">
        <f>Cannons!L5</f>
        <v>6</v>
      </c>
      <c r="N16" s="11">
        <f>IFERROR(H16/F16,0)</f>
        <v>0.69767441860465118</v>
      </c>
      <c r="O16" s="11">
        <f>IFERROR(I16/F16,0)</f>
        <v>0.20930232558139536</v>
      </c>
      <c r="P16" s="11">
        <f>IFERROR(J16/F16,0)</f>
        <v>0</v>
      </c>
      <c r="Q16" s="11">
        <f>IFERROR(K16/F16,0)</f>
        <v>9.3023255813953487E-2</v>
      </c>
      <c r="R16" s="11">
        <f>IFERROR(G16/D16,0)</f>
        <v>9.5890410958904104E-2</v>
      </c>
      <c r="S16" s="14">
        <f>IFERROR((H16+I16+J16+K16)/E16,0)</f>
        <v>0.32575757575757575</v>
      </c>
      <c r="T16" s="14">
        <f>IFERROR(L16/E16,0)</f>
        <v>0.48484848484848486</v>
      </c>
      <c r="U16" s="14">
        <f>(F16+G16)/D16</f>
        <v>0.3904109589041096</v>
      </c>
      <c r="V16" s="14">
        <f>T16+U16</f>
        <v>0.87525944375259446</v>
      </c>
      <c r="W16" s="14">
        <f>(Table31118[[#This Row],[2B]]+Table31118[[#This Row],[3B]]+(3*Table31118[[#This Row],[HR]]))/Table31118[[#This Row],[AB]]</f>
        <v>0.15909090909090909</v>
      </c>
      <c r="X16" s="15">
        <f>(0.69*Table31118[[#This Row],[BB]])+(0.89*Table31118[[#This Row],[1B]])+(1.27*Table31118[[#This Row],[2B]])+(1.62*Table31118[[#This Row],[3B]])+(2.1*Table31118[[#This Row],[HR]])/Table31118[[#This Row],[PA]]</f>
        <v>47.847534246575343</v>
      </c>
      <c r="Y16" s="35">
        <f>((F16+G16)*(L16+(0.26*G16))+(0.52*M16))/D16</f>
        <v>26.42876712328767</v>
      </c>
    </row>
    <row r="17" spans="1:25" x14ac:dyDescent="0.25">
      <c r="A17" s="17" t="s">
        <v>227</v>
      </c>
      <c r="B17" s="6" t="str">
        <f>Claws!A12</f>
        <v>Tyrone Clark</v>
      </c>
      <c r="C17" s="6" t="str">
        <f>Claws!B12</f>
        <v>1,2,3</v>
      </c>
      <c r="D17" s="6">
        <f>Claws!C12</f>
        <v>134</v>
      </c>
      <c r="E17" s="6">
        <f>Claws!D12</f>
        <v>119</v>
      </c>
      <c r="F17" s="6">
        <f>Claws!E12</f>
        <v>36</v>
      </c>
      <c r="G17" s="6">
        <f>Claws!F12</f>
        <v>15</v>
      </c>
      <c r="H17" s="6">
        <f>Claws!G12</f>
        <v>20</v>
      </c>
      <c r="I17" s="6">
        <f>Claws!H12</f>
        <v>10</v>
      </c>
      <c r="J17" s="6">
        <f>Claws!I12</f>
        <v>0</v>
      </c>
      <c r="K17" s="6">
        <f>Claws!J12</f>
        <v>6</v>
      </c>
      <c r="L17" s="6">
        <f>Claws!K12</f>
        <v>64</v>
      </c>
      <c r="M17" s="6">
        <f>Claws!L12</f>
        <v>4</v>
      </c>
      <c r="N17" s="11">
        <f>IFERROR(H17/F17,0)</f>
        <v>0.55555555555555558</v>
      </c>
      <c r="O17" s="11">
        <f>IFERROR(I17/F17,0)</f>
        <v>0.27777777777777779</v>
      </c>
      <c r="P17" s="11">
        <f>IFERROR(J17/F17,0)</f>
        <v>0</v>
      </c>
      <c r="Q17" s="11">
        <f>IFERROR(K17/F17,0)</f>
        <v>0.16666666666666666</v>
      </c>
      <c r="R17" s="11">
        <f>IFERROR(G17/D17,0)</f>
        <v>0.11194029850746269</v>
      </c>
      <c r="S17" s="14">
        <f>IFERROR((H17+I17+J17+K17)/E17,0)</f>
        <v>0.30252100840336132</v>
      </c>
      <c r="T17" s="14">
        <f>IFERROR(L17/E17,0)</f>
        <v>0.53781512605042014</v>
      </c>
      <c r="U17" s="14">
        <f>(F17+G17)/D17</f>
        <v>0.38059701492537312</v>
      </c>
      <c r="V17" s="14">
        <f>T17+U17</f>
        <v>0.91841214097579327</v>
      </c>
      <c r="W17" s="14">
        <f>(Table31118[[#This Row],[2B]]+Table31118[[#This Row],[3B]]+(3*Table31118[[#This Row],[HR]]))/Table31118[[#This Row],[AB]]</f>
        <v>0.23529411764705882</v>
      </c>
      <c r="X17" s="15">
        <f>(0.69*Table31118[[#This Row],[BB]])+(0.89*Table31118[[#This Row],[1B]])+(1.27*Table31118[[#This Row],[2B]])+(1.62*Table31118[[#This Row],[3B]])+(2.1*Table31118[[#This Row],[HR]])/Table31118[[#This Row],[PA]]</f>
        <v>40.944029850746261</v>
      </c>
      <c r="Y17" s="35">
        <f>((F17+G17)*(L17+(0.26*G17))+(0.52*M17))/D17</f>
        <v>25.858059701492536</v>
      </c>
    </row>
    <row r="18" spans="1:25" x14ac:dyDescent="0.25">
      <c r="A18" s="17" t="s">
        <v>226</v>
      </c>
      <c r="B18" s="6" t="str">
        <f>Marshals!A13</f>
        <v>Ricardo Nunez</v>
      </c>
      <c r="C18" s="6" t="str">
        <f>Marshals!B13</f>
        <v>1,2,3</v>
      </c>
      <c r="D18" s="6">
        <f>Marshals!C13</f>
        <v>204</v>
      </c>
      <c r="E18" s="6">
        <f>Marshals!D13</f>
        <v>189</v>
      </c>
      <c r="F18" s="6">
        <f>Marshals!E13</f>
        <v>52</v>
      </c>
      <c r="G18" s="6">
        <f>Marshals!F13</f>
        <v>15</v>
      </c>
      <c r="H18" s="6">
        <f>Marshals!G13</f>
        <v>39</v>
      </c>
      <c r="I18" s="6">
        <f>Marshals!H13</f>
        <v>8</v>
      </c>
      <c r="J18" s="6">
        <f>Marshals!I13</f>
        <v>1</v>
      </c>
      <c r="K18" s="6">
        <f>Marshals!J13</f>
        <v>4</v>
      </c>
      <c r="L18" s="6">
        <f>Marshals!K13</f>
        <v>74</v>
      </c>
      <c r="M18" s="6">
        <f>Marshals!L13</f>
        <v>1</v>
      </c>
      <c r="N18" s="11">
        <f>IFERROR(H18/F18,0)</f>
        <v>0.75</v>
      </c>
      <c r="O18" s="11">
        <f>IFERROR(I18/F18,0)</f>
        <v>0.15384615384615385</v>
      </c>
      <c r="P18" s="11">
        <f>IFERROR(J18/F18,0)</f>
        <v>1.9230769230769232E-2</v>
      </c>
      <c r="Q18" s="11">
        <f>IFERROR(K18/F18,0)</f>
        <v>7.6923076923076927E-2</v>
      </c>
      <c r="R18" s="11">
        <f>IFERROR(G18/D18,0)</f>
        <v>7.3529411764705885E-2</v>
      </c>
      <c r="S18" s="14">
        <f>IFERROR((H18+I18+J18+K18)/E18,0)</f>
        <v>0.27513227513227512</v>
      </c>
      <c r="T18" s="14">
        <f>IFERROR(L18/E18,0)</f>
        <v>0.39153439153439151</v>
      </c>
      <c r="U18" s="14">
        <f>(F18+G18)/D18</f>
        <v>0.32843137254901961</v>
      </c>
      <c r="V18" s="14">
        <f>T18+U18</f>
        <v>0.71996576408341117</v>
      </c>
      <c r="W18" s="14">
        <f>(Table31118[[#This Row],[2B]]+Table31118[[#This Row],[3B]]+(3*Table31118[[#This Row],[HR]]))/Table31118[[#This Row],[AB]]</f>
        <v>0.1111111111111111</v>
      </c>
      <c r="X18" s="15">
        <f>(0.69*Table31118[[#This Row],[BB]])+(0.89*Table31118[[#This Row],[1B]])+(1.27*Table31118[[#This Row],[2B]])+(1.62*Table31118[[#This Row],[3B]])+(2.1*Table31118[[#This Row],[HR]])/Table31118[[#This Row],[PA]]</f>
        <v>56.88117647058823</v>
      </c>
      <c r="Y18" s="35">
        <f>((F18+G18)*(L18+(0.26*G18))+(0.52*M18))/D18</f>
        <v>25.587352941176473</v>
      </c>
    </row>
    <row r="19" spans="1:25" x14ac:dyDescent="0.25">
      <c r="A19" s="17" t="s">
        <v>239</v>
      </c>
      <c r="B19" s="6" t="str">
        <f>Trolls!A12</f>
        <v>Mike Dean</v>
      </c>
      <c r="C19" s="6" t="str">
        <f>Trolls!B12</f>
        <v>1,2,3</v>
      </c>
      <c r="D19" s="6">
        <f>Trolls!C12</f>
        <v>132</v>
      </c>
      <c r="E19" s="6">
        <f>Trolls!D12</f>
        <v>116</v>
      </c>
      <c r="F19" s="6">
        <f>Trolls!E12</f>
        <v>39</v>
      </c>
      <c r="G19" s="6">
        <f>Trolls!F12</f>
        <v>16</v>
      </c>
      <c r="H19" s="6">
        <f>Trolls!G12</f>
        <v>28</v>
      </c>
      <c r="I19" s="6">
        <f>Trolls!H12</f>
        <v>8</v>
      </c>
      <c r="J19" s="6">
        <f>Trolls!I12</f>
        <v>0</v>
      </c>
      <c r="K19" s="6">
        <f>Trolls!J12</f>
        <v>3</v>
      </c>
      <c r="L19" s="6">
        <f>Trolls!K12</f>
        <v>56</v>
      </c>
      <c r="M19" s="6">
        <f>Trolls!L12</f>
        <v>8</v>
      </c>
      <c r="N19" s="11">
        <f>IFERROR(H19/F19,0)</f>
        <v>0.71794871794871795</v>
      </c>
      <c r="O19" s="11">
        <f>IFERROR(I19/F19,0)</f>
        <v>0.20512820512820512</v>
      </c>
      <c r="P19" s="11">
        <f>IFERROR(J19/F19,0)</f>
        <v>0</v>
      </c>
      <c r="Q19" s="11">
        <f>IFERROR(K19/F19,0)</f>
        <v>7.6923076923076927E-2</v>
      </c>
      <c r="R19" s="11">
        <f>IFERROR(G19/D19,0)</f>
        <v>0.12121212121212122</v>
      </c>
      <c r="S19" s="14">
        <f>IFERROR((H19+I19+J19+K19)/E19,0)</f>
        <v>0.33620689655172414</v>
      </c>
      <c r="T19" s="14">
        <f>IFERROR(L19/E19,0)</f>
        <v>0.48275862068965519</v>
      </c>
      <c r="U19" s="14">
        <f>(F19+G19)/D19</f>
        <v>0.41666666666666669</v>
      </c>
      <c r="V19" s="14">
        <f>T19+U19</f>
        <v>0.89942528735632188</v>
      </c>
      <c r="W19" s="14">
        <f>(Table31118[[#This Row],[2B]]+Table31118[[#This Row],[3B]]+(3*Table31118[[#This Row],[HR]]))/Table31118[[#This Row],[AB]]</f>
        <v>0.14655172413793102</v>
      </c>
      <c r="X19" s="15">
        <f>(0.69*Table31118[[#This Row],[BB]])+(0.89*Table31118[[#This Row],[1B]])+(1.27*Table31118[[#This Row],[2B]])+(1.62*Table31118[[#This Row],[3B]])+(2.1*Table31118[[#This Row],[HR]])/Table31118[[#This Row],[PA]]</f>
        <v>46.167727272727276</v>
      </c>
      <c r="Y19" s="35">
        <f>((F19+G19)*(L19+(0.26*G19))+(0.52*M19))/D19</f>
        <v>25.098181818181814</v>
      </c>
    </row>
    <row r="20" spans="1:25" x14ac:dyDescent="0.25">
      <c r="A20" s="17" t="s">
        <v>232</v>
      </c>
      <c r="B20" s="6" t="str">
        <f>Runners!A13</f>
        <v>Vicente Garcia</v>
      </c>
      <c r="C20" s="6" t="str">
        <f>Runners!B13</f>
        <v>1,2,3</v>
      </c>
      <c r="D20" s="6">
        <f>Runners!C13</f>
        <v>129</v>
      </c>
      <c r="E20" s="6">
        <f>Runners!D13</f>
        <v>119</v>
      </c>
      <c r="F20" s="6">
        <f>Runners!E13</f>
        <v>36</v>
      </c>
      <c r="G20" s="6">
        <f>Runners!F13</f>
        <v>10</v>
      </c>
      <c r="H20" s="6">
        <f>Runners!G13</f>
        <v>18</v>
      </c>
      <c r="I20" s="6">
        <f>Runners!H13</f>
        <v>10</v>
      </c>
      <c r="J20" s="6">
        <f>Runners!I13</f>
        <v>3</v>
      </c>
      <c r="K20" s="6">
        <f>Runners!J13</f>
        <v>5</v>
      </c>
      <c r="L20" s="6">
        <f>Runners!K13</f>
        <v>67</v>
      </c>
      <c r="M20" s="6">
        <f>Runners!L13</f>
        <v>2</v>
      </c>
      <c r="N20" s="11">
        <f>IFERROR(H20/F20,0)</f>
        <v>0.5</v>
      </c>
      <c r="O20" s="11">
        <f>IFERROR(I20/F20,0)</f>
        <v>0.27777777777777779</v>
      </c>
      <c r="P20" s="11">
        <f>IFERROR(J20/F20,0)</f>
        <v>8.3333333333333329E-2</v>
      </c>
      <c r="Q20" s="11">
        <f>IFERROR(K20/F20,0)</f>
        <v>0.1388888888888889</v>
      </c>
      <c r="R20" s="11">
        <f>IFERROR(G20/D20,0)</f>
        <v>7.7519379844961239E-2</v>
      </c>
      <c r="S20" s="14">
        <f>IFERROR((H20+I20+J20+K20)/E20,0)</f>
        <v>0.30252100840336132</v>
      </c>
      <c r="T20" s="14">
        <f>IFERROR(L20/E20,0)</f>
        <v>0.56302521008403361</v>
      </c>
      <c r="U20" s="14">
        <f>(F20+G20)/D20</f>
        <v>0.35658914728682173</v>
      </c>
      <c r="V20" s="14">
        <f>T20+U20</f>
        <v>0.91961435737085528</v>
      </c>
      <c r="W20" s="14">
        <f>(Table31118[[#This Row],[2B]]+Table31118[[#This Row],[3B]]+(3*Table31118[[#This Row],[HR]]))/Table31118[[#This Row],[AB]]</f>
        <v>0.23529411764705882</v>
      </c>
      <c r="X20" s="15">
        <f>(0.69*Table31118[[#This Row],[BB]])+(0.89*Table31118[[#This Row],[1B]])+(1.27*Table31118[[#This Row],[2B]])+(1.62*Table31118[[#This Row],[3B]])+(2.1*Table31118[[#This Row],[HR]])/Table31118[[#This Row],[PA]]</f>
        <v>40.561395348837209</v>
      </c>
      <c r="Y20" s="35">
        <f>((F20+G20)*(L20+(0.26*G20))+(0.52*M20))/D20</f>
        <v>24.826666666666664</v>
      </c>
    </row>
    <row r="21" spans="1:25" x14ac:dyDescent="0.25">
      <c r="A21" s="17" t="s">
        <v>230</v>
      </c>
      <c r="B21" s="6" t="str">
        <f>Bullets!A4</f>
        <v>Benito Cruz</v>
      </c>
      <c r="C21" s="6" t="str">
        <f>Bullets!B4</f>
        <v>1,2,3</v>
      </c>
      <c r="D21" s="6">
        <f>Bullets!C4</f>
        <v>132</v>
      </c>
      <c r="E21" s="6">
        <f>Bullets!D4</f>
        <v>123</v>
      </c>
      <c r="F21" s="6">
        <f>Bullets!E4</f>
        <v>35</v>
      </c>
      <c r="G21" s="6">
        <f>Bullets!F4</f>
        <v>9</v>
      </c>
      <c r="H21" s="6">
        <f>Bullets!G4</f>
        <v>19</v>
      </c>
      <c r="I21" s="6">
        <f>Bullets!H4</f>
        <v>5</v>
      </c>
      <c r="J21" s="6">
        <f>Bullets!I4</f>
        <v>1</v>
      </c>
      <c r="K21" s="6">
        <f>Bullets!J4</f>
        <v>10</v>
      </c>
      <c r="L21" s="6">
        <f>Bullets!K4</f>
        <v>72</v>
      </c>
      <c r="M21" s="6">
        <f>Bullets!L4</f>
        <v>3</v>
      </c>
      <c r="N21" s="11">
        <f>IFERROR(H21/F21,0)</f>
        <v>0.54285714285714282</v>
      </c>
      <c r="O21" s="11">
        <f>IFERROR(I21/F21,0)</f>
        <v>0.14285714285714285</v>
      </c>
      <c r="P21" s="11">
        <f>IFERROR(J21/F21,0)</f>
        <v>2.8571428571428571E-2</v>
      </c>
      <c r="Q21" s="11">
        <f>IFERROR(K21/F21,0)</f>
        <v>0.2857142857142857</v>
      </c>
      <c r="R21" s="11">
        <f>IFERROR(G21/D21,0)</f>
        <v>6.8181818181818177E-2</v>
      </c>
      <c r="S21" s="14">
        <f>IFERROR((H21+I21+J21+K21)/E21,0)</f>
        <v>0.28455284552845528</v>
      </c>
      <c r="T21" s="14">
        <f>IFERROR(L21/E21,0)</f>
        <v>0.58536585365853655</v>
      </c>
      <c r="U21" s="14">
        <f>(F21+G21)/D21</f>
        <v>0.33333333333333331</v>
      </c>
      <c r="V21" s="14">
        <f>T21+U21</f>
        <v>0.91869918699186992</v>
      </c>
      <c r="W21" s="14">
        <f>(Table31118[[#This Row],[2B]]+Table31118[[#This Row],[3B]]+(3*Table31118[[#This Row],[HR]]))/Table31118[[#This Row],[AB]]</f>
        <v>0.29268292682926828</v>
      </c>
      <c r="X21" s="15">
        <f>(0.69*Table31118[[#This Row],[BB]])+(0.89*Table31118[[#This Row],[1B]])+(1.27*Table31118[[#This Row],[2B]])+(1.62*Table31118[[#This Row],[3B]])+(2.1*Table31118[[#This Row],[HR]])/Table31118[[#This Row],[PA]]</f>
        <v>31.24909090909091</v>
      </c>
      <c r="Y21" s="35">
        <f>((F21+G21)*(L21+(0.26*G21))+(0.52*M21))/D21</f>
        <v>24.791818181818183</v>
      </c>
    </row>
    <row r="22" spans="1:25" x14ac:dyDescent="0.25">
      <c r="A22" s="17" t="s">
        <v>231</v>
      </c>
      <c r="B22" s="6" t="str">
        <f>Novas!A6</f>
        <v>Eduardo Vega</v>
      </c>
      <c r="C22" s="6" t="str">
        <f>Novas!B6</f>
        <v>1,2,3</v>
      </c>
      <c r="D22" s="6">
        <f>Novas!C6</f>
        <v>127</v>
      </c>
      <c r="E22" s="6">
        <f>Novas!D6</f>
        <v>116</v>
      </c>
      <c r="F22" s="6">
        <f>Novas!E6</f>
        <v>38</v>
      </c>
      <c r="G22" s="6">
        <f>Novas!F6</f>
        <v>11</v>
      </c>
      <c r="H22" s="6">
        <f>Novas!G6</f>
        <v>25</v>
      </c>
      <c r="I22" s="6">
        <f>Novas!H6</f>
        <v>8</v>
      </c>
      <c r="J22" s="6">
        <f>Novas!I6</f>
        <v>0</v>
      </c>
      <c r="K22" s="6">
        <f>Novas!J6</f>
        <v>5</v>
      </c>
      <c r="L22" s="6">
        <f>Novas!K6</f>
        <v>61</v>
      </c>
      <c r="M22" s="6">
        <f>Novas!L6</f>
        <v>9</v>
      </c>
      <c r="N22" s="11">
        <f>IFERROR(H22/F22,0)</f>
        <v>0.65789473684210531</v>
      </c>
      <c r="O22" s="11">
        <f>IFERROR(I22/F22,0)</f>
        <v>0.21052631578947367</v>
      </c>
      <c r="P22" s="11">
        <f>IFERROR(J22/F22,0)</f>
        <v>0</v>
      </c>
      <c r="Q22" s="11">
        <f>IFERROR(K22/F22,0)</f>
        <v>0.13157894736842105</v>
      </c>
      <c r="R22" s="11">
        <f>IFERROR(G22/D22,0)</f>
        <v>8.6614173228346455E-2</v>
      </c>
      <c r="S22" s="14">
        <f>IFERROR((H22+I22+J22+K22)/E22,0)</f>
        <v>0.32758620689655171</v>
      </c>
      <c r="T22" s="14">
        <f>IFERROR(L22/E22,0)</f>
        <v>0.52586206896551724</v>
      </c>
      <c r="U22" s="14">
        <f>(F22+G22)/D22</f>
        <v>0.38582677165354329</v>
      </c>
      <c r="V22" s="14">
        <f>T22+U22</f>
        <v>0.91168884061906053</v>
      </c>
      <c r="W22" s="14">
        <f>(Table31118[[#This Row],[2B]]+Table31118[[#This Row],[3B]]+(3*Table31118[[#This Row],[HR]]))/Table31118[[#This Row],[AB]]</f>
        <v>0.19827586206896552</v>
      </c>
      <c r="X22" s="15">
        <f>(0.69*Table31118[[#This Row],[BB]])+(0.89*Table31118[[#This Row],[1B]])+(1.27*Table31118[[#This Row],[2B]])+(1.62*Table31118[[#This Row],[3B]])+(2.1*Table31118[[#This Row],[HR]])/Table31118[[#This Row],[PA]]</f>
        <v>40.082677165354333</v>
      </c>
      <c r="Y22" s="35">
        <f>((F22+G22)*(L22+(0.26*G22))+(0.52*M22))/D22</f>
        <v>24.67574803149606</v>
      </c>
    </row>
    <row r="23" spans="1:25" x14ac:dyDescent="0.25">
      <c r="A23" s="17" t="s">
        <v>241</v>
      </c>
      <c r="B23" s="36" t="str">
        <f>Spikes!A2</f>
        <v>Alberto Santana</v>
      </c>
      <c r="C23" s="36" t="str">
        <f>Spikes!B2</f>
        <v>1,2,3</v>
      </c>
      <c r="D23" s="36">
        <f>Spikes!C2</f>
        <v>147</v>
      </c>
      <c r="E23" s="36">
        <f>Spikes!D2</f>
        <v>136</v>
      </c>
      <c r="F23" s="36">
        <f>Spikes!E2</f>
        <v>38</v>
      </c>
      <c r="G23" s="36">
        <f>Spikes!F2</f>
        <v>11</v>
      </c>
      <c r="H23" s="36">
        <f>Spikes!G2</f>
        <v>22</v>
      </c>
      <c r="I23" s="36">
        <f>Spikes!H2</f>
        <v>8</v>
      </c>
      <c r="J23" s="36">
        <f>Spikes!I2</f>
        <v>0</v>
      </c>
      <c r="K23" s="36">
        <f>Spikes!J2</f>
        <v>8</v>
      </c>
      <c r="L23" s="36">
        <f>Spikes!K2</f>
        <v>70</v>
      </c>
      <c r="M23" s="36">
        <f>Spikes!L2</f>
        <v>10</v>
      </c>
      <c r="N23" s="11">
        <f>IFERROR(H23/F23,0)</f>
        <v>0.57894736842105265</v>
      </c>
      <c r="O23" s="11">
        <f>IFERROR(I23/F23,0)</f>
        <v>0.21052631578947367</v>
      </c>
      <c r="P23" s="11">
        <f>IFERROR(J23/F23,0)</f>
        <v>0</v>
      </c>
      <c r="Q23" s="11">
        <f>IFERROR(K23/F23,0)</f>
        <v>0.21052631578947367</v>
      </c>
      <c r="R23" s="11">
        <f>IFERROR(G23/D23,0)</f>
        <v>7.4829931972789115E-2</v>
      </c>
      <c r="S23" s="14">
        <f>IFERROR((H23+I23+J23+K23)/E23,0)</f>
        <v>0.27941176470588236</v>
      </c>
      <c r="T23" s="14">
        <f>IFERROR(L23/E23,0)</f>
        <v>0.51470588235294112</v>
      </c>
      <c r="U23" s="14">
        <f>(F23+G23)/D23</f>
        <v>0.33333333333333331</v>
      </c>
      <c r="V23" s="14">
        <f>T23+U23</f>
        <v>0.84803921568627438</v>
      </c>
      <c r="W23" s="14">
        <f>(Table31118[[#This Row],[2B]]+Table31118[[#This Row],[3B]]+(3*Table31118[[#This Row],[HR]]))/Table31118[[#This Row],[AB]]</f>
        <v>0.23529411764705882</v>
      </c>
      <c r="X23" s="15">
        <f>(0.69*Table31118[[#This Row],[BB]])+(0.89*Table31118[[#This Row],[1B]])+(1.27*Table31118[[#This Row],[2B]])+(1.62*Table31118[[#This Row],[3B]])+(2.1*Table31118[[#This Row],[HR]])/Table31118[[#This Row],[PA]]</f>
        <v>37.444285714285712</v>
      </c>
      <c r="Y23" s="35">
        <f>((F23+G23)*(L23+(0.26*G23))+(0.52*M23))/D23</f>
        <v>24.322040816326528</v>
      </c>
    </row>
    <row r="24" spans="1:25" x14ac:dyDescent="0.25">
      <c r="A24" s="17" t="s">
        <v>239</v>
      </c>
      <c r="B24" s="6" t="str">
        <f>Trolls!A8</f>
        <v>Jack Mitchell</v>
      </c>
      <c r="C24" s="6" t="str">
        <f>Trolls!B8</f>
        <v>1,2,3</v>
      </c>
      <c r="D24" s="6">
        <f>Trolls!C8</f>
        <v>130</v>
      </c>
      <c r="E24" s="6">
        <f>Trolls!D8</f>
        <v>116</v>
      </c>
      <c r="F24" s="6">
        <f>Trolls!E8</f>
        <v>34</v>
      </c>
      <c r="G24" s="6">
        <f>Trolls!F8</f>
        <v>14</v>
      </c>
      <c r="H24" s="6">
        <f>Trolls!G8</f>
        <v>14</v>
      </c>
      <c r="I24" s="6">
        <f>Trolls!H8</f>
        <v>15</v>
      </c>
      <c r="J24" s="6">
        <f>Trolls!I8</f>
        <v>2</v>
      </c>
      <c r="K24" s="6">
        <f>Trolls!J8</f>
        <v>3</v>
      </c>
      <c r="L24" s="6">
        <f>Trolls!K8</f>
        <v>62</v>
      </c>
      <c r="M24" s="6">
        <f>Trolls!L8</f>
        <v>5</v>
      </c>
      <c r="N24" s="11">
        <f>IFERROR(H24/F24,0)</f>
        <v>0.41176470588235292</v>
      </c>
      <c r="O24" s="11">
        <f>IFERROR(I24/F24,0)</f>
        <v>0.44117647058823528</v>
      </c>
      <c r="P24" s="11">
        <f>IFERROR(J24/F24,0)</f>
        <v>5.8823529411764705E-2</v>
      </c>
      <c r="Q24" s="11">
        <f>IFERROR(K24/F24,0)</f>
        <v>8.8235294117647065E-2</v>
      </c>
      <c r="R24" s="11">
        <f>IFERROR(G24/D24,0)</f>
        <v>0.1076923076923077</v>
      </c>
      <c r="S24" s="14">
        <f>IFERROR((H24+I24+J24+K24)/E24,0)</f>
        <v>0.29310344827586204</v>
      </c>
      <c r="T24" s="14">
        <f>IFERROR(L24/E24,0)</f>
        <v>0.53448275862068961</v>
      </c>
      <c r="U24" s="14">
        <f>(F24+G24)/D24</f>
        <v>0.36923076923076925</v>
      </c>
      <c r="V24" s="14">
        <f>T24+U24</f>
        <v>0.90371352785145886</v>
      </c>
      <c r="W24" s="14">
        <f>(Table31118[[#This Row],[2B]]+Table31118[[#This Row],[3B]]+(3*Table31118[[#This Row],[HR]]))/Table31118[[#This Row],[AB]]</f>
        <v>0.22413793103448276</v>
      </c>
      <c r="X24" s="15">
        <f>(0.69*Table31118[[#This Row],[BB]])+(0.89*Table31118[[#This Row],[1B]])+(1.27*Table31118[[#This Row],[2B]])+(1.62*Table31118[[#This Row],[3B]])+(2.1*Table31118[[#This Row],[HR]])/Table31118[[#This Row],[PA]]</f>
        <v>44.458461538461542</v>
      </c>
      <c r="Y24" s="35">
        <f>((F24+G24)*(L24+(0.26*G24))+(0.52*M24))/D24</f>
        <v>24.256307692307693</v>
      </c>
    </row>
    <row r="25" spans="1:25" x14ac:dyDescent="0.25">
      <c r="A25" s="17" t="s">
        <v>227</v>
      </c>
      <c r="B25" s="6" t="str">
        <f>Claws!A3</f>
        <v>Elmer Mendoza</v>
      </c>
      <c r="C25" s="6" t="str">
        <f>Claws!B3</f>
        <v>1,2,3</v>
      </c>
      <c r="D25" s="6">
        <f>Claws!C3</f>
        <v>159</v>
      </c>
      <c r="E25" s="6">
        <f>Claws!D3</f>
        <v>145</v>
      </c>
      <c r="F25" s="6">
        <f>Claws!E3</f>
        <v>39</v>
      </c>
      <c r="G25" s="6">
        <f>Claws!F3</f>
        <v>14</v>
      </c>
      <c r="H25" s="6">
        <f>Claws!G3</f>
        <v>22</v>
      </c>
      <c r="I25" s="6">
        <f>Claws!H3</f>
        <v>10</v>
      </c>
      <c r="J25" s="6">
        <f>Claws!I3</f>
        <v>2</v>
      </c>
      <c r="K25" s="6">
        <f>Claws!J3</f>
        <v>5</v>
      </c>
      <c r="L25" s="6">
        <f>Claws!K3</f>
        <v>68</v>
      </c>
      <c r="M25" s="6">
        <f>Claws!L3</f>
        <v>3</v>
      </c>
      <c r="N25" s="11">
        <f>IFERROR(H25/F25,0)</f>
        <v>0.5641025641025641</v>
      </c>
      <c r="O25" s="11">
        <f>IFERROR(I25/F25,0)</f>
        <v>0.25641025641025639</v>
      </c>
      <c r="P25" s="11">
        <f>IFERROR(J25/F25,0)</f>
        <v>5.128205128205128E-2</v>
      </c>
      <c r="Q25" s="11">
        <f>IFERROR(K25/F25,0)</f>
        <v>0.12820512820512819</v>
      </c>
      <c r="R25" s="11">
        <f>IFERROR(G25/D25,0)</f>
        <v>8.8050314465408799E-2</v>
      </c>
      <c r="S25" s="14">
        <f>IFERROR((H25+I25+J25+K25)/E25,0)</f>
        <v>0.26896551724137929</v>
      </c>
      <c r="T25" s="14">
        <f>IFERROR(L25/E25,0)</f>
        <v>0.4689655172413793</v>
      </c>
      <c r="U25" s="14">
        <f>(F25+G25)/D25</f>
        <v>0.33333333333333331</v>
      </c>
      <c r="V25" s="14">
        <f>T25+U25</f>
        <v>0.80229885057471262</v>
      </c>
      <c r="W25" s="14">
        <f>(Table31118[[#This Row],[2B]]+Table31118[[#This Row],[3B]]+(3*Table31118[[#This Row],[HR]]))/Table31118[[#This Row],[AB]]</f>
        <v>0.18620689655172415</v>
      </c>
      <c r="X25" s="15">
        <f>(0.69*Table31118[[#This Row],[BB]])+(0.89*Table31118[[#This Row],[1B]])+(1.27*Table31118[[#This Row],[2B]])+(1.62*Table31118[[#This Row],[3B]])+(2.1*Table31118[[#This Row],[HR]])/Table31118[[#This Row],[PA]]</f>
        <v>45.246037735849058</v>
      </c>
      <c r="Y25" s="35">
        <f>((F25+G25)*(L25+(0.26*G25))+(0.52*M25))/D25</f>
        <v>23.889811320754717</v>
      </c>
    </row>
    <row r="26" spans="1:25" x14ac:dyDescent="0.25">
      <c r="A26" s="17" t="s">
        <v>240</v>
      </c>
      <c r="B26" s="6" t="str">
        <f>Badgers!A9</f>
        <v>Melvin Gutierrez</v>
      </c>
      <c r="C26" s="6" t="str">
        <f>Badgers!B9</f>
        <v>1,2,3</v>
      </c>
      <c r="D26" s="6">
        <f>Badgers!C9</f>
        <v>132</v>
      </c>
      <c r="E26" s="6">
        <f>Badgers!D9</f>
        <v>125</v>
      </c>
      <c r="F26" s="6">
        <f>Badgers!E9</f>
        <v>37</v>
      </c>
      <c r="G26" s="6">
        <f>Badgers!F9</f>
        <v>7</v>
      </c>
      <c r="H26" s="6">
        <f>Badgers!G9</f>
        <v>19</v>
      </c>
      <c r="I26" s="6">
        <f>Badgers!H9</f>
        <v>11</v>
      </c>
      <c r="J26" s="6">
        <f>Badgers!I9</f>
        <v>1</v>
      </c>
      <c r="K26" s="6">
        <f>Badgers!J9</f>
        <v>6</v>
      </c>
      <c r="L26" s="6">
        <f>Badgers!K9</f>
        <v>68</v>
      </c>
      <c r="M26" s="6">
        <f>Badgers!L9</f>
        <v>7</v>
      </c>
      <c r="N26" s="11">
        <f>IFERROR(H26/F26,0)</f>
        <v>0.51351351351351349</v>
      </c>
      <c r="O26" s="11">
        <f>IFERROR(I26/F26,0)</f>
        <v>0.29729729729729731</v>
      </c>
      <c r="P26" s="11">
        <f>IFERROR(J26/F26,0)</f>
        <v>2.7027027027027029E-2</v>
      </c>
      <c r="Q26" s="11">
        <f>IFERROR(K26/F26,0)</f>
        <v>0.16216216216216217</v>
      </c>
      <c r="R26" s="11">
        <f>IFERROR(G26/D26,0)</f>
        <v>5.3030303030303032E-2</v>
      </c>
      <c r="S26" s="14">
        <f>IFERROR((H26+I26+J26+K26)/E26,0)</f>
        <v>0.29599999999999999</v>
      </c>
      <c r="T26" s="14">
        <f>IFERROR(L26/E26,0)</f>
        <v>0.54400000000000004</v>
      </c>
      <c r="U26" s="14">
        <f>(F26+G26)/D26</f>
        <v>0.33333333333333331</v>
      </c>
      <c r="V26" s="14">
        <f>T26+U26</f>
        <v>0.8773333333333333</v>
      </c>
      <c r="W26" s="14">
        <f>(Table31118[[#This Row],[2B]]+Table31118[[#This Row],[3B]]+(3*Table31118[[#This Row],[HR]]))/Table31118[[#This Row],[AB]]</f>
        <v>0.24</v>
      </c>
      <c r="X26" s="15">
        <f>(0.69*Table31118[[#This Row],[BB]])+(0.89*Table31118[[#This Row],[1B]])+(1.27*Table31118[[#This Row],[2B]])+(1.62*Table31118[[#This Row],[3B]])+(2.1*Table31118[[#This Row],[HR]])/Table31118[[#This Row],[PA]]</f>
        <v>37.425454545454542</v>
      </c>
      <c r="Y26" s="35">
        <f>((F26+G26)*(L26+(0.26*G26))+(0.52*M26))/D26</f>
        <v>23.300909090909091</v>
      </c>
    </row>
    <row r="27" spans="1:25" x14ac:dyDescent="0.25">
      <c r="A27" s="17" t="s">
        <v>232</v>
      </c>
      <c r="B27" s="6" t="str">
        <f>Runners!A9</f>
        <v>Joan Alvarez</v>
      </c>
      <c r="C27" s="6" t="str">
        <f>Runners!B9</f>
        <v>1,2,3</v>
      </c>
      <c r="D27" s="6">
        <f>Runners!C9</f>
        <v>149</v>
      </c>
      <c r="E27" s="6">
        <f>Runners!D9</f>
        <v>140</v>
      </c>
      <c r="F27" s="6">
        <f>Runners!E9</f>
        <v>44</v>
      </c>
      <c r="G27" s="6">
        <f>Runners!F9</f>
        <v>9</v>
      </c>
      <c r="H27" s="6">
        <f>Runners!G9</f>
        <v>28</v>
      </c>
      <c r="I27" s="6">
        <f>Runners!H9</f>
        <v>14</v>
      </c>
      <c r="J27" s="6">
        <f>Runners!I9</f>
        <v>1</v>
      </c>
      <c r="K27" s="6">
        <f>Runners!J9</f>
        <v>1</v>
      </c>
      <c r="L27" s="6">
        <f>Runners!K9</f>
        <v>63</v>
      </c>
      <c r="M27" s="6">
        <f>Runners!L9</f>
        <v>14</v>
      </c>
      <c r="N27" s="11">
        <f>IFERROR(H27/F27,0)</f>
        <v>0.63636363636363635</v>
      </c>
      <c r="O27" s="11">
        <f>IFERROR(I27/F27,0)</f>
        <v>0.31818181818181818</v>
      </c>
      <c r="P27" s="11">
        <f>IFERROR(J27/F27,0)</f>
        <v>2.2727272727272728E-2</v>
      </c>
      <c r="Q27" s="11">
        <f>IFERROR(K27/F27,0)</f>
        <v>2.2727272727272728E-2</v>
      </c>
      <c r="R27" s="11">
        <f>IFERROR(G27/D27,0)</f>
        <v>6.0402684563758392E-2</v>
      </c>
      <c r="S27" s="14">
        <f>IFERROR((H27+I27+J27+K27)/E27,0)</f>
        <v>0.31428571428571428</v>
      </c>
      <c r="T27" s="14">
        <f>IFERROR(L27/E27,0)</f>
        <v>0.45</v>
      </c>
      <c r="U27" s="14">
        <f>(F27+G27)/D27</f>
        <v>0.35570469798657717</v>
      </c>
      <c r="V27" s="14">
        <f>T27+U27</f>
        <v>0.80570469798657718</v>
      </c>
      <c r="W27" s="14">
        <f>(Table31118[[#This Row],[2B]]+Table31118[[#This Row],[3B]]+(3*Table31118[[#This Row],[HR]]))/Table31118[[#This Row],[AB]]</f>
        <v>0.12857142857142856</v>
      </c>
      <c r="X27" s="15">
        <f>(0.69*Table31118[[#This Row],[BB]])+(0.89*Table31118[[#This Row],[1B]])+(1.27*Table31118[[#This Row],[2B]])+(1.62*Table31118[[#This Row],[3B]])+(2.1*Table31118[[#This Row],[HR]])/Table31118[[#This Row],[PA]]</f>
        <v>50.544093959731548</v>
      </c>
      <c r="Y27" s="35">
        <f>((F27+G27)*(L27+(0.26*G27))+(0.52*M27))/D27</f>
        <v>23.290604026845639</v>
      </c>
    </row>
    <row r="28" spans="1:25" x14ac:dyDescent="0.25">
      <c r="A28" s="16" t="s">
        <v>228</v>
      </c>
      <c r="B28" s="6" t="str">
        <f>Spartans!A11</f>
        <v>Lloyd Crooms</v>
      </c>
      <c r="C28" s="6" t="str">
        <f>Spartans!B11</f>
        <v>2,3</v>
      </c>
      <c r="D28" s="6">
        <f>Spartans!C11</f>
        <v>141</v>
      </c>
      <c r="E28" s="6">
        <f>Spartans!D11</f>
        <v>126</v>
      </c>
      <c r="F28" s="6">
        <f>Spartans!E11</f>
        <v>37</v>
      </c>
      <c r="G28" s="6">
        <f>Spartans!F11</f>
        <v>15</v>
      </c>
      <c r="H28" s="6">
        <f>Spartans!G11</f>
        <v>21</v>
      </c>
      <c r="I28" s="6">
        <f>Spartans!H11</f>
        <v>13</v>
      </c>
      <c r="J28" s="6">
        <f>Spartans!I11</f>
        <v>0</v>
      </c>
      <c r="K28" s="6">
        <f>Spartans!J11</f>
        <v>3</v>
      </c>
      <c r="L28" s="6">
        <f>Spartans!K11</f>
        <v>59</v>
      </c>
      <c r="M28" s="6">
        <f>Spartans!L11</f>
        <v>7</v>
      </c>
      <c r="N28" s="11">
        <f>IFERROR(H28/F28,0)</f>
        <v>0.56756756756756754</v>
      </c>
      <c r="O28" s="11">
        <f>IFERROR(I28/F28,0)</f>
        <v>0.35135135135135137</v>
      </c>
      <c r="P28" s="11">
        <f>IFERROR(J28/F28,0)</f>
        <v>0</v>
      </c>
      <c r="Q28" s="11">
        <f>IFERROR(K28/F28,0)</f>
        <v>8.1081081081081086E-2</v>
      </c>
      <c r="R28" s="11">
        <f>IFERROR(G28/D28,0)</f>
        <v>0.10638297872340426</v>
      </c>
      <c r="S28" s="14">
        <f>IFERROR((H28+I28+J28+K28)/E28,0)</f>
        <v>0.29365079365079366</v>
      </c>
      <c r="T28" s="14">
        <f>IFERROR(L28/E28,0)</f>
        <v>0.46825396825396826</v>
      </c>
      <c r="U28" s="14">
        <f>(F28+G28)/D28</f>
        <v>0.36879432624113473</v>
      </c>
      <c r="V28" s="14">
        <f>T28+U28</f>
        <v>0.83704829449510298</v>
      </c>
      <c r="W28" s="14">
        <f>(Table31118[[#This Row],[2B]]+Table31118[[#This Row],[3B]]+(3*Table31118[[#This Row],[HR]]))/Table31118[[#This Row],[AB]]</f>
        <v>0.17460317460317459</v>
      </c>
      <c r="X28" s="15">
        <f>(0.69*Table31118[[#This Row],[BB]])+(0.89*Table31118[[#This Row],[1B]])+(1.27*Table31118[[#This Row],[2B]])+(1.62*Table31118[[#This Row],[3B]])+(2.1*Table31118[[#This Row],[HR]])/Table31118[[#This Row],[PA]]</f>
        <v>45.594680851063828</v>
      </c>
      <c r="Y28" s="35">
        <f>((F28+G28)*(L28+(0.26*G28))+(0.52*M28))/D28</f>
        <v>23.222978723404253</v>
      </c>
    </row>
    <row r="29" spans="1:25" x14ac:dyDescent="0.25">
      <c r="A29" s="17" t="s">
        <v>226</v>
      </c>
      <c r="B29" s="6" t="str">
        <f>Marshals!A12</f>
        <v>Randall Reid</v>
      </c>
      <c r="C29" s="6" t="str">
        <f>Marshals!B12</f>
        <v>1,2,3</v>
      </c>
      <c r="D29" s="6">
        <f>Marshals!C12</f>
        <v>237</v>
      </c>
      <c r="E29" s="6">
        <f>Marshals!D12</f>
        <v>228</v>
      </c>
      <c r="F29" s="6">
        <f>Marshals!E12</f>
        <v>57</v>
      </c>
      <c r="G29" s="6">
        <f>Marshals!F12</f>
        <v>9</v>
      </c>
      <c r="H29" s="6">
        <f>Marshals!G12</f>
        <v>36</v>
      </c>
      <c r="I29" s="6">
        <f>Marshals!H12</f>
        <v>20</v>
      </c>
      <c r="J29" s="6">
        <f>Marshals!I12</f>
        <v>0</v>
      </c>
      <c r="K29" s="6">
        <f>Marshals!J12</f>
        <v>1</v>
      </c>
      <c r="L29" s="6">
        <f>Marshals!K12</f>
        <v>80</v>
      </c>
      <c r="M29" s="6">
        <f>Marshals!L12</f>
        <v>1</v>
      </c>
      <c r="N29" s="11">
        <f>IFERROR(H29/F29,0)</f>
        <v>0.63157894736842102</v>
      </c>
      <c r="O29" s="11">
        <f>IFERROR(I29/F29,0)</f>
        <v>0.35087719298245612</v>
      </c>
      <c r="P29" s="11">
        <f>IFERROR(J29/F29,0)</f>
        <v>0</v>
      </c>
      <c r="Q29" s="11">
        <f>IFERROR(K29/F29,0)</f>
        <v>1.7543859649122806E-2</v>
      </c>
      <c r="R29" s="11">
        <f>IFERROR(G29/D29,0)</f>
        <v>3.7974683544303799E-2</v>
      </c>
      <c r="S29" s="14">
        <f>IFERROR((H29+I29+J29+K29)/E29,0)</f>
        <v>0.25</v>
      </c>
      <c r="T29" s="14">
        <f>IFERROR(L29/E29,0)</f>
        <v>0.35087719298245612</v>
      </c>
      <c r="U29" s="14">
        <f>(F29+G29)/D29</f>
        <v>0.27848101265822783</v>
      </c>
      <c r="V29" s="14">
        <f>T29+U29</f>
        <v>0.6293582056406839</v>
      </c>
      <c r="W29" s="14">
        <f>(Table31118[[#This Row],[2B]]+Table31118[[#This Row],[3B]]+(3*Table31118[[#This Row],[HR]]))/Table31118[[#This Row],[AB]]</f>
        <v>0.10087719298245613</v>
      </c>
      <c r="X29" s="15">
        <f>(0.69*Table31118[[#This Row],[BB]])+(0.89*Table31118[[#This Row],[1B]])+(1.27*Table31118[[#This Row],[2B]])+(1.62*Table31118[[#This Row],[3B]])+(2.1*Table31118[[#This Row],[HR]])/Table31118[[#This Row],[PA]]</f>
        <v>63.65886075949367</v>
      </c>
      <c r="Y29" s="35">
        <f>((F29+G29)*(L29+(0.26*G29))+(0.52*M29))/D29</f>
        <v>22.93232067510549</v>
      </c>
    </row>
    <row r="30" spans="1:25" x14ac:dyDescent="0.25">
      <c r="A30" s="17" t="s">
        <v>242</v>
      </c>
      <c r="B30" s="6" t="str">
        <f>Cannons!A13</f>
        <v>Tomas Pastor</v>
      </c>
      <c r="C30" s="6" t="str">
        <f>Cannons!B13</f>
        <v>1,2,3</v>
      </c>
      <c r="D30" s="6">
        <f>Cannons!C13</f>
        <v>134</v>
      </c>
      <c r="E30" s="6">
        <f>Cannons!D13</f>
        <v>129</v>
      </c>
      <c r="F30" s="6">
        <f>Cannons!E13</f>
        <v>42</v>
      </c>
      <c r="G30" s="6">
        <f>Cannons!F13</f>
        <v>5</v>
      </c>
      <c r="H30" s="6">
        <f>Cannons!G13</f>
        <v>30</v>
      </c>
      <c r="I30" s="6">
        <f>Cannons!H13</f>
        <v>7</v>
      </c>
      <c r="J30" s="6">
        <f>Cannons!I13</f>
        <v>0</v>
      </c>
      <c r="K30" s="6">
        <f>Cannons!J13</f>
        <v>5</v>
      </c>
      <c r="L30" s="6">
        <f>Cannons!K13</f>
        <v>64</v>
      </c>
      <c r="M30" s="6">
        <f>Cannons!L13</f>
        <v>4</v>
      </c>
      <c r="N30" s="11">
        <f>IFERROR(H30/F30,0)</f>
        <v>0.7142857142857143</v>
      </c>
      <c r="O30" s="11">
        <f>IFERROR(I30/F30,0)</f>
        <v>0.16666666666666666</v>
      </c>
      <c r="P30" s="11">
        <f>IFERROR(J30/F30,0)</f>
        <v>0</v>
      </c>
      <c r="Q30" s="11">
        <f>IFERROR(K30/F30,0)</f>
        <v>0.11904761904761904</v>
      </c>
      <c r="R30" s="11">
        <f>IFERROR(G30/D30,0)</f>
        <v>3.7313432835820892E-2</v>
      </c>
      <c r="S30" s="14">
        <f>IFERROR((H30+I30+J30+K30)/E30,0)</f>
        <v>0.32558139534883723</v>
      </c>
      <c r="T30" s="14">
        <f>IFERROR(L30/E30,0)</f>
        <v>0.49612403100775193</v>
      </c>
      <c r="U30" s="14">
        <f>(F30+G30)/D30</f>
        <v>0.35074626865671643</v>
      </c>
      <c r="V30" s="14">
        <f>T30+U30</f>
        <v>0.84687029966446836</v>
      </c>
      <c r="W30" s="14">
        <f>(Table31118[[#This Row],[2B]]+Table31118[[#This Row],[3B]]+(3*Table31118[[#This Row],[HR]]))/Table31118[[#This Row],[AB]]</f>
        <v>0.17054263565891473</v>
      </c>
      <c r="X30" s="15">
        <f>(0.69*Table31118[[#This Row],[BB]])+(0.89*Table31118[[#This Row],[1B]])+(1.27*Table31118[[#This Row],[2B]])+(1.62*Table31118[[#This Row],[3B]])+(2.1*Table31118[[#This Row],[HR]])/Table31118[[#This Row],[PA]]</f>
        <v>39.118358208955222</v>
      </c>
      <c r="Y30" s="35">
        <f>((F30+G30)*(L30+(0.26*G30))+(0.52*M30))/D30</f>
        <v>22.919253731343282</v>
      </c>
    </row>
    <row r="31" spans="1:25" x14ac:dyDescent="0.25">
      <c r="A31" s="17" t="s">
        <v>231</v>
      </c>
      <c r="B31" s="6" t="str">
        <f>Novas!A11</f>
        <v>Kira McSheehy</v>
      </c>
      <c r="C31" s="6" t="str">
        <f>Novas!B11</f>
        <v>2,3</v>
      </c>
      <c r="D31" s="6">
        <f>Novas!C11</f>
        <v>126</v>
      </c>
      <c r="E31" s="6">
        <f>Novas!D11</f>
        <v>120</v>
      </c>
      <c r="F31" s="6">
        <f>Novas!E11</f>
        <v>41</v>
      </c>
      <c r="G31" s="6">
        <f>Novas!F11</f>
        <v>6</v>
      </c>
      <c r="H31" s="6">
        <f>Novas!G11</f>
        <v>31</v>
      </c>
      <c r="I31" s="6">
        <f>Novas!H11</f>
        <v>6</v>
      </c>
      <c r="J31" s="6">
        <f>Novas!I11</f>
        <v>1</v>
      </c>
      <c r="K31" s="6">
        <f>Novas!J11</f>
        <v>3</v>
      </c>
      <c r="L31" s="6">
        <f>Novas!K11</f>
        <v>58</v>
      </c>
      <c r="M31" s="6">
        <f>Novas!L11</f>
        <v>6</v>
      </c>
      <c r="N31" s="11">
        <f>IFERROR(H31/F31,0)</f>
        <v>0.75609756097560976</v>
      </c>
      <c r="O31" s="11">
        <f>IFERROR(I31/F31,0)</f>
        <v>0.14634146341463414</v>
      </c>
      <c r="P31" s="11">
        <f>IFERROR(J31/F31,0)</f>
        <v>2.4390243902439025E-2</v>
      </c>
      <c r="Q31" s="11">
        <f>IFERROR(K31/F31,0)</f>
        <v>7.3170731707317069E-2</v>
      </c>
      <c r="R31" s="11">
        <f>IFERROR(G31/D31,0)</f>
        <v>4.7619047619047616E-2</v>
      </c>
      <c r="S31" s="14">
        <f>IFERROR((H31+I31+J31+K31)/E31,0)</f>
        <v>0.34166666666666667</v>
      </c>
      <c r="T31" s="14">
        <f>IFERROR(L31/E31,0)</f>
        <v>0.48333333333333334</v>
      </c>
      <c r="U31" s="14">
        <f>(F31+G31)/D31</f>
        <v>0.37301587301587302</v>
      </c>
      <c r="V31" s="14">
        <f>T31+U31</f>
        <v>0.85634920634920642</v>
      </c>
      <c r="W31" s="14">
        <f>(Table31118[[#This Row],[2B]]+Table31118[[#This Row],[3B]]+(3*Table31118[[#This Row],[HR]]))/Table31118[[#This Row],[AB]]</f>
        <v>0.13333333333333333</v>
      </c>
      <c r="X31" s="15">
        <f>(0.69*Table31118[[#This Row],[BB]])+(0.89*Table31118[[#This Row],[1B]])+(1.27*Table31118[[#This Row],[2B]])+(1.62*Table31118[[#This Row],[3B]])+(2.1*Table31118[[#This Row],[HR]])/Table31118[[#This Row],[PA]]</f>
        <v>41.019999999999996</v>
      </c>
      <c r="Y31" s="35">
        <f>((F31+G31)*(L31+(0.26*G31))+(0.52*M31))/D31</f>
        <v>22.241587301587302</v>
      </c>
    </row>
    <row r="32" spans="1:25" x14ac:dyDescent="0.25">
      <c r="A32" s="17" t="s">
        <v>237</v>
      </c>
      <c r="B32" s="6" t="str">
        <f>Bulldogs!A8</f>
        <v>Isaac Herrero</v>
      </c>
      <c r="C32" s="6" t="str">
        <f>Bulldogs!B8</f>
        <v>1,2,3</v>
      </c>
      <c r="D32" s="6">
        <f>Bulldogs!C8</f>
        <v>126</v>
      </c>
      <c r="E32" s="6">
        <f>Bulldogs!D8</f>
        <v>117</v>
      </c>
      <c r="F32" s="6">
        <f>Bulldogs!E8</f>
        <v>36</v>
      </c>
      <c r="G32" s="6">
        <f>Bulldogs!F8</f>
        <v>9</v>
      </c>
      <c r="H32" s="6">
        <f>Bulldogs!G8</f>
        <v>23</v>
      </c>
      <c r="I32" s="6">
        <f>Bulldogs!H8</f>
        <v>7</v>
      </c>
      <c r="J32" s="6">
        <f>Bulldogs!I8</f>
        <v>2</v>
      </c>
      <c r="K32" s="6">
        <f>Bulldogs!J8</f>
        <v>4</v>
      </c>
      <c r="L32" s="6">
        <f>Bulldogs!K8</f>
        <v>59</v>
      </c>
      <c r="M32" s="6">
        <f>Bulldogs!L8</f>
        <v>7</v>
      </c>
      <c r="N32" s="11">
        <f>IFERROR(H32/F32,0)</f>
        <v>0.63888888888888884</v>
      </c>
      <c r="O32" s="11">
        <f>IFERROR(I32/F32,0)</f>
        <v>0.19444444444444445</v>
      </c>
      <c r="P32" s="11">
        <f>IFERROR(J32/F32,0)</f>
        <v>5.5555555555555552E-2</v>
      </c>
      <c r="Q32" s="11">
        <f>IFERROR(K32/F32,0)</f>
        <v>0.1111111111111111</v>
      </c>
      <c r="R32" s="11">
        <f>IFERROR(G32/D32,0)</f>
        <v>7.1428571428571425E-2</v>
      </c>
      <c r="S32" s="14">
        <f>IFERROR((H32+I32+J32+K32)/E32,0)</f>
        <v>0.30769230769230771</v>
      </c>
      <c r="T32" s="14">
        <f>IFERROR(L32/E32,0)</f>
        <v>0.50427350427350426</v>
      </c>
      <c r="U32" s="14">
        <f>(F32+G32)/D32</f>
        <v>0.35714285714285715</v>
      </c>
      <c r="V32" s="14">
        <f>T32+U32</f>
        <v>0.86141636141636146</v>
      </c>
      <c r="W32" s="14">
        <f>(Table31118[[#This Row],[2B]]+Table31118[[#This Row],[3B]]+(3*Table31118[[#This Row],[HR]]))/Table31118[[#This Row],[AB]]</f>
        <v>0.17948717948717949</v>
      </c>
      <c r="X32" s="15">
        <f>(0.69*Table31118[[#This Row],[BB]])+(0.89*Table31118[[#This Row],[1B]])+(1.27*Table31118[[#This Row],[2B]])+(1.62*Table31118[[#This Row],[3B]])+(2.1*Table31118[[#This Row],[HR]])/Table31118[[#This Row],[PA]]</f>
        <v>38.876666666666672</v>
      </c>
      <c r="Y32" s="35">
        <f>((F32+G32)*(L32+(0.26*G32))+(0.52*M32))/D32</f>
        <v>21.936031746031748</v>
      </c>
    </row>
    <row r="33" spans="1:25" x14ac:dyDescent="0.25">
      <c r="A33" s="16" t="s">
        <v>234</v>
      </c>
      <c r="B33" s="36" t="str">
        <f>Knights!A10</f>
        <v>Julian Walker</v>
      </c>
      <c r="C33" s="36" t="str">
        <f>Knights!B10</f>
        <v>1,2,3</v>
      </c>
      <c r="D33" s="36">
        <f>Knights!C10</f>
        <v>141</v>
      </c>
      <c r="E33" s="36">
        <f>Knights!D10</f>
        <v>127</v>
      </c>
      <c r="F33" s="36">
        <f>Knights!E10</f>
        <v>33</v>
      </c>
      <c r="G33" s="36">
        <f>Knights!F10</f>
        <v>14</v>
      </c>
      <c r="H33" s="36">
        <f>Knights!G10</f>
        <v>16</v>
      </c>
      <c r="I33" s="36">
        <f>Knights!H10</f>
        <v>10</v>
      </c>
      <c r="J33" s="36">
        <f>Knights!I10</f>
        <v>2</v>
      </c>
      <c r="K33" s="36">
        <f>Knights!J10</f>
        <v>5</v>
      </c>
      <c r="L33" s="36">
        <f>Knights!K10</f>
        <v>62</v>
      </c>
      <c r="M33" s="36">
        <f>Knights!L10</f>
        <v>12</v>
      </c>
      <c r="N33" s="11">
        <f>IFERROR(H33/F33,0)</f>
        <v>0.48484848484848486</v>
      </c>
      <c r="O33" s="11">
        <f>IFERROR(I33/F33,0)</f>
        <v>0.30303030303030304</v>
      </c>
      <c r="P33" s="11">
        <f>IFERROR(J33/F33,0)</f>
        <v>6.0606060606060608E-2</v>
      </c>
      <c r="Q33" s="11">
        <f>IFERROR(K33/F33,0)</f>
        <v>0.15151515151515152</v>
      </c>
      <c r="R33" s="11">
        <f>IFERROR(G33/D33,0)</f>
        <v>9.9290780141843976E-2</v>
      </c>
      <c r="S33" s="14">
        <f>IFERROR((H33+I33+J33+K33)/E33,0)</f>
        <v>0.25984251968503935</v>
      </c>
      <c r="T33" s="14">
        <f>IFERROR(L33/E33,0)</f>
        <v>0.48818897637795278</v>
      </c>
      <c r="U33" s="14">
        <f>(F33+G33)/D33</f>
        <v>0.33333333333333331</v>
      </c>
      <c r="V33" s="14">
        <f>T33+U33</f>
        <v>0.82152230971128604</v>
      </c>
      <c r="W33" s="14">
        <f>(Table31118[[#This Row],[2B]]+Table31118[[#This Row],[3B]]+(3*Table31118[[#This Row],[HR]]))/Table31118[[#This Row],[AB]]</f>
        <v>0.2125984251968504</v>
      </c>
      <c r="X33" s="15">
        <f>(0.69*Table31118[[#This Row],[BB]])+(0.89*Table31118[[#This Row],[1B]])+(1.27*Table31118[[#This Row],[2B]])+(1.62*Table31118[[#This Row],[3B]])+(2.1*Table31118[[#This Row],[HR]])/Table31118[[#This Row],[PA]]</f>
        <v>39.914468085106378</v>
      </c>
      <c r="Y33" s="35">
        <f>((F33+G33)*(L33+(0.26*G33))+(0.52*M33))/D33</f>
        <v>21.924255319148934</v>
      </c>
    </row>
    <row r="34" spans="1:25" x14ac:dyDescent="0.25">
      <c r="A34" s="17" t="s">
        <v>227</v>
      </c>
      <c r="B34" s="6" t="str">
        <f>Claws!A4</f>
        <v>Frederick Bates</v>
      </c>
      <c r="C34" s="6" t="str">
        <f>Claws!B4</f>
        <v>1,2,3</v>
      </c>
      <c r="D34" s="6">
        <f>Claws!C4</f>
        <v>134</v>
      </c>
      <c r="E34" s="6">
        <f>Claws!D4</f>
        <v>124</v>
      </c>
      <c r="F34" s="6">
        <f>Claws!E4</f>
        <v>36</v>
      </c>
      <c r="G34" s="6">
        <f>Claws!F4</f>
        <v>10</v>
      </c>
      <c r="H34" s="6">
        <f>Claws!G4</f>
        <v>23</v>
      </c>
      <c r="I34" s="6">
        <f>Claws!H4</f>
        <v>7</v>
      </c>
      <c r="J34" s="6">
        <f>Claws!I4</f>
        <v>0</v>
      </c>
      <c r="K34" s="6">
        <f>Claws!J4</f>
        <v>6</v>
      </c>
      <c r="L34" s="6">
        <f>Claws!K4</f>
        <v>61</v>
      </c>
      <c r="M34" s="6">
        <f>Claws!L4</f>
        <v>8</v>
      </c>
      <c r="N34" s="11">
        <f>IFERROR(H34/F34,0)</f>
        <v>0.63888888888888884</v>
      </c>
      <c r="O34" s="11">
        <f>IFERROR(I34/F34,0)</f>
        <v>0.19444444444444445</v>
      </c>
      <c r="P34" s="11">
        <f>IFERROR(J34/F34,0)</f>
        <v>0</v>
      </c>
      <c r="Q34" s="11">
        <f>IFERROR(K34/F34,0)</f>
        <v>0.16666666666666666</v>
      </c>
      <c r="R34" s="11">
        <f>IFERROR(G34/D34,0)</f>
        <v>7.4626865671641784E-2</v>
      </c>
      <c r="S34" s="14">
        <f>IFERROR((H34+I34+J34+K34)/E34,0)</f>
        <v>0.29032258064516131</v>
      </c>
      <c r="T34" s="14">
        <f>IFERROR(L34/E34,0)</f>
        <v>0.49193548387096775</v>
      </c>
      <c r="U34" s="14">
        <f>(F34+G34)/D34</f>
        <v>0.34328358208955223</v>
      </c>
      <c r="V34" s="14">
        <f>T34+U34</f>
        <v>0.83521906596051998</v>
      </c>
      <c r="W34" s="14">
        <f>(Table31118[[#This Row],[2B]]+Table31118[[#This Row],[3B]]+(3*Table31118[[#This Row],[HR]]))/Table31118[[#This Row],[AB]]</f>
        <v>0.20161290322580644</v>
      </c>
      <c r="X34" s="15">
        <f>(0.69*Table31118[[#This Row],[BB]])+(0.89*Table31118[[#This Row],[1B]])+(1.27*Table31118[[#This Row],[2B]])+(1.62*Table31118[[#This Row],[3B]])+(2.1*Table31118[[#This Row],[HR]])/Table31118[[#This Row],[PA]]</f>
        <v>36.354029850746265</v>
      </c>
      <c r="Y34" s="35">
        <f>((F34+G34)*(L34+(0.26*G34))+(0.52*M34))/D34</f>
        <v>21.863880597014923</v>
      </c>
    </row>
    <row r="35" spans="1:25" x14ac:dyDescent="0.25">
      <c r="A35" s="16" t="s">
        <v>234</v>
      </c>
      <c r="B35" s="36" t="str">
        <f>Knights!A3</f>
        <v>Ashlyn Rorie</v>
      </c>
      <c r="C35" s="36" t="str">
        <f>Knights!B3</f>
        <v>2,3</v>
      </c>
      <c r="D35" s="36">
        <f>Knights!C3</f>
        <v>125</v>
      </c>
      <c r="E35" s="36">
        <f>Knights!D3</f>
        <v>119</v>
      </c>
      <c r="F35" s="36">
        <f>Knights!E3</f>
        <v>36</v>
      </c>
      <c r="G35" s="36">
        <f>Knights!F3</f>
        <v>6</v>
      </c>
      <c r="H35" s="36">
        <f>Knights!G3</f>
        <v>20</v>
      </c>
      <c r="I35" s="36">
        <f>Knights!H3</f>
        <v>10</v>
      </c>
      <c r="J35" s="36">
        <f>Knights!I3</f>
        <v>1</v>
      </c>
      <c r="K35" s="36">
        <f>Knights!J3</f>
        <v>5</v>
      </c>
      <c r="L35" s="36">
        <f>Knights!K3</f>
        <v>63</v>
      </c>
      <c r="M35" s="36">
        <f>Knights!L3</f>
        <v>5</v>
      </c>
      <c r="N35" s="11">
        <f>IFERROR(H35/F35,0)</f>
        <v>0.55555555555555558</v>
      </c>
      <c r="O35" s="11">
        <f>IFERROR(I35/F35,0)</f>
        <v>0.27777777777777779</v>
      </c>
      <c r="P35" s="11">
        <f>IFERROR(J35/F35,0)</f>
        <v>2.7777777777777776E-2</v>
      </c>
      <c r="Q35" s="11">
        <f>IFERROR(K35/F35,0)</f>
        <v>0.1388888888888889</v>
      </c>
      <c r="R35" s="11">
        <f>IFERROR(G35/D35,0)</f>
        <v>4.8000000000000001E-2</v>
      </c>
      <c r="S35" s="14">
        <f>IFERROR((H35+I35+J35+K35)/E35,0)</f>
        <v>0.30252100840336132</v>
      </c>
      <c r="T35" s="14">
        <f>IFERROR(L35/E35,0)</f>
        <v>0.52941176470588236</v>
      </c>
      <c r="U35" s="14">
        <f>(F35+G35)/D35</f>
        <v>0.33600000000000002</v>
      </c>
      <c r="V35" s="14">
        <f>T35+U35</f>
        <v>0.86541176470588232</v>
      </c>
      <c r="W35" s="14">
        <f>(Table31118[[#This Row],[2B]]+Table31118[[#This Row],[3B]]+(3*Table31118[[#This Row],[HR]]))/Table31118[[#This Row],[AB]]</f>
        <v>0.21848739495798319</v>
      </c>
      <c r="X35" s="15">
        <f>(0.69*Table31118[[#This Row],[BB]])+(0.89*Table31118[[#This Row],[1B]])+(1.27*Table31118[[#This Row],[2B]])+(1.62*Table31118[[#This Row],[3B]])+(2.1*Table31118[[#This Row],[HR]])/Table31118[[#This Row],[PA]]</f>
        <v>36.344000000000001</v>
      </c>
      <c r="Y35" s="35">
        <f>((F35+G35)*(L35+(0.26*G35))+(0.52*M35))/D35</f>
        <v>21.712959999999999</v>
      </c>
    </row>
    <row r="36" spans="1:25" x14ac:dyDescent="0.25">
      <c r="A36" s="17" t="s">
        <v>238</v>
      </c>
      <c r="B36" s="6" t="str">
        <f>Warhogs!A14</f>
        <v>Soa Vela</v>
      </c>
      <c r="C36" s="6" t="str">
        <f>Warhogs!B14</f>
        <v>2,3</v>
      </c>
      <c r="D36" s="6">
        <f>Warhogs!C14</f>
        <v>133</v>
      </c>
      <c r="E36" s="6">
        <f>Warhogs!D14</f>
        <v>125</v>
      </c>
      <c r="F36" s="6">
        <f>Warhogs!E14</f>
        <v>39</v>
      </c>
      <c r="G36" s="6">
        <f>Warhogs!F14</f>
        <v>8</v>
      </c>
      <c r="H36" s="6">
        <f>Warhogs!G14</f>
        <v>27</v>
      </c>
      <c r="I36" s="6">
        <f>Warhogs!H14</f>
        <v>8</v>
      </c>
      <c r="J36" s="6">
        <f>Warhogs!I14</f>
        <v>0</v>
      </c>
      <c r="K36" s="6">
        <f>Warhogs!J14</f>
        <v>4</v>
      </c>
      <c r="L36" s="6">
        <f>Warhogs!K14</f>
        <v>59</v>
      </c>
      <c r="M36" s="6">
        <f>Warhogs!L14</f>
        <v>3</v>
      </c>
      <c r="N36" s="11">
        <f>IFERROR(H36/F36,0)</f>
        <v>0.69230769230769229</v>
      </c>
      <c r="O36" s="11">
        <f>IFERROR(I36/F36,0)</f>
        <v>0.20512820512820512</v>
      </c>
      <c r="P36" s="11">
        <f>IFERROR(J36/F36,0)</f>
        <v>0</v>
      </c>
      <c r="Q36" s="11">
        <f>IFERROR(K36/F36,0)</f>
        <v>0.10256410256410256</v>
      </c>
      <c r="R36" s="11">
        <f>IFERROR(G36/D36,0)</f>
        <v>6.0150375939849621E-2</v>
      </c>
      <c r="S36" s="14">
        <f>IFERROR((H36+I36+J36+K36)/E36,0)</f>
        <v>0.312</v>
      </c>
      <c r="T36" s="14">
        <f>IFERROR(L36/E36,0)</f>
        <v>0.47199999999999998</v>
      </c>
      <c r="U36" s="14">
        <f>(F36+G36)/D36</f>
        <v>0.35338345864661652</v>
      </c>
      <c r="V36" s="14">
        <f>T36+U36</f>
        <v>0.82538345864661644</v>
      </c>
      <c r="W36" s="14">
        <f>(Table31118[[#This Row],[2B]]+Table31118[[#This Row],[3B]]+(3*Table31118[[#This Row],[HR]]))/Table31118[[#This Row],[AB]]</f>
        <v>0.16</v>
      </c>
      <c r="X36" s="15">
        <f>(0.69*Table31118[[#This Row],[BB]])+(0.89*Table31118[[#This Row],[1B]])+(1.27*Table31118[[#This Row],[2B]])+(1.62*Table31118[[#This Row],[3B]])+(2.1*Table31118[[#This Row],[HR]])/Table31118[[#This Row],[PA]]</f>
        <v>39.77315789473684</v>
      </c>
      <c r="Y36" s="35">
        <f>((F36+G36)*(L36+(0.26*G36))+(0.52*M36))/D36</f>
        <v>21.596390977443608</v>
      </c>
    </row>
    <row r="37" spans="1:25" x14ac:dyDescent="0.25">
      <c r="A37" s="17" t="s">
        <v>232</v>
      </c>
      <c r="B37" s="6" t="str">
        <f>Runners!A6</f>
        <v>Gonzalo Leon</v>
      </c>
      <c r="C37" s="6" t="str">
        <f>Runners!B6</f>
        <v>1,2,3</v>
      </c>
      <c r="D37" s="6">
        <f>Runners!C6</f>
        <v>134</v>
      </c>
      <c r="E37" s="6">
        <f>Runners!D6</f>
        <v>121</v>
      </c>
      <c r="F37" s="6">
        <f>Runners!E6</f>
        <v>31</v>
      </c>
      <c r="G37" s="6">
        <f>Runners!F6</f>
        <v>13</v>
      </c>
      <c r="H37" s="6">
        <f>Runners!G6</f>
        <v>17</v>
      </c>
      <c r="I37" s="6">
        <f>Runners!H6</f>
        <v>4</v>
      </c>
      <c r="J37" s="6">
        <f>Runners!I6</f>
        <v>3</v>
      </c>
      <c r="K37" s="6">
        <f>Runners!J6</f>
        <v>7</v>
      </c>
      <c r="L37" s="6">
        <f>Runners!K6</f>
        <v>62</v>
      </c>
      <c r="M37" s="6">
        <f>Runners!L6</f>
        <v>10</v>
      </c>
      <c r="N37" s="11">
        <f>IFERROR(H37/F37,0)</f>
        <v>0.54838709677419351</v>
      </c>
      <c r="O37" s="11">
        <f>IFERROR(I37/F37,0)</f>
        <v>0.12903225806451613</v>
      </c>
      <c r="P37" s="11">
        <f>IFERROR(J37/F37,0)</f>
        <v>9.6774193548387094E-2</v>
      </c>
      <c r="Q37" s="11">
        <f>IFERROR(K37/F37,0)</f>
        <v>0.22580645161290322</v>
      </c>
      <c r="R37" s="11">
        <f>IFERROR(G37/D37,0)</f>
        <v>9.7014925373134331E-2</v>
      </c>
      <c r="S37" s="14">
        <f>IFERROR((H37+I37+J37+K37)/E37,0)</f>
        <v>0.256198347107438</v>
      </c>
      <c r="T37" s="14">
        <f>IFERROR(L37/E37,0)</f>
        <v>0.51239669421487599</v>
      </c>
      <c r="U37" s="14">
        <f>(F37+G37)/D37</f>
        <v>0.32835820895522388</v>
      </c>
      <c r="V37" s="14">
        <f>T37+U37</f>
        <v>0.84075490317009982</v>
      </c>
      <c r="W37" s="14">
        <f>(Table31118[[#This Row],[2B]]+Table31118[[#This Row],[3B]]+(3*Table31118[[#This Row],[HR]]))/Table31118[[#This Row],[AB]]</f>
        <v>0.23140495867768596</v>
      </c>
      <c r="X37" s="15">
        <f>(0.69*Table31118[[#This Row],[BB]])+(0.89*Table31118[[#This Row],[1B]])+(1.27*Table31118[[#This Row],[2B]])+(1.62*Table31118[[#This Row],[3B]])+(2.1*Table31118[[#This Row],[HR]])/Table31118[[#This Row],[PA]]</f>
        <v>34.149701492537311</v>
      </c>
      <c r="Y37" s="35">
        <f>((F37+G37)*(L37+(0.26*G37))+(0.52*M37))/D37</f>
        <v>21.506865671641787</v>
      </c>
    </row>
    <row r="38" spans="1:25" x14ac:dyDescent="0.25">
      <c r="A38" s="17" t="s">
        <v>235</v>
      </c>
      <c r="B38" s="6" t="str">
        <f>Crocs!A9</f>
        <v>Julian Santana</v>
      </c>
      <c r="C38" s="6" t="str">
        <f>Crocs!B9</f>
        <v>1,2,3</v>
      </c>
      <c r="D38" s="6">
        <f>Crocs!C9</f>
        <v>130</v>
      </c>
      <c r="E38" s="6">
        <f>Crocs!D9</f>
        <v>125</v>
      </c>
      <c r="F38" s="6">
        <f>Crocs!E9</f>
        <v>37</v>
      </c>
      <c r="G38" s="6">
        <f>Crocs!F9</f>
        <v>5</v>
      </c>
      <c r="H38" s="6">
        <f>Crocs!G9</f>
        <v>21</v>
      </c>
      <c r="I38" s="6">
        <f>Crocs!H9</f>
        <v>10</v>
      </c>
      <c r="J38" s="6">
        <f>Crocs!I9</f>
        <v>1</v>
      </c>
      <c r="K38" s="6">
        <f>Crocs!J9</f>
        <v>5</v>
      </c>
      <c r="L38" s="6">
        <f>Crocs!K9</f>
        <v>64</v>
      </c>
      <c r="M38" s="6">
        <f>Crocs!L9</f>
        <v>8</v>
      </c>
      <c r="N38" s="11">
        <f>IFERROR(H38/F38,0)</f>
        <v>0.56756756756756754</v>
      </c>
      <c r="O38" s="11">
        <f>IFERROR(I38/F38,0)</f>
        <v>0.27027027027027029</v>
      </c>
      <c r="P38" s="11">
        <f>IFERROR(J38/F38,0)</f>
        <v>2.7027027027027029E-2</v>
      </c>
      <c r="Q38" s="11">
        <f>IFERROR(K38/F38,0)</f>
        <v>0.13513513513513514</v>
      </c>
      <c r="R38" s="11">
        <f>IFERROR(G38/D38,0)</f>
        <v>3.8461538461538464E-2</v>
      </c>
      <c r="S38" s="14">
        <f>IFERROR((H38+I38+J38+K38)/E38,0)</f>
        <v>0.29599999999999999</v>
      </c>
      <c r="T38" s="14">
        <f>IFERROR(L38/E38,0)</f>
        <v>0.51200000000000001</v>
      </c>
      <c r="U38" s="14">
        <f>(F38+G38)/D38</f>
        <v>0.32307692307692309</v>
      </c>
      <c r="V38" s="14">
        <f>T38+U38</f>
        <v>0.83507692307692305</v>
      </c>
      <c r="W38" s="14">
        <f>(Table31118[[#This Row],[2B]]+Table31118[[#This Row],[3B]]+(3*Table31118[[#This Row],[HR]]))/Table31118[[#This Row],[AB]]</f>
        <v>0.20799999999999999</v>
      </c>
      <c r="X38" s="15">
        <f>(0.69*Table31118[[#This Row],[BB]])+(0.89*Table31118[[#This Row],[1B]])+(1.27*Table31118[[#This Row],[2B]])+(1.62*Table31118[[#This Row],[3B]])+(2.1*Table31118[[#This Row],[HR]])/Table31118[[#This Row],[PA]]</f>
        <v>36.540769230769229</v>
      </c>
      <c r="Y38" s="35">
        <f>((F38+G38)*(L38+(0.26*G38))+(0.52*M38))/D38</f>
        <v>21.128923076923076</v>
      </c>
    </row>
    <row r="39" spans="1:25" x14ac:dyDescent="0.25">
      <c r="A39" s="17" t="s">
        <v>240</v>
      </c>
      <c r="B39" s="6" t="str">
        <f>Badgers!A6</f>
        <v>John Vega</v>
      </c>
      <c r="C39" s="6" t="str">
        <f>Badgers!B6</f>
        <v>1,2,3</v>
      </c>
      <c r="D39" s="6">
        <f>Badgers!C6</f>
        <v>136</v>
      </c>
      <c r="E39" s="6">
        <f>Badgers!D6</f>
        <v>124</v>
      </c>
      <c r="F39" s="6">
        <f>Badgers!E6</f>
        <v>36</v>
      </c>
      <c r="G39" s="6">
        <f>Badgers!F6</f>
        <v>12</v>
      </c>
      <c r="H39" s="6">
        <f>Badgers!G6</f>
        <v>24</v>
      </c>
      <c r="I39" s="6">
        <f>Badgers!H6</f>
        <v>8</v>
      </c>
      <c r="J39" s="6">
        <f>Badgers!I6</f>
        <v>0</v>
      </c>
      <c r="K39" s="6">
        <f>Badgers!J6</f>
        <v>4</v>
      </c>
      <c r="L39" s="6">
        <f>Badgers!K6</f>
        <v>56</v>
      </c>
      <c r="M39" s="6">
        <f>Badgers!L6</f>
        <v>10</v>
      </c>
      <c r="N39" s="11">
        <f>IFERROR(H39/F39,0)</f>
        <v>0.66666666666666663</v>
      </c>
      <c r="O39" s="11">
        <f>IFERROR(I39/F39,0)</f>
        <v>0.22222222222222221</v>
      </c>
      <c r="P39" s="11">
        <f>IFERROR(J39/F39,0)</f>
        <v>0</v>
      </c>
      <c r="Q39" s="11">
        <f>IFERROR(K39/F39,0)</f>
        <v>0.1111111111111111</v>
      </c>
      <c r="R39" s="11">
        <f>IFERROR(G39/D39,0)</f>
        <v>8.8235294117647065E-2</v>
      </c>
      <c r="S39" s="14">
        <f>IFERROR((H39+I39+J39+K39)/E39,0)</f>
        <v>0.29032258064516131</v>
      </c>
      <c r="T39" s="14">
        <f>IFERROR(L39/E39,0)</f>
        <v>0.45161290322580644</v>
      </c>
      <c r="U39" s="14">
        <f>(F39+G39)/D39</f>
        <v>0.35294117647058826</v>
      </c>
      <c r="V39" s="14">
        <f>T39+U39</f>
        <v>0.8045540796963947</v>
      </c>
      <c r="W39" s="14">
        <f>(Table31118[[#This Row],[2B]]+Table31118[[#This Row],[3B]]+(3*Table31118[[#This Row],[HR]]))/Table31118[[#This Row],[AB]]</f>
        <v>0.16129032258064516</v>
      </c>
      <c r="X39" s="15">
        <f>(0.69*Table31118[[#This Row],[BB]])+(0.89*Table31118[[#This Row],[1B]])+(1.27*Table31118[[#This Row],[2B]])+(1.62*Table31118[[#This Row],[3B]])+(2.1*Table31118[[#This Row],[HR]])/Table31118[[#This Row],[PA]]</f>
        <v>39.861764705882351</v>
      </c>
      <c r="Y39" s="35">
        <f>((F39+G39)*(L39+(0.26*G39))+(0.52*M39))/D39</f>
        <v>20.904117647058822</v>
      </c>
    </row>
    <row r="40" spans="1:25" x14ac:dyDescent="0.25">
      <c r="A40" s="17" t="s">
        <v>241</v>
      </c>
      <c r="B40" s="36" t="str">
        <f>Spikes!A7</f>
        <v>Hector Hernandez</v>
      </c>
      <c r="C40" s="36" t="str">
        <f>Spikes!B7</f>
        <v>1,2,3</v>
      </c>
      <c r="D40" s="36">
        <f>Spikes!C7</f>
        <v>147</v>
      </c>
      <c r="E40" s="36">
        <f>Spikes!D7</f>
        <v>136</v>
      </c>
      <c r="F40" s="36">
        <f>Spikes!E7</f>
        <v>37</v>
      </c>
      <c r="G40" s="36">
        <f>Spikes!F7</f>
        <v>11</v>
      </c>
      <c r="H40" s="36">
        <f>Spikes!G7</f>
        <v>23</v>
      </c>
      <c r="I40" s="36">
        <f>Spikes!H7</f>
        <v>9</v>
      </c>
      <c r="J40" s="36">
        <f>Spikes!I7</f>
        <v>1</v>
      </c>
      <c r="K40" s="36">
        <f>Spikes!J7</f>
        <v>4</v>
      </c>
      <c r="L40" s="36">
        <f>Spikes!K7</f>
        <v>60</v>
      </c>
      <c r="M40" s="36">
        <f>Spikes!L7</f>
        <v>11</v>
      </c>
      <c r="N40" s="11">
        <f>IFERROR(H40/F40,0)</f>
        <v>0.6216216216216216</v>
      </c>
      <c r="O40" s="11">
        <f>IFERROR(I40/F40,0)</f>
        <v>0.24324324324324326</v>
      </c>
      <c r="P40" s="11">
        <f>IFERROR(J40/F40,0)</f>
        <v>2.7027027027027029E-2</v>
      </c>
      <c r="Q40" s="11">
        <f>IFERROR(K40/F40,0)</f>
        <v>0.10810810810810811</v>
      </c>
      <c r="R40" s="11">
        <f>IFERROR(G40/D40,0)</f>
        <v>7.4829931972789115E-2</v>
      </c>
      <c r="S40" s="14">
        <f>IFERROR((H40+I40+J40+K40)/E40,0)</f>
        <v>0.27205882352941174</v>
      </c>
      <c r="T40" s="14">
        <f>IFERROR(L40/E40,0)</f>
        <v>0.44117647058823528</v>
      </c>
      <c r="U40" s="14">
        <f>(F40+G40)/D40</f>
        <v>0.32653061224489793</v>
      </c>
      <c r="V40" s="14">
        <f>T40+U40</f>
        <v>0.76770708283313316</v>
      </c>
      <c r="W40" s="14">
        <f>(Table31118[[#This Row],[2B]]+Table31118[[#This Row],[3B]]+(3*Table31118[[#This Row],[HR]]))/Table31118[[#This Row],[AB]]</f>
        <v>0.16176470588235295</v>
      </c>
      <c r="X40" s="15">
        <f>(0.69*Table31118[[#This Row],[BB]])+(0.89*Table31118[[#This Row],[1B]])+(1.27*Table31118[[#This Row],[2B]])+(1.62*Table31118[[#This Row],[3B]])+(2.1*Table31118[[#This Row],[HR]])/Table31118[[#This Row],[PA]]</f>
        <v>41.167142857142849</v>
      </c>
      <c r="Y40" s="35">
        <f>((F40+G40)*(L40+(0.26*G40))+(0.52*M40))/D40</f>
        <v>20.564625850340132</v>
      </c>
    </row>
    <row r="41" spans="1:25" x14ac:dyDescent="0.25">
      <c r="A41" s="17" t="s">
        <v>240</v>
      </c>
      <c r="B41" s="6" t="str">
        <f>Badgers!A7</f>
        <v>Jonathan Vicente</v>
      </c>
      <c r="C41" s="6" t="str">
        <f>Badgers!B7</f>
        <v>1,2,3</v>
      </c>
      <c r="D41" s="6">
        <f>Badgers!C7</f>
        <v>131</v>
      </c>
      <c r="E41" s="6">
        <f>Badgers!D7</f>
        <v>122</v>
      </c>
      <c r="F41" s="6">
        <f>Badgers!E7</f>
        <v>31</v>
      </c>
      <c r="G41" s="6">
        <f>Badgers!F7</f>
        <v>9</v>
      </c>
      <c r="H41" s="6">
        <f>Badgers!G7</f>
        <v>14</v>
      </c>
      <c r="I41" s="6">
        <f>Badgers!H7</f>
        <v>7</v>
      </c>
      <c r="J41" s="6">
        <f>Badgers!I7</f>
        <v>4</v>
      </c>
      <c r="K41" s="6">
        <f>Badgers!J7</f>
        <v>6</v>
      </c>
      <c r="L41" s="6">
        <f>Badgers!K7</f>
        <v>64</v>
      </c>
      <c r="M41" s="6">
        <f>Badgers!L7</f>
        <v>11</v>
      </c>
      <c r="N41" s="11">
        <f>IFERROR(H41/F41,0)</f>
        <v>0.45161290322580644</v>
      </c>
      <c r="O41" s="11">
        <f>IFERROR(I41/F41,0)</f>
        <v>0.22580645161290322</v>
      </c>
      <c r="P41" s="11">
        <f>IFERROR(J41/F41,0)</f>
        <v>0.12903225806451613</v>
      </c>
      <c r="Q41" s="11">
        <f>IFERROR(K41/F41,0)</f>
        <v>0.19354838709677419</v>
      </c>
      <c r="R41" s="11">
        <f>IFERROR(G41/D41,0)</f>
        <v>6.8702290076335881E-2</v>
      </c>
      <c r="S41" s="14">
        <f>IFERROR((H41+I41+J41+K41)/E41,0)</f>
        <v>0.25409836065573771</v>
      </c>
      <c r="T41" s="14">
        <f>IFERROR(L41/E41,0)</f>
        <v>0.52459016393442626</v>
      </c>
      <c r="U41" s="14">
        <f>(F41+G41)/D41</f>
        <v>0.30534351145038169</v>
      </c>
      <c r="V41" s="14">
        <f>T41+U41</f>
        <v>0.82993367538480789</v>
      </c>
      <c r="W41" s="14">
        <f>(Table31118[[#This Row],[2B]]+Table31118[[#This Row],[3B]]+(3*Table31118[[#This Row],[HR]]))/Table31118[[#This Row],[AB]]</f>
        <v>0.23770491803278687</v>
      </c>
      <c r="X41" s="15">
        <f>(0.69*Table31118[[#This Row],[BB]])+(0.89*Table31118[[#This Row],[1B]])+(1.27*Table31118[[#This Row],[2B]])+(1.62*Table31118[[#This Row],[3B]])+(2.1*Table31118[[#This Row],[HR]])/Table31118[[#This Row],[PA]]</f>
        <v>34.136183206106878</v>
      </c>
      <c r="Y41" s="35">
        <f>((F41+G41)*(L41+(0.26*G41))+(0.52*M41))/D41</f>
        <v>20.300152671755725</v>
      </c>
    </row>
    <row r="42" spans="1:25" x14ac:dyDescent="0.25">
      <c r="A42" s="17" t="s">
        <v>238</v>
      </c>
      <c r="B42" s="6" t="str">
        <f>Warhogs!A10</f>
        <v>Joseph James</v>
      </c>
      <c r="C42" s="6" t="str">
        <f>Warhogs!B10</f>
        <v>1,2,3</v>
      </c>
      <c r="D42" s="6">
        <f>Warhogs!C10</f>
        <v>143</v>
      </c>
      <c r="E42" s="6">
        <f>Warhogs!D10</f>
        <v>132</v>
      </c>
      <c r="F42" s="6">
        <f>Warhogs!E10</f>
        <v>33</v>
      </c>
      <c r="G42" s="6">
        <f>Warhogs!F10</f>
        <v>11</v>
      </c>
      <c r="H42" s="6">
        <f>Warhogs!G10</f>
        <v>17</v>
      </c>
      <c r="I42" s="6">
        <f>Warhogs!H10</f>
        <v>9</v>
      </c>
      <c r="J42" s="6">
        <f>Warhogs!I10</f>
        <v>0</v>
      </c>
      <c r="K42" s="6">
        <f>Warhogs!J10</f>
        <v>7</v>
      </c>
      <c r="L42" s="6">
        <f>Warhogs!K10</f>
        <v>63</v>
      </c>
      <c r="M42" s="6">
        <f>Warhogs!L10</f>
        <v>6</v>
      </c>
      <c r="N42" s="11">
        <f>IFERROR(H42/F42,0)</f>
        <v>0.51515151515151514</v>
      </c>
      <c r="O42" s="11">
        <f>IFERROR(I42/F42,0)</f>
        <v>0.27272727272727271</v>
      </c>
      <c r="P42" s="11">
        <f>IFERROR(J42/F42,0)</f>
        <v>0</v>
      </c>
      <c r="Q42" s="11">
        <f>IFERROR(K42/F42,0)</f>
        <v>0.21212121212121213</v>
      </c>
      <c r="R42" s="11">
        <f>IFERROR(G42/D42,0)</f>
        <v>7.6923076923076927E-2</v>
      </c>
      <c r="S42" s="14">
        <f>IFERROR((H42+I42+J42+K42)/E42,0)</f>
        <v>0.25</v>
      </c>
      <c r="T42" s="14">
        <f>IFERROR(L42/E42,0)</f>
        <v>0.47727272727272729</v>
      </c>
      <c r="U42" s="14">
        <f>(F42+G42)/D42</f>
        <v>0.30769230769230771</v>
      </c>
      <c r="V42" s="14">
        <f>T42+U42</f>
        <v>0.784965034965035</v>
      </c>
      <c r="W42" s="14">
        <f>(Table31118[[#This Row],[2B]]+Table31118[[#This Row],[3B]]+(3*Table31118[[#This Row],[HR]]))/Table31118[[#This Row],[AB]]</f>
        <v>0.22727272727272727</v>
      </c>
      <c r="X42" s="15">
        <f>(0.69*Table31118[[#This Row],[BB]])+(0.89*Table31118[[#This Row],[1B]])+(1.27*Table31118[[#This Row],[2B]])+(1.62*Table31118[[#This Row],[3B]])+(2.1*Table31118[[#This Row],[HR]])/Table31118[[#This Row],[PA]]</f>
        <v>34.252797202797204</v>
      </c>
      <c r="Y42" s="35">
        <f>((F42+G42)*(L42+(0.26*G42))+(0.52*M42))/D42</f>
        <v>20.286433566433566</v>
      </c>
    </row>
    <row r="43" spans="1:25" x14ac:dyDescent="0.25">
      <c r="A43" s="17" t="s">
        <v>233</v>
      </c>
      <c r="B43" s="6" t="str">
        <f>Infernos!A11</f>
        <v>John Barnes</v>
      </c>
      <c r="C43" s="6" t="str">
        <f>Infernos!B11</f>
        <v>1,2,3</v>
      </c>
      <c r="D43" s="6">
        <f>Infernos!C11</f>
        <v>138</v>
      </c>
      <c r="E43" s="6">
        <f>Infernos!D11</f>
        <v>131</v>
      </c>
      <c r="F43" s="6">
        <f>Infernos!E11</f>
        <v>36</v>
      </c>
      <c r="G43" s="6">
        <f>Infernos!F11</f>
        <v>7</v>
      </c>
      <c r="H43" s="6">
        <f>Infernos!G11</f>
        <v>20</v>
      </c>
      <c r="I43" s="6">
        <f>Infernos!H11</f>
        <v>10</v>
      </c>
      <c r="J43" s="6">
        <f>Infernos!I11</f>
        <v>1</v>
      </c>
      <c r="K43" s="6">
        <f>Infernos!J11</f>
        <v>5</v>
      </c>
      <c r="L43" s="6">
        <f>Infernos!K11</f>
        <v>63</v>
      </c>
      <c r="M43" s="6">
        <f>Infernos!L11</f>
        <v>11</v>
      </c>
      <c r="N43" s="11">
        <f>IFERROR(H43/F43,0)</f>
        <v>0.55555555555555558</v>
      </c>
      <c r="O43" s="11">
        <f>IFERROR(I43/F43,0)</f>
        <v>0.27777777777777779</v>
      </c>
      <c r="P43" s="11">
        <f>IFERROR(J43/F43,0)</f>
        <v>2.7777777777777776E-2</v>
      </c>
      <c r="Q43" s="11">
        <f>IFERROR(K43/F43,0)</f>
        <v>0.1388888888888889</v>
      </c>
      <c r="R43" s="11">
        <f>IFERROR(G43/D43,0)</f>
        <v>5.0724637681159424E-2</v>
      </c>
      <c r="S43" s="14">
        <f>IFERROR((H43+I43+J43+K43)/E43,0)</f>
        <v>0.27480916030534353</v>
      </c>
      <c r="T43" s="14">
        <f>IFERROR(L43/E43,0)</f>
        <v>0.48091603053435117</v>
      </c>
      <c r="U43" s="14">
        <f>(F43+G43)/D43</f>
        <v>0.31159420289855072</v>
      </c>
      <c r="V43" s="14">
        <f>T43+U43</f>
        <v>0.79251023343290194</v>
      </c>
      <c r="W43" s="14">
        <f>(Table31118[[#This Row],[2B]]+Table31118[[#This Row],[3B]]+(3*Table31118[[#This Row],[HR]]))/Table31118[[#This Row],[AB]]</f>
        <v>0.19847328244274809</v>
      </c>
      <c r="X43" s="15">
        <f>(0.69*Table31118[[#This Row],[BB]])+(0.89*Table31118[[#This Row],[1B]])+(1.27*Table31118[[#This Row],[2B]])+(1.62*Table31118[[#This Row],[3B]])+(2.1*Table31118[[#This Row],[HR]])/Table31118[[#This Row],[PA]]</f>
        <v>37.026086956521738</v>
      </c>
      <c r="Y43" s="35">
        <f>((F43+G43)*(L43+(0.26*G43))+(0.52*M43))/D43</f>
        <v>20.238985507246372</v>
      </c>
    </row>
    <row r="44" spans="1:25" x14ac:dyDescent="0.25">
      <c r="A44" s="17" t="s">
        <v>230</v>
      </c>
      <c r="B44" s="6" t="str">
        <f>Bullets!A15</f>
        <v>Sebastian Pascual</v>
      </c>
      <c r="C44" s="6" t="str">
        <f>Bullets!B15</f>
        <v>1,2,3</v>
      </c>
      <c r="D44" s="6">
        <f>Bullets!C15</f>
        <v>97</v>
      </c>
      <c r="E44" s="6">
        <f>Bullets!D15</f>
        <v>86</v>
      </c>
      <c r="F44" s="6">
        <f>Bullets!E15</f>
        <v>26</v>
      </c>
      <c r="G44" s="6">
        <f>Bullets!F15</f>
        <v>11</v>
      </c>
      <c r="H44" s="6">
        <f>Bullets!G15</f>
        <v>10</v>
      </c>
      <c r="I44" s="6">
        <f>Bullets!H15</f>
        <v>11</v>
      </c>
      <c r="J44" s="6">
        <f>Bullets!I15</f>
        <v>2</v>
      </c>
      <c r="K44" s="6">
        <f>Bullets!J15</f>
        <v>3</v>
      </c>
      <c r="L44" s="6">
        <f>Bullets!K15</f>
        <v>50</v>
      </c>
      <c r="M44" s="6">
        <f>Bullets!L15</f>
        <v>6</v>
      </c>
      <c r="N44" s="11">
        <f>IFERROR(H44/F44,0)</f>
        <v>0.38461538461538464</v>
      </c>
      <c r="O44" s="11">
        <f>IFERROR(I44/F44,0)</f>
        <v>0.42307692307692307</v>
      </c>
      <c r="P44" s="11">
        <f>IFERROR(J44/F44,0)</f>
        <v>7.6923076923076927E-2</v>
      </c>
      <c r="Q44" s="11">
        <f>IFERROR(K44/F44,0)</f>
        <v>0.11538461538461539</v>
      </c>
      <c r="R44" s="11">
        <f>IFERROR(G44/D44,0)</f>
        <v>0.1134020618556701</v>
      </c>
      <c r="S44" s="14">
        <f>IFERROR((H44+I44+J44+K44)/E44,0)</f>
        <v>0.30232558139534882</v>
      </c>
      <c r="T44" s="14">
        <f>IFERROR(L44/E44,0)</f>
        <v>0.58139534883720934</v>
      </c>
      <c r="U44" s="14">
        <f>(F44+G44)/D44</f>
        <v>0.38144329896907214</v>
      </c>
      <c r="V44" s="14">
        <f>T44+U44</f>
        <v>0.96283864780628148</v>
      </c>
      <c r="W44" s="14">
        <f>(Table31118[[#This Row],[2B]]+Table31118[[#This Row],[3B]]+(3*Table31118[[#This Row],[HR]]))/Table31118[[#This Row],[AB]]</f>
        <v>0.2558139534883721</v>
      </c>
      <c r="X44" s="15">
        <f>(0.69*Table31118[[#This Row],[BB]])+(0.89*Table31118[[#This Row],[1B]])+(1.27*Table31118[[#This Row],[2B]])+(1.62*Table31118[[#This Row],[3B]])+(2.1*Table31118[[#This Row],[HR]])/Table31118[[#This Row],[PA]]</f>
        <v>33.764948453608248</v>
      </c>
      <c r="Y44" s="35">
        <f>((F44+G44)*(L44+(0.26*G44))+(0.52*M44))/D44</f>
        <v>20.195257731958762</v>
      </c>
    </row>
    <row r="45" spans="1:25" x14ac:dyDescent="0.25">
      <c r="A45" s="17" t="s">
        <v>235</v>
      </c>
      <c r="B45" s="6" t="str">
        <f>Crocs!A10</f>
        <v>Luis Cano</v>
      </c>
      <c r="C45" s="6" t="str">
        <f>Crocs!B10</f>
        <v>1,2,3</v>
      </c>
      <c r="D45" s="6">
        <f>Crocs!C10</f>
        <v>128</v>
      </c>
      <c r="E45" s="6">
        <f>Crocs!D10</f>
        <v>127</v>
      </c>
      <c r="F45" s="6">
        <f>Crocs!E10</f>
        <v>38</v>
      </c>
      <c r="G45" s="6">
        <f>Crocs!F10</f>
        <v>1</v>
      </c>
      <c r="H45" s="6">
        <f>Crocs!G10</f>
        <v>21</v>
      </c>
      <c r="I45" s="6">
        <f>Crocs!H10</f>
        <v>11</v>
      </c>
      <c r="J45" s="6">
        <f>Crocs!I10</f>
        <v>2</v>
      </c>
      <c r="K45" s="6">
        <f>Crocs!J10</f>
        <v>4</v>
      </c>
      <c r="L45" s="6">
        <f>Crocs!K10</f>
        <v>65</v>
      </c>
      <c r="M45" s="6">
        <f>Crocs!L10</f>
        <v>13</v>
      </c>
      <c r="N45" s="11">
        <f>IFERROR(H45/F45,0)</f>
        <v>0.55263157894736847</v>
      </c>
      <c r="O45" s="11">
        <f>IFERROR(I45/F45,0)</f>
        <v>0.28947368421052633</v>
      </c>
      <c r="P45" s="11">
        <f>IFERROR(J45/F45,0)</f>
        <v>5.2631578947368418E-2</v>
      </c>
      <c r="Q45" s="11">
        <f>IFERROR(K45/F45,0)</f>
        <v>0.10526315789473684</v>
      </c>
      <c r="R45" s="11">
        <f>IFERROR(G45/D45,0)</f>
        <v>7.8125E-3</v>
      </c>
      <c r="S45" s="14">
        <f>IFERROR((H45+I45+J45+K45)/E45,0)</f>
        <v>0.29921259842519687</v>
      </c>
      <c r="T45" s="14">
        <f>IFERROR(L45/E45,0)</f>
        <v>0.51181102362204722</v>
      </c>
      <c r="U45" s="14">
        <f>(F45+G45)/D45</f>
        <v>0.3046875</v>
      </c>
      <c r="V45" s="14">
        <f>T45+U45</f>
        <v>0.81649852362204722</v>
      </c>
      <c r="W45" s="14">
        <f>(Table31118[[#This Row],[2B]]+Table31118[[#This Row],[3B]]+(3*Table31118[[#This Row],[HR]]))/Table31118[[#This Row],[AB]]</f>
        <v>0.19685039370078741</v>
      </c>
      <c r="X45" s="15">
        <f>(0.69*Table31118[[#This Row],[BB]])+(0.89*Table31118[[#This Row],[1B]])+(1.27*Table31118[[#This Row],[2B]])+(1.62*Table31118[[#This Row],[3B]])+(2.1*Table31118[[#This Row],[HR]])/Table31118[[#This Row],[PA]]</f>
        <v>36.655625000000001</v>
      </c>
      <c r="Y45" s="35">
        <f>((F45+G45)*(L45+(0.26*G45))+(0.52*M45))/D45</f>
        <v>19.936718750000004</v>
      </c>
    </row>
    <row r="46" spans="1:25" x14ac:dyDescent="0.25">
      <c r="A46" s="17" t="s">
        <v>238</v>
      </c>
      <c r="B46" s="6" t="str">
        <f>Warhogs!A3</f>
        <v>Boreas Sudworth</v>
      </c>
      <c r="C46" s="6" t="str">
        <f>Warhogs!B3</f>
        <v>2,3</v>
      </c>
      <c r="D46" s="6">
        <f>Warhogs!C3</f>
        <v>127</v>
      </c>
      <c r="E46" s="6">
        <f>Warhogs!D3</f>
        <v>117</v>
      </c>
      <c r="F46" s="6">
        <f>Warhogs!E3</f>
        <v>31</v>
      </c>
      <c r="G46" s="6">
        <f>Warhogs!F3</f>
        <v>10</v>
      </c>
      <c r="H46" s="6">
        <f>Warhogs!G3</f>
        <v>13</v>
      </c>
      <c r="I46" s="6">
        <f>Warhogs!H3</f>
        <v>13</v>
      </c>
      <c r="J46" s="6">
        <f>Warhogs!I3</f>
        <v>1</v>
      </c>
      <c r="K46" s="6">
        <f>Warhogs!J3</f>
        <v>4</v>
      </c>
      <c r="L46" s="6">
        <f>Warhogs!K3</f>
        <v>58</v>
      </c>
      <c r="M46" s="6">
        <f>Warhogs!L3</f>
        <v>4</v>
      </c>
      <c r="N46" s="11">
        <f>IFERROR(H46/F46,0)</f>
        <v>0.41935483870967744</v>
      </c>
      <c r="O46" s="11">
        <f>IFERROR(I46/F46,0)</f>
        <v>0.41935483870967744</v>
      </c>
      <c r="P46" s="11">
        <f>IFERROR(J46/F46,0)</f>
        <v>3.2258064516129031E-2</v>
      </c>
      <c r="Q46" s="11">
        <f>IFERROR(K46/F46,0)</f>
        <v>0.12903225806451613</v>
      </c>
      <c r="R46" s="11">
        <f>IFERROR(G46/D46,0)</f>
        <v>7.874015748031496E-2</v>
      </c>
      <c r="S46" s="14">
        <f>IFERROR((H46+I46+J46+K46)/E46,0)</f>
        <v>0.26495726495726496</v>
      </c>
      <c r="T46" s="14">
        <f>IFERROR(L46/E46,0)</f>
        <v>0.49572649572649574</v>
      </c>
      <c r="U46" s="14">
        <f>(F46+G46)/D46</f>
        <v>0.32283464566929132</v>
      </c>
      <c r="V46" s="14">
        <f>T46+U46</f>
        <v>0.81856114139578706</v>
      </c>
      <c r="W46" s="14">
        <f>(Table31118[[#This Row],[2B]]+Table31118[[#This Row],[3B]]+(3*Table31118[[#This Row],[HR]]))/Table31118[[#This Row],[AB]]</f>
        <v>0.22222222222222221</v>
      </c>
      <c r="X46" s="15">
        <f>(0.69*Table31118[[#This Row],[BB]])+(0.89*Table31118[[#This Row],[1B]])+(1.27*Table31118[[#This Row],[2B]])+(1.62*Table31118[[#This Row],[3B]])+(2.1*Table31118[[#This Row],[HR]])/Table31118[[#This Row],[PA]]</f>
        <v>36.666141732283464</v>
      </c>
      <c r="Y46" s="35">
        <f>((F46+G46)*(L46+(0.26*G46))+(0.52*M46))/D46</f>
        <v>19.580157480314959</v>
      </c>
    </row>
    <row r="47" spans="1:25" x14ac:dyDescent="0.25">
      <c r="A47" s="17" t="s">
        <v>236</v>
      </c>
      <c r="B47" s="6" t="str">
        <f>Sabertooths!A11</f>
        <v>Jorge Ortiz</v>
      </c>
      <c r="C47" s="6" t="str">
        <f>Sabertooths!B11</f>
        <v>1,2,3</v>
      </c>
      <c r="D47" s="6">
        <f>Sabertooths!C11</f>
        <v>133</v>
      </c>
      <c r="E47" s="6">
        <f>Sabertooths!D11</f>
        <v>126</v>
      </c>
      <c r="F47" s="6">
        <f>Sabertooths!E11</f>
        <v>35</v>
      </c>
      <c r="G47" s="6">
        <f>Sabertooths!F11</f>
        <v>7</v>
      </c>
      <c r="H47" s="6">
        <f>Sabertooths!G11</f>
        <v>20</v>
      </c>
      <c r="I47" s="6">
        <f>Sabertooths!H11</f>
        <v>10</v>
      </c>
      <c r="J47" s="6">
        <f>Sabertooths!I11</f>
        <v>1</v>
      </c>
      <c r="K47" s="6">
        <f>Sabertooths!J11</f>
        <v>4</v>
      </c>
      <c r="L47" s="6">
        <f>Sabertooths!K11</f>
        <v>59</v>
      </c>
      <c r="M47" s="6">
        <f>Sabertooths!L11</f>
        <v>7</v>
      </c>
      <c r="N47" s="11">
        <f>IFERROR(H47/F47,0)</f>
        <v>0.5714285714285714</v>
      </c>
      <c r="O47" s="11">
        <f>IFERROR(I47/F47,0)</f>
        <v>0.2857142857142857</v>
      </c>
      <c r="P47" s="11">
        <f>IFERROR(J47/F47,0)</f>
        <v>2.8571428571428571E-2</v>
      </c>
      <c r="Q47" s="11">
        <f>IFERROR(K47/F47,0)</f>
        <v>0.11428571428571428</v>
      </c>
      <c r="R47" s="11">
        <f>IFERROR(G47/D47,0)</f>
        <v>5.2631578947368418E-2</v>
      </c>
      <c r="S47" s="14">
        <f>IFERROR((H47+I47+J47+K47)/E47,0)</f>
        <v>0.27777777777777779</v>
      </c>
      <c r="T47" s="14">
        <f>IFERROR(L47/E47,0)</f>
        <v>0.46825396825396826</v>
      </c>
      <c r="U47" s="14">
        <f>(F47+G47)/D47</f>
        <v>0.31578947368421051</v>
      </c>
      <c r="V47" s="14">
        <f>T47+U47</f>
        <v>0.78404344193817876</v>
      </c>
      <c r="W47" s="14">
        <f>(Table31118[[#This Row],[2B]]+Table31118[[#This Row],[3B]]+(3*Table31118[[#This Row],[HR]]))/Table31118[[#This Row],[AB]]</f>
        <v>0.18253968253968253</v>
      </c>
      <c r="X47" s="15">
        <f>(0.69*Table31118[[#This Row],[BB]])+(0.89*Table31118[[#This Row],[1B]])+(1.27*Table31118[[#This Row],[2B]])+(1.62*Table31118[[#This Row],[3B]])+(2.1*Table31118[[#This Row],[HR]])/Table31118[[#This Row],[PA]]</f>
        <v>37.013157894736835</v>
      </c>
      <c r="Y47" s="35">
        <f>((F47+G47)*(L47+(0.26*G47))+(0.52*M47))/D47</f>
        <v>19.233684210526317</v>
      </c>
    </row>
    <row r="48" spans="1:25" x14ac:dyDescent="0.25">
      <c r="A48" s="17" t="s">
        <v>242</v>
      </c>
      <c r="B48" s="6" t="str">
        <f>Cannons!A12</f>
        <v>Mohamed Carrasco</v>
      </c>
      <c r="C48" s="6" t="str">
        <f>Cannons!B12</f>
        <v>1,2,3</v>
      </c>
      <c r="D48" s="6">
        <f>Cannons!C12</f>
        <v>141</v>
      </c>
      <c r="E48" s="6">
        <f>Cannons!D12</f>
        <v>136</v>
      </c>
      <c r="F48" s="6">
        <f>Cannons!E12</f>
        <v>39</v>
      </c>
      <c r="G48" s="6">
        <f>Cannons!F12</f>
        <v>5</v>
      </c>
      <c r="H48" s="6">
        <f>Cannons!G12</f>
        <v>26</v>
      </c>
      <c r="I48" s="6">
        <f>Cannons!H12</f>
        <v>9</v>
      </c>
      <c r="J48" s="6">
        <f>Cannons!I12</f>
        <v>0</v>
      </c>
      <c r="K48" s="6">
        <f>Cannons!J12</f>
        <v>4</v>
      </c>
      <c r="L48" s="6">
        <f>Cannons!K12</f>
        <v>60</v>
      </c>
      <c r="M48" s="6">
        <f>Cannons!L12</f>
        <v>7</v>
      </c>
      <c r="N48" s="11">
        <f>IFERROR(H48/F48,0)</f>
        <v>0.66666666666666663</v>
      </c>
      <c r="O48" s="11">
        <f>IFERROR(I48/F48,0)</f>
        <v>0.23076923076923078</v>
      </c>
      <c r="P48" s="11">
        <f>IFERROR(J48/F48,0)</f>
        <v>0</v>
      </c>
      <c r="Q48" s="11">
        <f>IFERROR(K48/F48,0)</f>
        <v>0.10256410256410256</v>
      </c>
      <c r="R48" s="11">
        <f>IFERROR(G48/D48,0)</f>
        <v>3.5460992907801421E-2</v>
      </c>
      <c r="S48" s="14">
        <f>IFERROR((H48+I48+J48+K48)/E48,0)</f>
        <v>0.28676470588235292</v>
      </c>
      <c r="T48" s="14">
        <f>IFERROR(L48/E48,0)</f>
        <v>0.44117647058823528</v>
      </c>
      <c r="U48" s="14">
        <f>(F48+G48)/D48</f>
        <v>0.31205673758865249</v>
      </c>
      <c r="V48" s="14">
        <f>T48+U48</f>
        <v>0.75323320817688777</v>
      </c>
      <c r="W48" s="14">
        <f>(Table31118[[#This Row],[2B]]+Table31118[[#This Row],[3B]]+(3*Table31118[[#This Row],[HR]]))/Table31118[[#This Row],[AB]]</f>
        <v>0.15441176470588236</v>
      </c>
      <c r="X48" s="15">
        <f>(0.69*Table31118[[#This Row],[BB]])+(0.89*Table31118[[#This Row],[1B]])+(1.27*Table31118[[#This Row],[2B]])+(1.62*Table31118[[#This Row],[3B]])+(2.1*Table31118[[#This Row],[HR]])/Table31118[[#This Row],[PA]]</f>
        <v>38.079574468085106</v>
      </c>
      <c r="Y48" s="35">
        <f>((F48+G48)*(L48+(0.26*G48))+(0.52*M48))/D48</f>
        <v>19.154893617021273</v>
      </c>
    </row>
    <row r="49" spans="1:25" x14ac:dyDescent="0.25">
      <c r="A49" s="17" t="s">
        <v>236</v>
      </c>
      <c r="B49" s="6" t="str">
        <f>Sabertooths!A7</f>
        <v>Ernesto Aguilar</v>
      </c>
      <c r="C49" s="6" t="str">
        <f>Sabertooths!B7</f>
        <v>1,2,3</v>
      </c>
      <c r="D49" s="6">
        <f>Sabertooths!C7</f>
        <v>131</v>
      </c>
      <c r="E49" s="6">
        <f>Sabertooths!D7</f>
        <v>124</v>
      </c>
      <c r="F49" s="6">
        <f>Sabertooths!E7</f>
        <v>36</v>
      </c>
      <c r="G49" s="6">
        <f>Sabertooths!F7</f>
        <v>7</v>
      </c>
      <c r="H49" s="6">
        <f>Sabertooths!G7</f>
        <v>23</v>
      </c>
      <c r="I49" s="6">
        <f>Sabertooths!H7</f>
        <v>9</v>
      </c>
      <c r="J49" s="6">
        <f>Sabertooths!I7</f>
        <v>1</v>
      </c>
      <c r="K49" s="6">
        <f>Sabertooths!J7</f>
        <v>3</v>
      </c>
      <c r="L49" s="6">
        <f>Sabertooths!K7</f>
        <v>56</v>
      </c>
      <c r="M49" s="6">
        <f>Sabertooths!L7</f>
        <v>6</v>
      </c>
      <c r="N49" s="11">
        <f>IFERROR(H49/F49,0)</f>
        <v>0.63888888888888884</v>
      </c>
      <c r="O49" s="11">
        <f>IFERROR(I49/F49,0)</f>
        <v>0.25</v>
      </c>
      <c r="P49" s="11">
        <f>IFERROR(J49/F49,0)</f>
        <v>2.7777777777777776E-2</v>
      </c>
      <c r="Q49" s="11">
        <f>IFERROR(K49/F49,0)</f>
        <v>8.3333333333333329E-2</v>
      </c>
      <c r="R49" s="11">
        <f>IFERROR(G49/D49,0)</f>
        <v>5.3435114503816793E-2</v>
      </c>
      <c r="S49" s="14">
        <f>IFERROR((H49+I49+J49+K49)/E49,0)</f>
        <v>0.29032258064516131</v>
      </c>
      <c r="T49" s="14">
        <f>IFERROR(L49/E49,0)</f>
        <v>0.45161290322580644</v>
      </c>
      <c r="U49" s="14">
        <f>(F49+G49)/D49</f>
        <v>0.3282442748091603</v>
      </c>
      <c r="V49" s="14">
        <f>T49+U49</f>
        <v>0.77985717803496679</v>
      </c>
      <c r="W49" s="14">
        <f>(Table31118[[#This Row],[2B]]+Table31118[[#This Row],[3B]]+(3*Table31118[[#This Row],[HR]]))/Table31118[[#This Row],[AB]]</f>
        <v>0.15322580645161291</v>
      </c>
      <c r="X49" s="15">
        <f>(0.69*Table31118[[#This Row],[BB]])+(0.89*Table31118[[#This Row],[1B]])+(1.27*Table31118[[#This Row],[2B]])+(1.62*Table31118[[#This Row],[3B]])+(2.1*Table31118[[#This Row],[HR]])/Table31118[[#This Row],[PA]]</f>
        <v>38.39809160305343</v>
      </c>
      <c r="Y49" s="35">
        <f>((F49+G49)*(L49+(0.26*G49))+(0.52*M49))/D49</f>
        <v>19.002900763358781</v>
      </c>
    </row>
    <row r="50" spans="1:25" x14ac:dyDescent="0.25">
      <c r="A50" s="17" t="s">
        <v>236</v>
      </c>
      <c r="B50" s="6" t="str">
        <f>Sabertooths!A13</f>
        <v>Phillip Luthi</v>
      </c>
      <c r="C50" s="6" t="str">
        <f>Sabertooths!B13</f>
        <v>2,3</v>
      </c>
      <c r="D50" s="6">
        <f>Sabertooths!C13</f>
        <v>121</v>
      </c>
      <c r="E50" s="6">
        <f>Sabertooths!D13</f>
        <v>117</v>
      </c>
      <c r="F50" s="6">
        <f>Sabertooths!E13</f>
        <v>33</v>
      </c>
      <c r="G50" s="6">
        <f>Sabertooths!F13</f>
        <v>4</v>
      </c>
      <c r="H50" s="6">
        <f>Sabertooths!G13</f>
        <v>17</v>
      </c>
      <c r="I50" s="6">
        <f>Sabertooths!H13</f>
        <v>9</v>
      </c>
      <c r="J50" s="6">
        <f>Sabertooths!I13</f>
        <v>2</v>
      </c>
      <c r="K50" s="6">
        <f>Sabertooths!J13</f>
        <v>5</v>
      </c>
      <c r="L50" s="6">
        <f>Sabertooths!K13</f>
        <v>61</v>
      </c>
      <c r="M50" s="6">
        <f>Sabertooths!L13</f>
        <v>4</v>
      </c>
      <c r="N50" s="11">
        <f>IFERROR(H50/F50,0)</f>
        <v>0.51515151515151514</v>
      </c>
      <c r="O50" s="11">
        <f>IFERROR(I50/F50,0)</f>
        <v>0.27272727272727271</v>
      </c>
      <c r="P50" s="11">
        <f>IFERROR(J50/F50,0)</f>
        <v>6.0606060606060608E-2</v>
      </c>
      <c r="Q50" s="11">
        <f>IFERROR(K50/F50,0)</f>
        <v>0.15151515151515152</v>
      </c>
      <c r="R50" s="11">
        <f>IFERROR(G50/D50,0)</f>
        <v>3.3057851239669422E-2</v>
      </c>
      <c r="S50" s="14">
        <f>IFERROR((H50+I50+J50+K50)/E50,0)</f>
        <v>0.28205128205128205</v>
      </c>
      <c r="T50" s="14">
        <f>IFERROR(L50/E50,0)</f>
        <v>0.5213675213675214</v>
      </c>
      <c r="U50" s="14">
        <f>(F50+G50)/D50</f>
        <v>0.30578512396694213</v>
      </c>
      <c r="V50" s="14">
        <f>T50+U50</f>
        <v>0.82715264533446353</v>
      </c>
      <c r="W50" s="14">
        <f>(Table31118[[#This Row],[2B]]+Table31118[[#This Row],[3B]]+(3*Table31118[[#This Row],[HR]]))/Table31118[[#This Row],[AB]]</f>
        <v>0.22222222222222221</v>
      </c>
      <c r="X50" s="15">
        <f>(0.69*Table31118[[#This Row],[BB]])+(0.89*Table31118[[#This Row],[1B]])+(1.27*Table31118[[#This Row],[2B]])+(1.62*Table31118[[#This Row],[3B]])+(2.1*Table31118[[#This Row],[HR]])/Table31118[[#This Row],[PA]]</f>
        <v>32.646776859504136</v>
      </c>
      <c r="Y50" s="35">
        <f>((F50+G50)*(L50+(0.26*G50))+(0.52*M50))/D50</f>
        <v>18.988099173553717</v>
      </c>
    </row>
    <row r="51" spans="1:25" x14ac:dyDescent="0.25">
      <c r="A51" s="17" t="s">
        <v>235</v>
      </c>
      <c r="B51" s="6" t="str">
        <f>Crocs!A3</f>
        <v>Alfred Williams</v>
      </c>
      <c r="C51" s="6" t="str">
        <f>Crocs!B3</f>
        <v>1,2,3</v>
      </c>
      <c r="D51" s="6">
        <f>Crocs!C3</f>
        <v>144</v>
      </c>
      <c r="E51" s="6">
        <f>Crocs!D3</f>
        <v>128</v>
      </c>
      <c r="F51" s="6">
        <f>Crocs!E3</f>
        <v>32</v>
      </c>
      <c r="G51" s="6">
        <f>Crocs!F3</f>
        <v>16</v>
      </c>
      <c r="H51" s="6">
        <f>Crocs!G3</f>
        <v>17</v>
      </c>
      <c r="I51" s="6">
        <f>Crocs!H3</f>
        <v>12</v>
      </c>
      <c r="J51" s="6">
        <f>Crocs!I3</f>
        <v>1</v>
      </c>
      <c r="K51" s="6">
        <f>Crocs!J3</f>
        <v>2</v>
      </c>
      <c r="L51" s="6">
        <f>Crocs!K3</f>
        <v>52</v>
      </c>
      <c r="M51" s="6">
        <f>Crocs!L3</f>
        <v>5</v>
      </c>
      <c r="N51" s="11">
        <f>IFERROR(H51/F51,0)</f>
        <v>0.53125</v>
      </c>
      <c r="O51" s="11">
        <f>IFERROR(I51/F51,0)</f>
        <v>0.375</v>
      </c>
      <c r="P51" s="11">
        <f>IFERROR(J51/F51,0)</f>
        <v>3.125E-2</v>
      </c>
      <c r="Q51" s="11">
        <f>IFERROR(K51/F51,0)</f>
        <v>6.25E-2</v>
      </c>
      <c r="R51" s="11">
        <f>IFERROR(G51/D51,0)</f>
        <v>0.1111111111111111</v>
      </c>
      <c r="S51" s="14">
        <f>IFERROR((H51+I51+J51+K51)/E51,0)</f>
        <v>0.25</v>
      </c>
      <c r="T51" s="14">
        <f>IFERROR(L51/E51,0)</f>
        <v>0.40625</v>
      </c>
      <c r="U51" s="14">
        <f>(F51+G51)/D51</f>
        <v>0.33333333333333331</v>
      </c>
      <c r="V51" s="14">
        <f>T51+U51</f>
        <v>0.73958333333333326</v>
      </c>
      <c r="W51" s="14">
        <f>(Table31118[[#This Row],[2B]]+Table31118[[#This Row],[3B]]+(3*Table31118[[#This Row],[HR]]))/Table31118[[#This Row],[AB]]</f>
        <v>0.1484375</v>
      </c>
      <c r="X51" s="15">
        <f>(0.69*Table31118[[#This Row],[BB]])+(0.89*Table31118[[#This Row],[1B]])+(1.27*Table31118[[#This Row],[2B]])+(1.62*Table31118[[#This Row],[3B]])+(2.1*Table31118[[#This Row],[HR]])/Table31118[[#This Row],[PA]]</f>
        <v>43.05916666666667</v>
      </c>
      <c r="Y51" s="35">
        <f>((F51+G51)*(L51+(0.26*G51))+(0.52*M51))/D51</f>
        <v>18.738055555555555</v>
      </c>
    </row>
    <row r="52" spans="1:25" x14ac:dyDescent="0.25">
      <c r="A52" s="16" t="s">
        <v>228</v>
      </c>
      <c r="B52" s="36" t="str">
        <f>Spartans!A2</f>
        <v>Alejandro Nunez</v>
      </c>
      <c r="C52" s="36" t="str">
        <f>Spartans!B2</f>
        <v>1,2,3</v>
      </c>
      <c r="D52" s="36">
        <f>Spartans!C2</f>
        <v>131</v>
      </c>
      <c r="E52" s="36">
        <f>Spartans!D2</f>
        <v>119</v>
      </c>
      <c r="F52" s="36">
        <f>Spartans!E2</f>
        <v>29</v>
      </c>
      <c r="G52" s="36">
        <f>Spartans!F2</f>
        <v>12</v>
      </c>
      <c r="H52" s="36">
        <f>Spartans!G2</f>
        <v>10</v>
      </c>
      <c r="I52" s="36">
        <f>Spartans!H2</f>
        <v>13</v>
      </c>
      <c r="J52" s="36">
        <f>Spartans!I2</f>
        <v>4</v>
      </c>
      <c r="K52" s="36">
        <f>Spartans!J2</f>
        <v>2</v>
      </c>
      <c r="L52" s="36">
        <f>Spartans!K2</f>
        <v>56</v>
      </c>
      <c r="M52" s="36">
        <f>Spartans!L2</f>
        <v>8</v>
      </c>
      <c r="N52" s="11">
        <f>IFERROR(H52/F52,0)</f>
        <v>0.34482758620689657</v>
      </c>
      <c r="O52" s="11">
        <f>IFERROR(I52/F52,0)</f>
        <v>0.44827586206896552</v>
      </c>
      <c r="P52" s="11">
        <f>IFERROR(J52/F52,0)</f>
        <v>0.13793103448275862</v>
      </c>
      <c r="Q52" s="11">
        <f>IFERROR(K52/F52,0)</f>
        <v>6.8965517241379309E-2</v>
      </c>
      <c r="R52" s="11">
        <f>IFERROR(G52/D52,0)</f>
        <v>9.1603053435114504E-2</v>
      </c>
      <c r="S52" s="14">
        <f>IFERROR((H52+I52+J52+K52)/E52,0)</f>
        <v>0.24369747899159663</v>
      </c>
      <c r="T52" s="14">
        <f>IFERROR(L52/E52,0)</f>
        <v>0.47058823529411764</v>
      </c>
      <c r="U52" s="14">
        <f>(F52+G52)/D52</f>
        <v>0.31297709923664124</v>
      </c>
      <c r="V52" s="14">
        <f>T52+U52</f>
        <v>0.78356533453075894</v>
      </c>
      <c r="W52" s="14">
        <f>(Table31118[[#This Row],[2B]]+Table31118[[#This Row],[3B]]+(3*Table31118[[#This Row],[HR]]))/Table31118[[#This Row],[AB]]</f>
        <v>0.19327731092436976</v>
      </c>
      <c r="X52" s="15">
        <f>(0.69*Table31118[[#This Row],[BB]])+(0.89*Table31118[[#This Row],[1B]])+(1.27*Table31118[[#This Row],[2B]])+(1.62*Table31118[[#This Row],[3B]])+(2.1*Table31118[[#This Row],[HR]])/Table31118[[#This Row],[PA]]</f>
        <v>40.202061068702292</v>
      </c>
      <c r="Y52" s="35">
        <f>((F52+G52)*(L52+(0.26*G52))+(0.52*M52))/D52</f>
        <v>18.534961832061068</v>
      </c>
    </row>
    <row r="53" spans="1:25" x14ac:dyDescent="0.25">
      <c r="A53" s="17" t="s">
        <v>236</v>
      </c>
      <c r="B53" s="6" t="str">
        <f>Sabertooths!A5</f>
        <v>Danny Wallace</v>
      </c>
      <c r="C53" s="6" t="str">
        <f>Sabertooths!B5</f>
        <v>1,2,3</v>
      </c>
      <c r="D53" s="6">
        <f>Sabertooths!C5</f>
        <v>140</v>
      </c>
      <c r="E53" s="6">
        <f>Sabertooths!D5</f>
        <v>137</v>
      </c>
      <c r="F53" s="6">
        <f>Sabertooths!E5</f>
        <v>40</v>
      </c>
      <c r="G53" s="6">
        <f>Sabertooths!F5</f>
        <v>3</v>
      </c>
      <c r="H53" s="6">
        <f>Sabertooths!G5</f>
        <v>28</v>
      </c>
      <c r="I53" s="6">
        <f>Sabertooths!H5</f>
        <v>9</v>
      </c>
      <c r="J53" s="6">
        <f>Sabertooths!I5</f>
        <v>0</v>
      </c>
      <c r="K53" s="6">
        <f>Sabertooths!J5</f>
        <v>3</v>
      </c>
      <c r="L53" s="6">
        <f>Sabertooths!K5</f>
        <v>58</v>
      </c>
      <c r="M53" s="6">
        <f>Sabertooths!L5</f>
        <v>10</v>
      </c>
      <c r="N53" s="11">
        <f>IFERROR(H53/F53,0)</f>
        <v>0.7</v>
      </c>
      <c r="O53" s="11">
        <f>IFERROR(I53/F53,0)</f>
        <v>0.22500000000000001</v>
      </c>
      <c r="P53" s="11">
        <f>IFERROR(J53/F53,0)</f>
        <v>0</v>
      </c>
      <c r="Q53" s="11">
        <f>IFERROR(K53/F53,0)</f>
        <v>7.4999999999999997E-2</v>
      </c>
      <c r="R53" s="11">
        <f>IFERROR(G53/D53,0)</f>
        <v>2.1428571428571429E-2</v>
      </c>
      <c r="S53" s="14">
        <f>IFERROR((H53+I53+J53+K53)/E53,0)</f>
        <v>0.29197080291970801</v>
      </c>
      <c r="T53" s="14">
        <f>IFERROR(L53/E53,0)</f>
        <v>0.42335766423357662</v>
      </c>
      <c r="U53" s="14">
        <f>(F53+G53)/D53</f>
        <v>0.30714285714285716</v>
      </c>
      <c r="V53" s="14">
        <f>T53+U53</f>
        <v>0.73050052137643373</v>
      </c>
      <c r="W53" s="14">
        <f>(Table31118[[#This Row],[2B]]+Table31118[[#This Row],[3B]]+(3*Table31118[[#This Row],[HR]]))/Table31118[[#This Row],[AB]]</f>
        <v>0.13138686131386862</v>
      </c>
      <c r="X53" s="15">
        <f>(0.69*Table31118[[#This Row],[BB]])+(0.89*Table31118[[#This Row],[1B]])+(1.27*Table31118[[#This Row],[2B]])+(1.62*Table31118[[#This Row],[3B]])+(2.1*Table31118[[#This Row],[HR]])/Table31118[[#This Row],[PA]]</f>
        <v>38.465000000000003</v>
      </c>
      <c r="Y53" s="35">
        <f>((F53+G53)*(L53+(0.26*G53))+(0.52*M53))/D53</f>
        <v>18.090999999999998</v>
      </c>
    </row>
    <row r="54" spans="1:25" x14ac:dyDescent="0.25">
      <c r="A54" s="17" t="s">
        <v>242</v>
      </c>
      <c r="B54" s="6" t="str">
        <f>Cannons!A9</f>
        <v>Marc Caballero</v>
      </c>
      <c r="C54" s="6" t="str">
        <f>Cannons!B9</f>
        <v>1,2,3</v>
      </c>
      <c r="D54" s="6">
        <f>Cannons!C9</f>
        <v>126</v>
      </c>
      <c r="E54" s="6">
        <f>Cannons!D9</f>
        <v>113</v>
      </c>
      <c r="F54" s="6">
        <f>Cannons!E9</f>
        <v>24</v>
      </c>
      <c r="G54" s="6">
        <f>Cannons!F9</f>
        <v>13</v>
      </c>
      <c r="H54" s="6">
        <f>Cannons!G9</f>
        <v>6</v>
      </c>
      <c r="I54" s="6">
        <f>Cannons!H9</f>
        <v>9</v>
      </c>
      <c r="J54" s="6">
        <f>Cannons!I9</f>
        <v>2</v>
      </c>
      <c r="K54" s="6">
        <f>Cannons!J9</f>
        <v>7</v>
      </c>
      <c r="L54" s="6">
        <f>Cannons!K9</f>
        <v>58</v>
      </c>
      <c r="M54" s="6">
        <f>Cannons!L9</f>
        <v>7</v>
      </c>
      <c r="N54" s="11">
        <f>IFERROR(H54/F54,0)</f>
        <v>0.25</v>
      </c>
      <c r="O54" s="11">
        <f>IFERROR(I54/F54,0)</f>
        <v>0.375</v>
      </c>
      <c r="P54" s="11">
        <f>IFERROR(J54/F54,0)</f>
        <v>8.3333333333333329E-2</v>
      </c>
      <c r="Q54" s="11">
        <f>IFERROR(K54/F54,0)</f>
        <v>0.29166666666666669</v>
      </c>
      <c r="R54" s="11">
        <f>IFERROR(G54/D54,0)</f>
        <v>0.10317460317460317</v>
      </c>
      <c r="S54" s="14">
        <f>IFERROR((H54+I54+J54+K54)/E54,0)</f>
        <v>0.21238938053097345</v>
      </c>
      <c r="T54" s="14">
        <f>IFERROR(L54/E54,0)</f>
        <v>0.51327433628318586</v>
      </c>
      <c r="U54" s="14">
        <f>(F54+G54)/D54</f>
        <v>0.29365079365079366</v>
      </c>
      <c r="V54" s="14">
        <f>T54+U54</f>
        <v>0.80692512993397947</v>
      </c>
      <c r="W54" s="14">
        <f>(Table31118[[#This Row],[2B]]+Table31118[[#This Row],[3B]]+(3*Table31118[[#This Row],[HR]]))/Table31118[[#This Row],[AB]]</f>
        <v>0.2831858407079646</v>
      </c>
      <c r="X54" s="15">
        <f>(0.69*Table31118[[#This Row],[BB]])+(0.89*Table31118[[#This Row],[1B]])+(1.27*Table31118[[#This Row],[2B]])+(1.62*Table31118[[#This Row],[3B]])+(2.1*Table31118[[#This Row],[HR]])/Table31118[[#This Row],[PA]]</f>
        <v>29.096666666666664</v>
      </c>
      <c r="Y54" s="35">
        <f>((F54+G54)*(L54+(0.26*G54))+(0.52*M54))/D54</f>
        <v>18.0531746031746</v>
      </c>
    </row>
    <row r="55" spans="1:25" x14ac:dyDescent="0.25">
      <c r="A55" s="17" t="s">
        <v>233</v>
      </c>
      <c r="B55" s="6" t="str">
        <f>Infernos!A7</f>
        <v>Diego Flores</v>
      </c>
      <c r="C55" s="6" t="str">
        <f>Infernos!B7</f>
        <v>1,2</v>
      </c>
      <c r="D55" s="6">
        <f>Infernos!C7</f>
        <v>66</v>
      </c>
      <c r="E55" s="6">
        <f>Infernos!D7</f>
        <v>59</v>
      </c>
      <c r="F55" s="6">
        <f>Infernos!E7</f>
        <v>22</v>
      </c>
      <c r="G55" s="6">
        <f>Infernos!F7</f>
        <v>7</v>
      </c>
      <c r="H55" s="6">
        <f>Infernos!G7</f>
        <v>10</v>
      </c>
      <c r="I55" s="6">
        <f>Infernos!H7</f>
        <v>9</v>
      </c>
      <c r="J55" s="6">
        <f>Infernos!I7</f>
        <v>1</v>
      </c>
      <c r="K55" s="6">
        <f>Infernos!J7</f>
        <v>2</v>
      </c>
      <c r="L55" s="6">
        <f>Infernos!K7</f>
        <v>39</v>
      </c>
      <c r="M55" s="6">
        <f>Infernos!L7</f>
        <v>14</v>
      </c>
      <c r="N55" s="11">
        <f>IFERROR(H55/F55,0)</f>
        <v>0.45454545454545453</v>
      </c>
      <c r="O55" s="11">
        <f>IFERROR(I55/F55,0)</f>
        <v>0.40909090909090912</v>
      </c>
      <c r="P55" s="11">
        <f>IFERROR(J55/F55,0)</f>
        <v>4.5454545454545456E-2</v>
      </c>
      <c r="Q55" s="11">
        <f>IFERROR(K55/F55,0)</f>
        <v>9.0909090909090912E-2</v>
      </c>
      <c r="R55" s="11">
        <f>IFERROR(G55/D55,0)</f>
        <v>0.10606060606060606</v>
      </c>
      <c r="S55" s="14">
        <f>IFERROR((H55+I55+J55+K55)/E55,0)</f>
        <v>0.3728813559322034</v>
      </c>
      <c r="T55" s="14">
        <f>IFERROR(L55/E55,0)</f>
        <v>0.66101694915254239</v>
      </c>
      <c r="U55" s="14">
        <f>(F55+G55)/D55</f>
        <v>0.43939393939393939</v>
      </c>
      <c r="V55" s="14">
        <f>T55+U55</f>
        <v>1.1004108885464818</v>
      </c>
      <c r="W55" s="14">
        <f>(Table31118[[#This Row],[2B]]+Table31118[[#This Row],[3B]]+(3*Table31118[[#This Row],[HR]]))/Table31118[[#This Row],[AB]]</f>
        <v>0.2711864406779661</v>
      </c>
      <c r="X55" s="15">
        <f>(0.69*Table31118[[#This Row],[BB]])+(0.89*Table31118[[#This Row],[1B]])+(1.27*Table31118[[#This Row],[2B]])+(1.62*Table31118[[#This Row],[3B]])+(2.1*Table31118[[#This Row],[HR]])/Table31118[[#This Row],[PA]]</f>
        <v>26.843636363636364</v>
      </c>
      <c r="Y55" s="35">
        <f>((F55+G55)*(L55+(0.26*G55))+(0.52*M55))/D55</f>
        <v>18.046363636363637</v>
      </c>
    </row>
    <row r="56" spans="1:25" x14ac:dyDescent="0.25">
      <c r="A56" s="17" t="s">
        <v>239</v>
      </c>
      <c r="B56" s="6" t="str">
        <f>Trolls!A10</f>
        <v>Martin Lorenzo</v>
      </c>
      <c r="C56" s="6" t="str">
        <f>Trolls!B10</f>
        <v>1,2,3</v>
      </c>
      <c r="D56" s="6">
        <f>Trolls!C10</f>
        <v>120</v>
      </c>
      <c r="E56" s="6">
        <f>Trolls!D10</f>
        <v>115</v>
      </c>
      <c r="F56" s="6">
        <f>Trolls!E10</f>
        <v>32</v>
      </c>
      <c r="G56" s="6">
        <f>Trolls!F10</f>
        <v>5</v>
      </c>
      <c r="H56" s="6">
        <f>Trolls!G10</f>
        <v>16</v>
      </c>
      <c r="I56" s="6">
        <f>Trolls!H10</f>
        <v>11</v>
      </c>
      <c r="J56" s="6">
        <f>Trolls!I10</f>
        <v>1</v>
      </c>
      <c r="K56" s="6">
        <f>Trolls!J10</f>
        <v>4</v>
      </c>
      <c r="L56" s="6">
        <f>Trolls!K10</f>
        <v>57</v>
      </c>
      <c r="M56" s="6">
        <f>Trolls!L10</f>
        <v>3</v>
      </c>
      <c r="N56" s="11">
        <f>IFERROR(H56/F56,0)</f>
        <v>0.5</v>
      </c>
      <c r="O56" s="11">
        <f>IFERROR(I56/F56,0)</f>
        <v>0.34375</v>
      </c>
      <c r="P56" s="11">
        <f>IFERROR(J56/F56,0)</f>
        <v>3.125E-2</v>
      </c>
      <c r="Q56" s="11">
        <f>IFERROR(K56/F56,0)</f>
        <v>0.125</v>
      </c>
      <c r="R56" s="11">
        <f>IFERROR(G56/D56,0)</f>
        <v>4.1666666666666664E-2</v>
      </c>
      <c r="S56" s="14">
        <f>IFERROR((H56+I56+J56+K56)/E56,0)</f>
        <v>0.27826086956521739</v>
      </c>
      <c r="T56" s="14">
        <f>IFERROR(L56/E56,0)</f>
        <v>0.4956521739130435</v>
      </c>
      <c r="U56" s="14">
        <f>(F56+G56)/D56</f>
        <v>0.30833333333333335</v>
      </c>
      <c r="V56" s="14">
        <f>T56+U56</f>
        <v>0.80398550724637685</v>
      </c>
      <c r="W56" s="14">
        <f>(Table31118[[#This Row],[2B]]+Table31118[[#This Row],[3B]]+(3*Table31118[[#This Row],[HR]]))/Table31118[[#This Row],[AB]]</f>
        <v>0.20869565217391303</v>
      </c>
      <c r="X56" s="15">
        <f>(0.69*Table31118[[#This Row],[BB]])+(0.89*Table31118[[#This Row],[1B]])+(1.27*Table31118[[#This Row],[2B]])+(1.62*Table31118[[#This Row],[3B]])+(2.1*Table31118[[#This Row],[HR]])/Table31118[[#This Row],[PA]]</f>
        <v>33.35</v>
      </c>
      <c r="Y56" s="35">
        <f>((F56+G56)*(L56+(0.26*G56))+(0.52*M56))/D56</f>
        <v>17.988833333333332</v>
      </c>
    </row>
    <row r="57" spans="1:25" x14ac:dyDescent="0.25">
      <c r="A57" s="17" t="s">
        <v>226</v>
      </c>
      <c r="B57" s="6" t="str">
        <f>Marshals!A10</f>
        <v>Linet Marc</v>
      </c>
      <c r="C57" s="6" t="str">
        <f>Marshals!B10</f>
        <v>2,3</v>
      </c>
      <c r="D57" s="6">
        <f>Marshals!C10</f>
        <v>148</v>
      </c>
      <c r="E57" s="6">
        <f>Marshals!D10</f>
        <v>138</v>
      </c>
      <c r="F57" s="6">
        <f>Marshals!E10</f>
        <v>37</v>
      </c>
      <c r="G57" s="6">
        <f>Marshals!F10</f>
        <v>10</v>
      </c>
      <c r="H57" s="6">
        <f>Marshals!G10</f>
        <v>25</v>
      </c>
      <c r="I57" s="6">
        <f>Marshals!H10</f>
        <v>9</v>
      </c>
      <c r="J57" s="6">
        <f>Marshals!I10</f>
        <v>1</v>
      </c>
      <c r="K57" s="6">
        <f>Marshals!J10</f>
        <v>2</v>
      </c>
      <c r="L57" s="6">
        <f>Marshals!K10</f>
        <v>54</v>
      </c>
      <c r="M57" s="6">
        <f>Marshals!L10</f>
        <v>0</v>
      </c>
      <c r="N57" s="11">
        <f>IFERROR(H57/F57,0)</f>
        <v>0.67567567567567566</v>
      </c>
      <c r="O57" s="11">
        <f>IFERROR(I57/F57,0)</f>
        <v>0.24324324324324326</v>
      </c>
      <c r="P57" s="11">
        <f>IFERROR(J57/F57,0)</f>
        <v>2.7027027027027029E-2</v>
      </c>
      <c r="Q57" s="11">
        <f>IFERROR(K57/F57,0)</f>
        <v>5.4054054054054057E-2</v>
      </c>
      <c r="R57" s="11">
        <f>IFERROR(G57/D57,0)</f>
        <v>6.7567567567567571E-2</v>
      </c>
      <c r="S57" s="14">
        <f>IFERROR((H57+I57+J57+K57)/E57,0)</f>
        <v>0.26811594202898553</v>
      </c>
      <c r="T57" s="14">
        <f>IFERROR(L57/E57,0)</f>
        <v>0.39130434782608697</v>
      </c>
      <c r="U57" s="14">
        <f>(F57+G57)/D57</f>
        <v>0.31756756756756754</v>
      </c>
      <c r="V57" s="14">
        <f>T57+U57</f>
        <v>0.70887191539365446</v>
      </c>
      <c r="W57" s="14">
        <f>(Table31118[[#This Row],[2B]]+Table31118[[#This Row],[3B]]+(3*Table31118[[#This Row],[HR]]))/Table31118[[#This Row],[AB]]</f>
        <v>0.11594202898550725</v>
      </c>
      <c r="X57" s="15">
        <f>(0.69*Table31118[[#This Row],[BB]])+(0.89*Table31118[[#This Row],[1B]])+(1.27*Table31118[[#This Row],[2B]])+(1.62*Table31118[[#This Row],[3B]])+(2.1*Table31118[[#This Row],[HR]])/Table31118[[#This Row],[PA]]</f>
        <v>42.228378378378373</v>
      </c>
      <c r="Y57" s="35">
        <f>((F57+G57)*(L57+(0.26*G57))+(0.52*M57))/D57</f>
        <v>17.974324324324325</v>
      </c>
    </row>
    <row r="58" spans="1:25" x14ac:dyDescent="0.25">
      <c r="A58" s="17" t="s">
        <v>242</v>
      </c>
      <c r="B58" s="6" t="str">
        <f>Cannons!A4</f>
        <v>Eduardo Fields</v>
      </c>
      <c r="C58" s="6" t="str">
        <f>Cannons!B4</f>
        <v>1,2,3</v>
      </c>
      <c r="D58" s="6">
        <f>Cannons!C4</f>
        <v>132</v>
      </c>
      <c r="E58" s="6">
        <f>Cannons!D4</f>
        <v>124</v>
      </c>
      <c r="F58" s="6">
        <f>Cannons!E4</f>
        <v>35</v>
      </c>
      <c r="G58" s="6">
        <f>Cannons!F4</f>
        <v>8</v>
      </c>
      <c r="H58" s="6">
        <f>Cannons!G4</f>
        <v>23</v>
      </c>
      <c r="I58" s="6">
        <f>Cannons!H4</f>
        <v>8</v>
      </c>
      <c r="J58" s="6">
        <f>Cannons!I4</f>
        <v>2</v>
      </c>
      <c r="K58" s="6">
        <f>Cannons!J4</f>
        <v>2</v>
      </c>
      <c r="L58" s="6">
        <f>Cannons!K4</f>
        <v>53</v>
      </c>
      <c r="M58" s="6">
        <f>Cannons!L4</f>
        <v>7</v>
      </c>
      <c r="N58" s="11">
        <f>IFERROR(H58/F58,0)</f>
        <v>0.65714285714285714</v>
      </c>
      <c r="O58" s="11">
        <f>IFERROR(I58/F58,0)</f>
        <v>0.22857142857142856</v>
      </c>
      <c r="P58" s="11">
        <f>IFERROR(J58/F58,0)</f>
        <v>5.7142857142857141E-2</v>
      </c>
      <c r="Q58" s="11">
        <f>IFERROR(K58/F58,0)</f>
        <v>5.7142857142857141E-2</v>
      </c>
      <c r="R58" s="11">
        <f>IFERROR(G58/D58,0)</f>
        <v>6.0606060606060608E-2</v>
      </c>
      <c r="S58" s="14">
        <f>IFERROR((H58+I58+J58+K58)/E58,0)</f>
        <v>0.28225806451612906</v>
      </c>
      <c r="T58" s="14">
        <f>IFERROR(L58/E58,0)</f>
        <v>0.42741935483870969</v>
      </c>
      <c r="U58" s="14">
        <f>(F58+G58)/D58</f>
        <v>0.32575757575757575</v>
      </c>
      <c r="V58" s="14">
        <f>T58+U58</f>
        <v>0.75317693059628543</v>
      </c>
      <c r="W58" s="14">
        <f>(Table31118[[#This Row],[2B]]+Table31118[[#This Row],[3B]]+(3*Table31118[[#This Row],[HR]]))/Table31118[[#This Row],[AB]]</f>
        <v>0.12903225806451613</v>
      </c>
      <c r="X58" s="15">
        <f>(0.69*Table31118[[#This Row],[BB]])+(0.89*Table31118[[#This Row],[1B]])+(1.27*Table31118[[#This Row],[2B]])+(1.62*Table31118[[#This Row],[3B]])+(2.1*Table31118[[#This Row],[HR]])/Table31118[[#This Row],[PA]]</f>
        <v>39.421818181818182</v>
      </c>
      <c r="Y58" s="35">
        <f>((F58+G58)*(L58+(0.26*G58))+(0.52*M58))/D58</f>
        <v>17.970303030303029</v>
      </c>
    </row>
    <row r="59" spans="1:25" x14ac:dyDescent="0.25">
      <c r="A59" s="17" t="s">
        <v>237</v>
      </c>
      <c r="B59" s="6" t="str">
        <f>Bulldogs!A9</f>
        <v>Javier Vargas</v>
      </c>
      <c r="C59" s="6" t="str">
        <f>Bulldogs!B9</f>
        <v>1,2,3</v>
      </c>
      <c r="D59" s="6">
        <f>Bulldogs!C9</f>
        <v>131</v>
      </c>
      <c r="E59" s="6">
        <f>Bulldogs!D9</f>
        <v>118</v>
      </c>
      <c r="F59" s="6">
        <f>Bulldogs!E9</f>
        <v>29</v>
      </c>
      <c r="G59" s="6">
        <f>Bulldogs!F9</f>
        <v>13</v>
      </c>
      <c r="H59" s="6">
        <f>Bulldogs!G9</f>
        <v>15</v>
      </c>
      <c r="I59" s="6">
        <f>Bulldogs!H9</f>
        <v>9</v>
      </c>
      <c r="J59" s="6">
        <f>Bulldogs!I9</f>
        <v>1</v>
      </c>
      <c r="K59" s="6">
        <f>Bulldogs!J9</f>
        <v>4</v>
      </c>
      <c r="L59" s="6">
        <f>Bulldogs!K9</f>
        <v>52</v>
      </c>
      <c r="M59" s="6">
        <f>Bulldogs!L9</f>
        <v>0</v>
      </c>
      <c r="N59" s="11">
        <f>IFERROR(H59/F59,0)</f>
        <v>0.51724137931034486</v>
      </c>
      <c r="O59" s="11">
        <f>IFERROR(I59/F59,0)</f>
        <v>0.31034482758620691</v>
      </c>
      <c r="P59" s="11">
        <f>IFERROR(J59/F59,0)</f>
        <v>3.4482758620689655E-2</v>
      </c>
      <c r="Q59" s="11">
        <f>IFERROR(K59/F59,0)</f>
        <v>0.13793103448275862</v>
      </c>
      <c r="R59" s="11">
        <f>IFERROR(G59/D59,0)</f>
        <v>9.9236641221374045E-2</v>
      </c>
      <c r="S59" s="14">
        <f>IFERROR((H59+I59+J59+K59)/E59,0)</f>
        <v>0.24576271186440679</v>
      </c>
      <c r="T59" s="14">
        <f>IFERROR(L59/E59,0)</f>
        <v>0.44067796610169491</v>
      </c>
      <c r="U59" s="14">
        <f>(F59+G59)/D59</f>
        <v>0.32061068702290074</v>
      </c>
      <c r="V59" s="14">
        <f>T59+U59</f>
        <v>0.7612886531245957</v>
      </c>
      <c r="W59" s="14">
        <f>(Table31118[[#This Row],[2B]]+Table31118[[#This Row],[3B]]+(3*Table31118[[#This Row],[HR]]))/Table31118[[#This Row],[AB]]</f>
        <v>0.1864406779661017</v>
      </c>
      <c r="X59" s="15">
        <f>(0.69*Table31118[[#This Row],[BB]])+(0.89*Table31118[[#This Row],[1B]])+(1.27*Table31118[[#This Row],[2B]])+(1.62*Table31118[[#This Row],[3B]])+(2.1*Table31118[[#This Row],[HR]])/Table31118[[#This Row],[PA]]</f>
        <v>35.434122137404579</v>
      </c>
      <c r="Y59" s="35">
        <f>((F59+G59)*(L59+(0.26*G59))+(0.52*M59))/D59</f>
        <v>17.755419847328245</v>
      </c>
    </row>
    <row r="60" spans="1:25" x14ac:dyDescent="0.25">
      <c r="A60" s="17" t="s">
        <v>227</v>
      </c>
      <c r="B60" s="6" t="str">
        <f>Claws!A6</f>
        <v>Glen Henderson</v>
      </c>
      <c r="C60" s="6" t="str">
        <f>Claws!B6</f>
        <v>1,2,3</v>
      </c>
      <c r="D60" s="6">
        <f>Claws!C6</f>
        <v>151</v>
      </c>
      <c r="E60" s="6">
        <f>Claws!D6</f>
        <v>136</v>
      </c>
      <c r="F60" s="6">
        <f>Claws!E6</f>
        <v>28</v>
      </c>
      <c r="G60" s="6">
        <f>Claws!F6</f>
        <v>15</v>
      </c>
      <c r="H60" s="6">
        <f>Claws!G6</f>
        <v>9</v>
      </c>
      <c r="I60" s="6">
        <f>Claws!H6</f>
        <v>12</v>
      </c>
      <c r="J60" s="6">
        <f>Claws!I6</f>
        <v>3</v>
      </c>
      <c r="K60" s="6">
        <f>Claws!J6</f>
        <v>4</v>
      </c>
      <c r="L60" s="6">
        <f>Claws!K6</f>
        <v>58</v>
      </c>
      <c r="M60" s="6">
        <f>Claws!L6</f>
        <v>22</v>
      </c>
      <c r="N60" s="11">
        <f>IFERROR(H60/F60,0)</f>
        <v>0.32142857142857145</v>
      </c>
      <c r="O60" s="11">
        <f>IFERROR(I60/F60,0)</f>
        <v>0.42857142857142855</v>
      </c>
      <c r="P60" s="11">
        <f>IFERROR(J60/F60,0)</f>
        <v>0.10714285714285714</v>
      </c>
      <c r="Q60" s="11">
        <f>IFERROR(K60/F60,0)</f>
        <v>0.14285714285714285</v>
      </c>
      <c r="R60" s="11">
        <f>IFERROR(G60/D60,0)</f>
        <v>9.9337748344370855E-2</v>
      </c>
      <c r="S60" s="14">
        <f>IFERROR((H60+I60+J60+K60)/E60,0)</f>
        <v>0.20588235294117646</v>
      </c>
      <c r="T60" s="14">
        <f>IFERROR(L60/E60,0)</f>
        <v>0.4264705882352941</v>
      </c>
      <c r="U60" s="14">
        <f>(F60+G60)/D60</f>
        <v>0.28476821192052981</v>
      </c>
      <c r="V60" s="14">
        <f>T60+U60</f>
        <v>0.71123880015582386</v>
      </c>
      <c r="W60" s="14">
        <f>(Table31118[[#This Row],[2B]]+Table31118[[#This Row],[3B]]+(3*Table31118[[#This Row],[HR]]))/Table31118[[#This Row],[AB]]</f>
        <v>0.19852941176470587</v>
      </c>
      <c r="X60" s="15">
        <f>(0.69*Table31118[[#This Row],[BB]])+(0.89*Table31118[[#This Row],[1B]])+(1.27*Table31118[[#This Row],[2B]])+(1.62*Table31118[[#This Row],[3B]])+(2.1*Table31118[[#This Row],[HR]])/Table31118[[#This Row],[PA]]</f>
        <v>38.51562913907285</v>
      </c>
      <c r="Y60" s="35">
        <f>((F60+G60)*(L60+(0.26*G60))+(0.52*M60))/D60</f>
        <v>17.702913907284767</v>
      </c>
    </row>
    <row r="61" spans="1:25" x14ac:dyDescent="0.25">
      <c r="A61" s="17" t="s">
        <v>227</v>
      </c>
      <c r="B61" s="36" t="str">
        <f>Claws!A13</f>
        <v>Xavier Medina</v>
      </c>
      <c r="C61" s="36" t="str">
        <f>Claws!B13</f>
        <v>1,2,3</v>
      </c>
      <c r="D61" s="36">
        <f>Claws!C13</f>
        <v>142</v>
      </c>
      <c r="E61" s="36">
        <f>Claws!D13</f>
        <v>129</v>
      </c>
      <c r="F61" s="36">
        <f>Claws!E13</f>
        <v>33</v>
      </c>
      <c r="G61" s="36">
        <f>Claws!F13</f>
        <v>13</v>
      </c>
      <c r="H61" s="36">
        <f>Claws!G13</f>
        <v>18</v>
      </c>
      <c r="I61" s="36">
        <f>Claws!H13</f>
        <v>13</v>
      </c>
      <c r="J61" s="36">
        <f>Claws!I13</f>
        <v>1</v>
      </c>
      <c r="K61" s="36">
        <f>Claws!J13</f>
        <v>1</v>
      </c>
      <c r="L61" s="36">
        <f>Claws!K13</f>
        <v>51</v>
      </c>
      <c r="M61" s="36">
        <f>Claws!L13</f>
        <v>7</v>
      </c>
      <c r="N61" s="11">
        <f>IFERROR(H61/F61,0)</f>
        <v>0.54545454545454541</v>
      </c>
      <c r="O61" s="11">
        <f>IFERROR(I61/F61,0)</f>
        <v>0.39393939393939392</v>
      </c>
      <c r="P61" s="11">
        <f>IFERROR(J61/F61,0)</f>
        <v>3.0303030303030304E-2</v>
      </c>
      <c r="Q61" s="11">
        <f>IFERROR(K61/F61,0)</f>
        <v>3.0303030303030304E-2</v>
      </c>
      <c r="R61" s="11">
        <f>IFERROR(G61/D61,0)</f>
        <v>9.154929577464789E-2</v>
      </c>
      <c r="S61" s="14">
        <f>IFERROR((H61+I61+J61+K61)/E61,0)</f>
        <v>0.2558139534883721</v>
      </c>
      <c r="T61" s="14">
        <f>IFERROR(L61/E61,0)</f>
        <v>0.39534883720930231</v>
      </c>
      <c r="U61" s="14">
        <f>(F61+G61)/D61</f>
        <v>0.323943661971831</v>
      </c>
      <c r="V61" s="14">
        <f>T61+U61</f>
        <v>0.71929249918113336</v>
      </c>
      <c r="W61" s="14">
        <f>(Table31118[[#This Row],[2B]]+Table31118[[#This Row],[3B]]+(3*Table31118[[#This Row],[HR]]))/Table31118[[#This Row],[AB]]</f>
        <v>0.13178294573643412</v>
      </c>
      <c r="X61" s="15">
        <f>(0.69*Table31118[[#This Row],[BB]])+(0.89*Table31118[[#This Row],[1B]])+(1.27*Table31118[[#This Row],[2B]])+(1.62*Table31118[[#This Row],[3B]])+(2.1*Table31118[[#This Row],[HR]])/Table31118[[#This Row],[PA]]</f>
        <v>43.134788732394362</v>
      </c>
      <c r="Y61" s="35">
        <f>((F61+G61)*(L61+(0.26*G61))+(0.52*M61))/D61</f>
        <v>17.641690140845071</v>
      </c>
    </row>
    <row r="62" spans="1:25" x14ac:dyDescent="0.25">
      <c r="A62" s="17" t="s">
        <v>240</v>
      </c>
      <c r="B62" s="6" t="str">
        <f>Badgers!A4</f>
        <v>Carmelo Santos</v>
      </c>
      <c r="C62" s="6" t="str">
        <f>Badgers!B4</f>
        <v>1,2,3</v>
      </c>
      <c r="D62" s="6">
        <f>Badgers!C4</f>
        <v>126</v>
      </c>
      <c r="E62" s="6">
        <f>Badgers!D4</f>
        <v>113</v>
      </c>
      <c r="F62" s="6">
        <f>Badgers!E4</f>
        <v>29</v>
      </c>
      <c r="G62" s="6">
        <f>Badgers!F4</f>
        <v>13</v>
      </c>
      <c r="H62" s="6">
        <f>Badgers!G4</f>
        <v>13</v>
      </c>
      <c r="I62" s="6">
        <f>Badgers!H4</f>
        <v>14</v>
      </c>
      <c r="J62" s="6">
        <f>Badgers!I4</f>
        <v>1</v>
      </c>
      <c r="K62" s="6">
        <f>Badgers!J4</f>
        <v>1</v>
      </c>
      <c r="L62" s="6">
        <f>Badgers!K4</f>
        <v>48</v>
      </c>
      <c r="M62" s="6">
        <f>Badgers!L4</f>
        <v>1</v>
      </c>
      <c r="N62" s="11">
        <f>IFERROR(H62/F62,0)</f>
        <v>0.44827586206896552</v>
      </c>
      <c r="O62" s="11">
        <f>IFERROR(I62/F62,0)</f>
        <v>0.48275862068965519</v>
      </c>
      <c r="P62" s="11">
        <f>IFERROR(J62/F62,0)</f>
        <v>3.4482758620689655E-2</v>
      </c>
      <c r="Q62" s="11">
        <f>IFERROR(K62/F62,0)</f>
        <v>3.4482758620689655E-2</v>
      </c>
      <c r="R62" s="11">
        <f>IFERROR(G62/D62,0)</f>
        <v>0.10317460317460317</v>
      </c>
      <c r="S62" s="14">
        <f>IFERROR((H62+I62+J62+K62)/E62,0)</f>
        <v>0.25663716814159293</v>
      </c>
      <c r="T62" s="14">
        <f>IFERROR(L62/E62,0)</f>
        <v>0.4247787610619469</v>
      </c>
      <c r="U62" s="14">
        <f>(F62+G62)/D62</f>
        <v>0.33333333333333331</v>
      </c>
      <c r="V62" s="14">
        <f>T62+U62</f>
        <v>0.75811209439528016</v>
      </c>
      <c r="W62" s="14">
        <f>(Table31118[[#This Row],[2B]]+Table31118[[#This Row],[3B]]+(3*Table31118[[#This Row],[HR]]))/Table31118[[#This Row],[AB]]</f>
        <v>0.15929203539823009</v>
      </c>
      <c r="X62" s="15">
        <f>(0.69*Table31118[[#This Row],[BB]])+(0.89*Table31118[[#This Row],[1B]])+(1.27*Table31118[[#This Row],[2B]])+(1.62*Table31118[[#This Row],[3B]])+(2.1*Table31118[[#This Row],[HR]])/Table31118[[#This Row],[PA]]</f>
        <v>39.956666666666663</v>
      </c>
      <c r="Y62" s="35">
        <f>((F62+G62)*(L62+(0.26*G62))+(0.52*M62))/D62</f>
        <v>17.130793650793652</v>
      </c>
    </row>
    <row r="63" spans="1:25" x14ac:dyDescent="0.25">
      <c r="A63" s="17" t="s">
        <v>237</v>
      </c>
      <c r="B63" s="6" t="str">
        <f>Bulldogs!A12</f>
        <v>Leonard Kennedy</v>
      </c>
      <c r="C63" s="6" t="str">
        <f>Bulldogs!B12</f>
        <v>1,2,3</v>
      </c>
      <c r="D63" s="6">
        <f>Bulldogs!C12</f>
        <v>122</v>
      </c>
      <c r="E63" s="6">
        <f>Bulldogs!D12</f>
        <v>111</v>
      </c>
      <c r="F63" s="6">
        <f>Bulldogs!E12</f>
        <v>27</v>
      </c>
      <c r="G63" s="6">
        <f>Bulldogs!F12</f>
        <v>11</v>
      </c>
      <c r="H63" s="6">
        <f>Bulldogs!G12</f>
        <v>12</v>
      </c>
      <c r="I63" s="6">
        <f>Bulldogs!H12</f>
        <v>9</v>
      </c>
      <c r="J63" s="6">
        <f>Bulldogs!I12</f>
        <v>2</v>
      </c>
      <c r="K63" s="6">
        <f>Bulldogs!J12</f>
        <v>4</v>
      </c>
      <c r="L63" s="6">
        <f>Bulldogs!K12</f>
        <v>52</v>
      </c>
      <c r="M63" s="6">
        <f>Bulldogs!L12</f>
        <v>1</v>
      </c>
      <c r="N63" s="11">
        <f>IFERROR(H63/F63,0)</f>
        <v>0.44444444444444442</v>
      </c>
      <c r="O63" s="11">
        <f>IFERROR(I63/F63,0)</f>
        <v>0.33333333333333331</v>
      </c>
      <c r="P63" s="11">
        <f>IFERROR(J63/F63,0)</f>
        <v>7.407407407407407E-2</v>
      </c>
      <c r="Q63" s="11">
        <f>IFERROR(K63/F63,0)</f>
        <v>0.14814814814814814</v>
      </c>
      <c r="R63" s="11">
        <f>IFERROR(G63/D63,0)</f>
        <v>9.0163934426229511E-2</v>
      </c>
      <c r="S63" s="14">
        <f>IFERROR((H63+I63+J63+K63)/E63,0)</f>
        <v>0.24324324324324326</v>
      </c>
      <c r="T63" s="14">
        <f>IFERROR(L63/E63,0)</f>
        <v>0.46846846846846846</v>
      </c>
      <c r="U63" s="14">
        <f>(F63+G63)/D63</f>
        <v>0.31147540983606559</v>
      </c>
      <c r="V63" s="14">
        <f>T63+U63</f>
        <v>0.77994387830453404</v>
      </c>
      <c r="W63" s="14">
        <f>(Table31118[[#This Row],[2B]]+Table31118[[#This Row],[3B]]+(3*Table31118[[#This Row],[HR]]))/Table31118[[#This Row],[AB]]</f>
        <v>0.2072072072072072</v>
      </c>
      <c r="X63" s="15">
        <f>(0.69*Table31118[[#This Row],[BB]])+(0.89*Table31118[[#This Row],[1B]])+(1.27*Table31118[[#This Row],[2B]])+(1.62*Table31118[[#This Row],[3B]])+(2.1*Table31118[[#This Row],[HR]])/Table31118[[#This Row],[PA]]</f>
        <v>33.008852459016389</v>
      </c>
      <c r="Y63" s="35">
        <f>((F63+G63)*(L63+(0.26*G63))+(0.52*M63))/D63</f>
        <v>17.091803278688523</v>
      </c>
    </row>
    <row r="64" spans="1:25" x14ac:dyDescent="0.25">
      <c r="A64" s="17" t="s">
        <v>230</v>
      </c>
      <c r="B64" s="6" t="str">
        <f>Bullets!A6</f>
        <v>Borja Mora</v>
      </c>
      <c r="C64" s="6" t="str">
        <f>Bullets!B6</f>
        <v>1,2,3</v>
      </c>
      <c r="D64" s="6">
        <f>Bullets!C6</f>
        <v>123</v>
      </c>
      <c r="E64" s="6">
        <f>Bullets!D6</f>
        <v>111</v>
      </c>
      <c r="F64" s="6">
        <f>Bullets!E6</f>
        <v>28</v>
      </c>
      <c r="G64" s="6">
        <f>Bullets!F6</f>
        <v>12</v>
      </c>
      <c r="H64" s="6">
        <f>Bullets!G6</f>
        <v>16</v>
      </c>
      <c r="I64" s="6">
        <f>Bullets!H6</f>
        <v>7</v>
      </c>
      <c r="J64" s="6">
        <f>Bullets!I6</f>
        <v>1</v>
      </c>
      <c r="K64" s="6">
        <f>Bullets!J6</f>
        <v>4</v>
      </c>
      <c r="L64" s="6">
        <f>Bullets!K6</f>
        <v>49</v>
      </c>
      <c r="M64" s="6">
        <f>Bullets!L6</f>
        <v>9</v>
      </c>
      <c r="N64" s="11">
        <f>IFERROR(H64/F64,0)</f>
        <v>0.5714285714285714</v>
      </c>
      <c r="O64" s="11">
        <f>IFERROR(I64/F64,0)</f>
        <v>0.25</v>
      </c>
      <c r="P64" s="11">
        <f>IFERROR(J64/F64,0)</f>
        <v>3.5714285714285712E-2</v>
      </c>
      <c r="Q64" s="11">
        <f>IFERROR(K64/F64,0)</f>
        <v>0.14285714285714285</v>
      </c>
      <c r="R64" s="11">
        <f>IFERROR(G64/D64,0)</f>
        <v>9.7560975609756101E-2</v>
      </c>
      <c r="S64" s="14">
        <f>IFERROR((H64+I64+J64+K64)/E64,0)</f>
        <v>0.25225225225225223</v>
      </c>
      <c r="T64" s="14">
        <f>IFERROR(L64/E64,0)</f>
        <v>0.44144144144144143</v>
      </c>
      <c r="U64" s="14">
        <f>(F64+G64)/D64</f>
        <v>0.32520325203252032</v>
      </c>
      <c r="V64" s="14">
        <f>T64+U64</f>
        <v>0.76664469347396169</v>
      </c>
      <c r="W64" s="14">
        <f>(Table31118[[#This Row],[2B]]+Table31118[[#This Row],[3B]]+(3*Table31118[[#This Row],[HR]]))/Table31118[[#This Row],[AB]]</f>
        <v>0.18018018018018017</v>
      </c>
      <c r="X64" s="15">
        <f>(0.69*Table31118[[#This Row],[BB]])+(0.89*Table31118[[#This Row],[1B]])+(1.27*Table31118[[#This Row],[2B]])+(1.62*Table31118[[#This Row],[3B]])+(2.1*Table31118[[#This Row],[HR]])/Table31118[[#This Row],[PA]]</f>
        <v>33.098292682926832</v>
      </c>
      <c r="Y64" s="35">
        <f>((F64+G64)*(L64+(0.26*G64))+(0.52*M64))/D64</f>
        <v>16.987642276422761</v>
      </c>
    </row>
    <row r="65" spans="1:25" x14ac:dyDescent="0.25">
      <c r="A65" s="17" t="s">
        <v>237</v>
      </c>
      <c r="B65" s="6" t="str">
        <f>Bulldogs!A13</f>
        <v>Ramon Caballero</v>
      </c>
      <c r="C65" s="6" t="str">
        <f>Bulldogs!B13</f>
        <v>1,2,3</v>
      </c>
      <c r="D65" s="6">
        <f>Bulldogs!C13</f>
        <v>139</v>
      </c>
      <c r="E65" s="6">
        <f>Bulldogs!D13</f>
        <v>129</v>
      </c>
      <c r="F65" s="6">
        <f>Bulldogs!E13</f>
        <v>32</v>
      </c>
      <c r="G65" s="6">
        <f>Bulldogs!F13</f>
        <v>10</v>
      </c>
      <c r="H65" s="6">
        <f>Bulldogs!G13</f>
        <v>17</v>
      </c>
      <c r="I65" s="6">
        <f>Bulldogs!H13</f>
        <v>12</v>
      </c>
      <c r="J65" s="6">
        <f>Bulldogs!I13</f>
        <v>0</v>
      </c>
      <c r="K65" s="6">
        <f>Bulldogs!J13</f>
        <v>3</v>
      </c>
      <c r="L65" s="6">
        <f>Bulldogs!K13</f>
        <v>53</v>
      </c>
      <c r="M65" s="6">
        <f>Bulldogs!L13</f>
        <v>7</v>
      </c>
      <c r="N65" s="11">
        <f>IFERROR(H65/F65,0)</f>
        <v>0.53125</v>
      </c>
      <c r="O65" s="11">
        <f>IFERROR(I65/F65,0)</f>
        <v>0.375</v>
      </c>
      <c r="P65" s="11">
        <f>IFERROR(J65/F65,0)</f>
        <v>0</v>
      </c>
      <c r="Q65" s="11">
        <f>IFERROR(K65/F65,0)</f>
        <v>9.375E-2</v>
      </c>
      <c r="R65" s="11">
        <f>IFERROR(G65/D65,0)</f>
        <v>7.1942446043165464E-2</v>
      </c>
      <c r="S65" s="14">
        <f>IFERROR((H65+I65+J65+K65)/E65,0)</f>
        <v>0.24806201550387597</v>
      </c>
      <c r="T65" s="14">
        <f>IFERROR(L65/E65,0)</f>
        <v>0.41085271317829458</v>
      </c>
      <c r="U65" s="14">
        <f>(F65+G65)/D65</f>
        <v>0.30215827338129497</v>
      </c>
      <c r="V65" s="14">
        <f>T65+U65</f>
        <v>0.7130109865595895</v>
      </c>
      <c r="W65" s="14">
        <f>(Table31118[[#This Row],[2B]]+Table31118[[#This Row],[3B]]+(3*Table31118[[#This Row],[HR]]))/Table31118[[#This Row],[AB]]</f>
        <v>0.16279069767441862</v>
      </c>
      <c r="X65" s="15">
        <f>(0.69*Table31118[[#This Row],[BB]])+(0.89*Table31118[[#This Row],[1B]])+(1.27*Table31118[[#This Row],[2B]])+(1.62*Table31118[[#This Row],[3B]])+(2.1*Table31118[[#This Row],[HR]])/Table31118[[#This Row],[PA]]</f>
        <v>37.315323741007198</v>
      </c>
      <c r="Y65" s="35">
        <f>((F65+G65)*(L65+(0.26*G65))+(0.52*M65))/D65</f>
        <v>16.826187050359714</v>
      </c>
    </row>
    <row r="66" spans="1:25" x14ac:dyDescent="0.25">
      <c r="A66" s="17" t="s">
        <v>242</v>
      </c>
      <c r="B66" s="6" t="str">
        <f>Cannons!A7</f>
        <v>Jack Oliver</v>
      </c>
      <c r="C66" s="6" t="str">
        <f>Cannons!B7</f>
        <v>1,2,3</v>
      </c>
      <c r="D66" s="6">
        <f>Cannons!C7</f>
        <v>132</v>
      </c>
      <c r="E66" s="6">
        <f>Cannons!D7</f>
        <v>120</v>
      </c>
      <c r="F66" s="6">
        <f>Cannons!E7</f>
        <v>32</v>
      </c>
      <c r="G66" s="6">
        <f>Cannons!F7</f>
        <v>12</v>
      </c>
      <c r="H66" s="6">
        <f>Cannons!G7</f>
        <v>21</v>
      </c>
      <c r="I66" s="6">
        <f>Cannons!H7</f>
        <v>9</v>
      </c>
      <c r="J66" s="6">
        <f>Cannons!I7</f>
        <v>0</v>
      </c>
      <c r="K66" s="6">
        <f>Cannons!J7</f>
        <v>2</v>
      </c>
      <c r="L66" s="6">
        <f>Cannons!K7</f>
        <v>47</v>
      </c>
      <c r="M66" s="6">
        <f>Cannons!L7</f>
        <v>5</v>
      </c>
      <c r="N66" s="11">
        <f>IFERROR(H66/F66,0)</f>
        <v>0.65625</v>
      </c>
      <c r="O66" s="11">
        <f>IFERROR(I66/F66,0)</f>
        <v>0.28125</v>
      </c>
      <c r="P66" s="11">
        <f>IFERROR(J66/F66,0)</f>
        <v>0</v>
      </c>
      <c r="Q66" s="11">
        <f>IFERROR(K66/F66,0)</f>
        <v>6.25E-2</v>
      </c>
      <c r="R66" s="11">
        <f>IFERROR(G66/D66,0)</f>
        <v>9.0909090909090912E-2</v>
      </c>
      <c r="S66" s="14">
        <f>IFERROR((H66+I66+J66+K66)/E66,0)</f>
        <v>0.26666666666666666</v>
      </c>
      <c r="T66" s="14">
        <f>IFERROR(L66/E66,0)</f>
        <v>0.39166666666666666</v>
      </c>
      <c r="U66" s="14">
        <f>(F66+G66)/D66</f>
        <v>0.33333333333333331</v>
      </c>
      <c r="V66" s="14">
        <f>T66+U66</f>
        <v>0.72499999999999998</v>
      </c>
      <c r="W66" s="14">
        <f>(Table31118[[#This Row],[2B]]+Table31118[[#This Row],[3B]]+(3*Table31118[[#This Row],[HR]]))/Table31118[[#This Row],[AB]]</f>
        <v>0.125</v>
      </c>
      <c r="X66" s="15">
        <f>(0.69*Table31118[[#This Row],[BB]])+(0.89*Table31118[[#This Row],[1B]])+(1.27*Table31118[[#This Row],[2B]])+(1.62*Table31118[[#This Row],[3B]])+(2.1*Table31118[[#This Row],[HR]])/Table31118[[#This Row],[PA]]</f>
        <v>38.43181818181818</v>
      </c>
      <c r="Y66" s="35">
        <f>((F66+G66)*(L66+(0.26*G66))+(0.52*M66))/D66</f>
        <v>16.726363636363633</v>
      </c>
    </row>
    <row r="67" spans="1:25" x14ac:dyDescent="0.25">
      <c r="A67" s="17" t="s">
        <v>230</v>
      </c>
      <c r="B67" s="6" t="str">
        <f>Bullets!A8</f>
        <v>Jar Schmidt</v>
      </c>
      <c r="C67" s="6" t="str">
        <f>Bullets!B8</f>
        <v>1,2,3</v>
      </c>
      <c r="D67" s="6">
        <f>Bullets!C8</f>
        <v>111</v>
      </c>
      <c r="E67" s="6">
        <f>Bullets!D8</f>
        <v>105</v>
      </c>
      <c r="F67" s="6">
        <f>Bullets!E8</f>
        <v>29</v>
      </c>
      <c r="G67" s="6">
        <f>Bullets!F8</f>
        <v>6</v>
      </c>
      <c r="H67" s="6">
        <f>Bullets!G8</f>
        <v>16</v>
      </c>
      <c r="I67" s="6">
        <f>Bullets!H8</f>
        <v>8</v>
      </c>
      <c r="J67" s="6">
        <f>Bullets!I8</f>
        <v>1</v>
      </c>
      <c r="K67" s="6">
        <f>Bullets!J8</f>
        <v>4</v>
      </c>
      <c r="L67" s="6">
        <f>Bullets!K8</f>
        <v>51</v>
      </c>
      <c r="M67" s="6">
        <f>Bullets!L8</f>
        <v>4</v>
      </c>
      <c r="N67" s="11">
        <f>IFERROR(H67/F67,0)</f>
        <v>0.55172413793103448</v>
      </c>
      <c r="O67" s="11">
        <f>IFERROR(I67/F67,0)</f>
        <v>0.27586206896551724</v>
      </c>
      <c r="P67" s="11">
        <f>IFERROR(J67/F67,0)</f>
        <v>3.4482758620689655E-2</v>
      </c>
      <c r="Q67" s="11">
        <f>IFERROR(K67/F67,0)</f>
        <v>0.13793103448275862</v>
      </c>
      <c r="R67" s="11">
        <f>IFERROR(G67/D67,0)</f>
        <v>5.4054054054054057E-2</v>
      </c>
      <c r="S67" s="14">
        <f>IFERROR((H67+I67+J67+K67)/E67,0)</f>
        <v>0.27619047619047621</v>
      </c>
      <c r="T67" s="14">
        <f>IFERROR(L67/E67,0)</f>
        <v>0.48571428571428571</v>
      </c>
      <c r="U67" s="14">
        <f>(F67+G67)/D67</f>
        <v>0.31531531531531531</v>
      </c>
      <c r="V67" s="14">
        <f>T67+U67</f>
        <v>0.80102960102960097</v>
      </c>
      <c r="W67" s="14">
        <f>(Table31118[[#This Row],[2B]]+Table31118[[#This Row],[3B]]+(3*Table31118[[#This Row],[HR]]))/Table31118[[#This Row],[AB]]</f>
        <v>0.2</v>
      </c>
      <c r="X67" s="15">
        <f>(0.69*Table31118[[#This Row],[BB]])+(0.89*Table31118[[#This Row],[1B]])+(1.27*Table31118[[#This Row],[2B]])+(1.62*Table31118[[#This Row],[3B]])+(2.1*Table31118[[#This Row],[HR]])/Table31118[[#This Row],[PA]]</f>
        <v>30.235675675675676</v>
      </c>
      <c r="Y67" s="35">
        <f>((F67+G67)*(L67+(0.26*G67))+(0.52*M67))/D67</f>
        <v>16.591711711711714</v>
      </c>
    </row>
    <row r="68" spans="1:25" x14ac:dyDescent="0.25">
      <c r="A68" s="17" t="s">
        <v>242</v>
      </c>
      <c r="B68" s="6" t="str">
        <f>Cannons!A6</f>
        <v>Ignacio Cruz</v>
      </c>
      <c r="C68" s="6" t="str">
        <f>Cannons!B6</f>
        <v>1,2,3</v>
      </c>
      <c r="D68" s="6">
        <f>Cannons!C6</f>
        <v>143</v>
      </c>
      <c r="E68" s="6">
        <f>Cannons!D6</f>
        <v>137</v>
      </c>
      <c r="F68" s="6">
        <f>Cannons!E6</f>
        <v>33</v>
      </c>
      <c r="G68" s="6">
        <f>Cannons!F6</f>
        <v>6</v>
      </c>
      <c r="H68" s="6">
        <f>Cannons!G6</f>
        <v>21</v>
      </c>
      <c r="I68" s="6">
        <f>Cannons!H6</f>
        <v>5</v>
      </c>
      <c r="J68" s="6">
        <f>Cannons!I6</f>
        <v>1</v>
      </c>
      <c r="K68" s="6">
        <f>Cannons!J6</f>
        <v>6</v>
      </c>
      <c r="L68" s="6">
        <f>Cannons!K6</f>
        <v>58</v>
      </c>
      <c r="M68" s="6">
        <f>Cannons!L6</f>
        <v>5</v>
      </c>
      <c r="N68" s="11">
        <f>IFERROR(H68/F68,0)</f>
        <v>0.63636363636363635</v>
      </c>
      <c r="O68" s="11">
        <f>IFERROR(I68/F68,0)</f>
        <v>0.15151515151515152</v>
      </c>
      <c r="P68" s="11">
        <f>IFERROR(J68/F68,0)</f>
        <v>3.0303030303030304E-2</v>
      </c>
      <c r="Q68" s="11">
        <f>IFERROR(K68/F68,0)</f>
        <v>0.18181818181818182</v>
      </c>
      <c r="R68" s="11">
        <f>IFERROR(G68/D68,0)</f>
        <v>4.195804195804196E-2</v>
      </c>
      <c r="S68" s="14">
        <f>IFERROR((H68+I68+J68+K68)/E68,0)</f>
        <v>0.24087591240875914</v>
      </c>
      <c r="T68" s="14">
        <f>IFERROR(L68/E68,0)</f>
        <v>0.42335766423357662</v>
      </c>
      <c r="U68" s="14">
        <f>(F68+G68)/D68</f>
        <v>0.27272727272727271</v>
      </c>
      <c r="V68" s="14">
        <f>T68+U68</f>
        <v>0.69608493696084928</v>
      </c>
      <c r="W68" s="14">
        <f>(Table31118[[#This Row],[2B]]+Table31118[[#This Row],[3B]]+(3*Table31118[[#This Row],[HR]]))/Table31118[[#This Row],[AB]]</f>
        <v>0.17518248175182483</v>
      </c>
      <c r="X68" s="15">
        <f>(0.69*Table31118[[#This Row],[BB]])+(0.89*Table31118[[#This Row],[1B]])+(1.27*Table31118[[#This Row],[2B]])+(1.62*Table31118[[#This Row],[3B]])+(2.1*Table31118[[#This Row],[HR]])/Table31118[[#This Row],[PA]]</f>
        <v>30.88811188811189</v>
      </c>
      <c r="Y68" s="35">
        <f>((F68+G68)*(L68+(0.26*G68))+(0.52*M68))/D68</f>
        <v>16.261818181818182</v>
      </c>
    </row>
    <row r="69" spans="1:25" x14ac:dyDescent="0.25">
      <c r="A69" s="17" t="s">
        <v>230</v>
      </c>
      <c r="B69" s="6" t="str">
        <f>Bullets!A9</f>
        <v>Jim Kelley</v>
      </c>
      <c r="C69" s="6" t="str">
        <f>Bullets!B9</f>
        <v>1,2,3</v>
      </c>
      <c r="D69" s="6">
        <f>Bullets!C9</f>
        <v>129</v>
      </c>
      <c r="E69" s="6">
        <f>Bullets!D9</f>
        <v>122</v>
      </c>
      <c r="F69" s="6">
        <f>Bullets!E9</f>
        <v>29</v>
      </c>
      <c r="G69" s="6">
        <f>Bullets!F9</f>
        <v>7</v>
      </c>
      <c r="H69" s="6">
        <f>Bullets!G9</f>
        <v>12</v>
      </c>
      <c r="I69" s="6">
        <f>Bullets!H9</f>
        <v>12</v>
      </c>
      <c r="J69" s="6">
        <f>Bullets!I9</f>
        <v>0</v>
      </c>
      <c r="K69" s="6">
        <f>Bullets!J9</f>
        <v>5</v>
      </c>
      <c r="L69" s="6">
        <f>Bullets!K9</f>
        <v>56</v>
      </c>
      <c r="M69" s="6">
        <f>Bullets!L9</f>
        <v>9</v>
      </c>
      <c r="N69" s="11">
        <f>IFERROR(H69/F69,0)</f>
        <v>0.41379310344827586</v>
      </c>
      <c r="O69" s="11">
        <f>IFERROR(I69/F69,0)</f>
        <v>0.41379310344827586</v>
      </c>
      <c r="P69" s="11">
        <f>IFERROR(J69/F69,0)</f>
        <v>0</v>
      </c>
      <c r="Q69" s="11">
        <f>IFERROR(K69/F69,0)</f>
        <v>0.17241379310344829</v>
      </c>
      <c r="R69" s="11">
        <f>IFERROR(G69/D69,0)</f>
        <v>5.4263565891472867E-2</v>
      </c>
      <c r="S69" s="14">
        <f>IFERROR((H69+I69+J69+K69)/E69,0)</f>
        <v>0.23770491803278687</v>
      </c>
      <c r="T69" s="14">
        <f>IFERROR(L69/E69,0)</f>
        <v>0.45901639344262296</v>
      </c>
      <c r="U69" s="14">
        <f>(F69+G69)/D69</f>
        <v>0.27906976744186046</v>
      </c>
      <c r="V69" s="14">
        <f>T69+U69</f>
        <v>0.73808616088448342</v>
      </c>
      <c r="W69" s="14">
        <f>(Table31118[[#This Row],[2B]]+Table31118[[#This Row],[3B]]+(3*Table31118[[#This Row],[HR]]))/Table31118[[#This Row],[AB]]</f>
        <v>0.22131147540983606</v>
      </c>
      <c r="X69" s="15">
        <f>(0.69*Table31118[[#This Row],[BB]])+(0.89*Table31118[[#This Row],[1B]])+(1.27*Table31118[[#This Row],[2B]])+(1.62*Table31118[[#This Row],[3B]])+(2.1*Table31118[[#This Row],[HR]])/Table31118[[#This Row],[PA]]</f>
        <v>30.831395348837209</v>
      </c>
      <c r="Y69" s="35">
        <f>((F69+G69)*(L69+(0.26*G69))+(0.52*M69))/D69</f>
        <v>16.172093023255812</v>
      </c>
    </row>
    <row r="70" spans="1:25" x14ac:dyDescent="0.25">
      <c r="A70" s="17" t="s">
        <v>237</v>
      </c>
      <c r="B70" s="6" t="str">
        <f>Bulldogs!A11</f>
        <v>Jonathan Rubio</v>
      </c>
      <c r="C70" s="6" t="str">
        <f>Bulldogs!B11</f>
        <v>1,2,3</v>
      </c>
      <c r="D70" s="6">
        <f>Bulldogs!C11</f>
        <v>136</v>
      </c>
      <c r="E70" s="6">
        <f>Bulldogs!D11</f>
        <v>133</v>
      </c>
      <c r="F70" s="6">
        <f>Bulldogs!E11</f>
        <v>35</v>
      </c>
      <c r="G70" s="6">
        <f>Bulldogs!F11</f>
        <v>3</v>
      </c>
      <c r="H70" s="6">
        <f>Bulldogs!G11</f>
        <v>19</v>
      </c>
      <c r="I70" s="6">
        <f>Bulldogs!H11</f>
        <v>12</v>
      </c>
      <c r="J70" s="6">
        <f>Bulldogs!I11</f>
        <v>2</v>
      </c>
      <c r="K70" s="6">
        <f>Bulldogs!J11</f>
        <v>2</v>
      </c>
      <c r="L70" s="6">
        <f>Bulldogs!K11</f>
        <v>57</v>
      </c>
      <c r="M70" s="6">
        <f>Bulldogs!L11</f>
        <v>7</v>
      </c>
      <c r="N70" s="11">
        <f>IFERROR(H70/F70,0)</f>
        <v>0.54285714285714282</v>
      </c>
      <c r="O70" s="11">
        <f>IFERROR(I70/F70,0)</f>
        <v>0.34285714285714286</v>
      </c>
      <c r="P70" s="11">
        <f>IFERROR(J70/F70,0)</f>
        <v>5.7142857142857141E-2</v>
      </c>
      <c r="Q70" s="11">
        <f>IFERROR(K70/F70,0)</f>
        <v>5.7142857142857141E-2</v>
      </c>
      <c r="R70" s="11">
        <f>IFERROR(G70/D70,0)</f>
        <v>2.2058823529411766E-2</v>
      </c>
      <c r="S70" s="14">
        <f>IFERROR((H70+I70+J70+K70)/E70,0)</f>
        <v>0.26315789473684209</v>
      </c>
      <c r="T70" s="14">
        <f>IFERROR(L70/E70,0)</f>
        <v>0.42857142857142855</v>
      </c>
      <c r="U70" s="14">
        <f>(F70+G70)/D70</f>
        <v>0.27941176470588236</v>
      </c>
      <c r="V70" s="14">
        <f>T70+U70</f>
        <v>0.70798319327731085</v>
      </c>
      <c r="W70" s="14">
        <f>(Table31118[[#This Row],[2B]]+Table31118[[#This Row],[3B]]+(3*Table31118[[#This Row],[HR]]))/Table31118[[#This Row],[AB]]</f>
        <v>0.15037593984962405</v>
      </c>
      <c r="X70" s="15">
        <f>(0.69*Table31118[[#This Row],[BB]])+(0.89*Table31118[[#This Row],[1B]])+(1.27*Table31118[[#This Row],[2B]])+(1.62*Table31118[[#This Row],[3B]])+(2.1*Table31118[[#This Row],[HR]])/Table31118[[#This Row],[PA]]</f>
        <v>37.490882352941178</v>
      </c>
      <c r="Y70" s="35">
        <f>((F70+G70)*(L70+(0.26*G70))+(0.52*M70))/D70</f>
        <v>16.171176470588232</v>
      </c>
    </row>
    <row r="71" spans="1:25" x14ac:dyDescent="0.25">
      <c r="A71" s="17" t="s">
        <v>241</v>
      </c>
      <c r="B71" s="36" t="str">
        <f>Spikes!A5</f>
        <v>Emanuel Turner</v>
      </c>
      <c r="C71" s="36" t="str">
        <f>Spikes!B5</f>
        <v>2,3</v>
      </c>
      <c r="D71" s="36">
        <f>Spikes!C5</f>
        <v>101</v>
      </c>
      <c r="E71" s="36">
        <f>Spikes!D5</f>
        <v>91</v>
      </c>
      <c r="F71" s="36">
        <f>Spikes!E5</f>
        <v>24</v>
      </c>
      <c r="G71" s="36">
        <f>Spikes!F5</f>
        <v>10</v>
      </c>
      <c r="H71" s="36">
        <f>Spikes!G5</f>
        <v>14</v>
      </c>
      <c r="I71" s="36">
        <f>Spikes!H5</f>
        <v>4</v>
      </c>
      <c r="J71" s="36">
        <f>Spikes!I5</f>
        <v>1</v>
      </c>
      <c r="K71" s="36">
        <f>Spikes!J5</f>
        <v>5</v>
      </c>
      <c r="L71" s="36">
        <f>Spikes!K5</f>
        <v>45</v>
      </c>
      <c r="M71" s="36">
        <f>Spikes!L5</f>
        <v>7</v>
      </c>
      <c r="N71" s="11">
        <f>IFERROR(H71/F71,0)</f>
        <v>0.58333333333333337</v>
      </c>
      <c r="O71" s="11">
        <f>IFERROR(I71/F71,0)</f>
        <v>0.16666666666666666</v>
      </c>
      <c r="P71" s="11">
        <f>IFERROR(J71/F71,0)</f>
        <v>4.1666666666666664E-2</v>
      </c>
      <c r="Q71" s="11">
        <f>IFERROR(K71/F71,0)</f>
        <v>0.20833333333333334</v>
      </c>
      <c r="R71" s="11">
        <f>IFERROR(G71/D71,0)</f>
        <v>9.9009900990099015E-2</v>
      </c>
      <c r="S71" s="14">
        <f>IFERROR((H71+I71+J71+K71)/E71,0)</f>
        <v>0.26373626373626374</v>
      </c>
      <c r="T71" s="14">
        <f>IFERROR(L71/E71,0)</f>
        <v>0.49450549450549453</v>
      </c>
      <c r="U71" s="14">
        <f>(F71+G71)/D71</f>
        <v>0.33663366336633666</v>
      </c>
      <c r="V71" s="14">
        <f>T71+U71</f>
        <v>0.83113915787183124</v>
      </c>
      <c r="W71" s="14">
        <f>(Table31118[[#This Row],[2B]]+Table31118[[#This Row],[3B]]+(3*Table31118[[#This Row],[HR]]))/Table31118[[#This Row],[AB]]</f>
        <v>0.21978021978021978</v>
      </c>
      <c r="X71" s="15">
        <f>(0.69*Table31118[[#This Row],[BB]])+(0.89*Table31118[[#This Row],[1B]])+(1.27*Table31118[[#This Row],[2B]])+(1.62*Table31118[[#This Row],[3B]])+(2.1*Table31118[[#This Row],[HR]])/Table31118[[#This Row],[PA]]</f>
        <v>26.163960396039602</v>
      </c>
      <c r="Y71" s="35">
        <f>((F71+G71)*(L71+(0.26*G71))+(0.52*M71))/D71</f>
        <v>16.059801980198021</v>
      </c>
    </row>
    <row r="72" spans="1:25" x14ac:dyDescent="0.25">
      <c r="A72" s="17" t="s">
        <v>231</v>
      </c>
      <c r="B72" s="6" t="str">
        <f>Novas!A8</f>
        <v>Jeffery Pena</v>
      </c>
      <c r="C72" s="6" t="str">
        <f>Novas!B8</f>
        <v>1,2,3</v>
      </c>
      <c r="D72" s="6">
        <f>Novas!C8</f>
        <v>134</v>
      </c>
      <c r="E72" s="6">
        <f>Novas!D8</f>
        <v>125</v>
      </c>
      <c r="F72" s="6">
        <f>Novas!E8</f>
        <v>29</v>
      </c>
      <c r="G72" s="6">
        <f>Novas!F8</f>
        <v>9</v>
      </c>
      <c r="H72" s="6">
        <f>Novas!G8</f>
        <v>13</v>
      </c>
      <c r="I72" s="6">
        <f>Novas!H8</f>
        <v>10</v>
      </c>
      <c r="J72" s="6">
        <f>Novas!I8</f>
        <v>3</v>
      </c>
      <c r="K72" s="6">
        <f>Novas!J8</f>
        <v>3</v>
      </c>
      <c r="L72" s="6">
        <f>Novas!K8</f>
        <v>54</v>
      </c>
      <c r="M72" s="6">
        <f>Novas!L8</f>
        <v>14</v>
      </c>
      <c r="N72" s="11">
        <f>IFERROR(H72/F72,0)</f>
        <v>0.44827586206896552</v>
      </c>
      <c r="O72" s="11">
        <f>IFERROR(I72/F72,0)</f>
        <v>0.34482758620689657</v>
      </c>
      <c r="P72" s="11">
        <f>IFERROR(J72/F72,0)</f>
        <v>0.10344827586206896</v>
      </c>
      <c r="Q72" s="11">
        <f>IFERROR(K72/F72,0)</f>
        <v>0.10344827586206896</v>
      </c>
      <c r="R72" s="11">
        <f>IFERROR(G72/D72,0)</f>
        <v>6.7164179104477612E-2</v>
      </c>
      <c r="S72" s="14">
        <f>IFERROR((H72+I72+J72+K72)/E72,0)</f>
        <v>0.23200000000000001</v>
      </c>
      <c r="T72" s="14">
        <f>IFERROR(L72/E72,0)</f>
        <v>0.432</v>
      </c>
      <c r="U72" s="14">
        <f>(F72+G72)/D72</f>
        <v>0.28358208955223879</v>
      </c>
      <c r="V72" s="14">
        <f>T72+U72</f>
        <v>0.71558208955223879</v>
      </c>
      <c r="W72" s="14">
        <f>(Table31118[[#This Row],[2B]]+Table31118[[#This Row],[3B]]+(3*Table31118[[#This Row],[HR]]))/Table31118[[#This Row],[AB]]</f>
        <v>0.17599999999999999</v>
      </c>
      <c r="X72" s="15">
        <f>(0.69*Table31118[[#This Row],[BB]])+(0.89*Table31118[[#This Row],[1B]])+(1.27*Table31118[[#This Row],[2B]])+(1.62*Table31118[[#This Row],[3B]])+(2.1*Table31118[[#This Row],[HR]])/Table31118[[#This Row],[PA]]</f>
        <v>35.387014925373137</v>
      </c>
      <c r="Y72" s="35">
        <f>((F72+G72)*(L72+(0.26*G72))+(0.52*M72))/D72</f>
        <v>16.031343283582093</v>
      </c>
    </row>
    <row r="73" spans="1:25" x14ac:dyDescent="0.25">
      <c r="A73" s="17" t="s">
        <v>241</v>
      </c>
      <c r="B73" s="36" t="str">
        <f>Spikes!A9</f>
        <v>Joseph Alvarez</v>
      </c>
      <c r="C73" s="36" t="str">
        <f>Spikes!B9</f>
        <v>1,2,3</v>
      </c>
      <c r="D73" s="36">
        <f>Spikes!C9</f>
        <v>140</v>
      </c>
      <c r="E73" s="36">
        <f>Spikes!D9</f>
        <v>124</v>
      </c>
      <c r="F73" s="36">
        <f>Spikes!E9</f>
        <v>27</v>
      </c>
      <c r="G73" s="36">
        <f>Spikes!F9</f>
        <v>16</v>
      </c>
      <c r="H73" s="36">
        <f>Spikes!G9</f>
        <v>13</v>
      </c>
      <c r="I73" s="36">
        <f>Spikes!H9</f>
        <v>10</v>
      </c>
      <c r="J73" s="36">
        <f>Spikes!I9</f>
        <v>2</v>
      </c>
      <c r="K73" s="36">
        <f>Spikes!J9</f>
        <v>2</v>
      </c>
      <c r="L73" s="36">
        <f>Spikes!K9</f>
        <v>47</v>
      </c>
      <c r="M73" s="36">
        <f>Spikes!L9</f>
        <v>9</v>
      </c>
      <c r="N73" s="11">
        <f>IFERROR(H73/F73,0)</f>
        <v>0.48148148148148145</v>
      </c>
      <c r="O73" s="11">
        <f>IFERROR(I73/F73,0)</f>
        <v>0.37037037037037035</v>
      </c>
      <c r="P73" s="11">
        <f>IFERROR(J73/F73,0)</f>
        <v>7.407407407407407E-2</v>
      </c>
      <c r="Q73" s="11">
        <f>IFERROR(K73/F73,0)</f>
        <v>7.407407407407407E-2</v>
      </c>
      <c r="R73" s="11">
        <f>IFERROR(G73/D73,0)</f>
        <v>0.11428571428571428</v>
      </c>
      <c r="S73" s="14">
        <f>IFERROR((H73+I73+J73+K73)/E73,0)</f>
        <v>0.21774193548387097</v>
      </c>
      <c r="T73" s="14">
        <f>IFERROR(L73/E73,0)</f>
        <v>0.37903225806451613</v>
      </c>
      <c r="U73" s="14">
        <f>(F73+G73)/D73</f>
        <v>0.30714285714285716</v>
      </c>
      <c r="V73" s="14">
        <f>T73+U73</f>
        <v>0.68617511520737329</v>
      </c>
      <c r="W73" s="14">
        <f>(Table31118[[#This Row],[2B]]+Table31118[[#This Row],[3B]]+(3*Table31118[[#This Row],[HR]]))/Table31118[[#This Row],[AB]]</f>
        <v>0.14516129032258066</v>
      </c>
      <c r="X73" s="15">
        <f>(0.69*Table31118[[#This Row],[BB]])+(0.89*Table31118[[#This Row],[1B]])+(1.27*Table31118[[#This Row],[2B]])+(1.62*Table31118[[#This Row],[3B]])+(2.1*Table31118[[#This Row],[HR]])/Table31118[[#This Row],[PA]]</f>
        <v>38.580000000000005</v>
      </c>
      <c r="Y73" s="35">
        <f>((F73+G73)*(L73+(0.26*G73))+(0.52*M73))/D73</f>
        <v>15.74685714285714</v>
      </c>
    </row>
    <row r="74" spans="1:25" x14ac:dyDescent="0.25">
      <c r="A74" s="16" t="s">
        <v>228</v>
      </c>
      <c r="B74" s="6" t="str">
        <f>Spartans!A8</f>
        <v>Hugh Ramos</v>
      </c>
      <c r="C74" s="6" t="str">
        <f>Spartans!B8</f>
        <v>1,2,3</v>
      </c>
      <c r="D74" s="6">
        <f>Spartans!C8</f>
        <v>138</v>
      </c>
      <c r="E74" s="6">
        <f>Spartans!D8</f>
        <v>132</v>
      </c>
      <c r="F74" s="6">
        <f>Spartans!E8</f>
        <v>32</v>
      </c>
      <c r="G74" s="6">
        <f>Spartans!F8</f>
        <v>6</v>
      </c>
      <c r="H74" s="6">
        <f>Spartans!G8</f>
        <v>19</v>
      </c>
      <c r="I74" s="6">
        <f>Spartans!H8</f>
        <v>7</v>
      </c>
      <c r="J74" s="6">
        <f>Spartans!I8</f>
        <v>2</v>
      </c>
      <c r="K74" s="6">
        <f>Spartans!J8</f>
        <v>4</v>
      </c>
      <c r="L74" s="6">
        <f>Spartans!K8</f>
        <v>55</v>
      </c>
      <c r="M74" s="6">
        <f>Spartans!L8</f>
        <v>9</v>
      </c>
      <c r="N74" s="11">
        <f>IFERROR(H74/F74,0)</f>
        <v>0.59375</v>
      </c>
      <c r="O74" s="11">
        <f>IFERROR(I74/F74,0)</f>
        <v>0.21875</v>
      </c>
      <c r="P74" s="11">
        <f>IFERROR(J74/F74,0)</f>
        <v>6.25E-2</v>
      </c>
      <c r="Q74" s="11">
        <f>IFERROR(K74/F74,0)</f>
        <v>0.125</v>
      </c>
      <c r="R74" s="11">
        <f>IFERROR(G74/D74,0)</f>
        <v>4.3478260869565216E-2</v>
      </c>
      <c r="S74" s="14">
        <f>IFERROR((H74+I74+J74+K74)/E74,0)</f>
        <v>0.24242424242424243</v>
      </c>
      <c r="T74" s="14">
        <f>IFERROR(L74/E74,0)</f>
        <v>0.41666666666666669</v>
      </c>
      <c r="U74" s="14">
        <f>(F74+G74)/D74</f>
        <v>0.27536231884057971</v>
      </c>
      <c r="V74" s="14">
        <f>T74+U74</f>
        <v>0.69202898550724634</v>
      </c>
      <c r="W74" s="14">
        <f>(Table31118[[#This Row],[2B]]+Table31118[[#This Row],[3B]]+(3*Table31118[[#This Row],[HR]]))/Table31118[[#This Row],[AB]]</f>
        <v>0.15909090909090909</v>
      </c>
      <c r="X74" s="15">
        <f>(0.69*Table31118[[#This Row],[BB]])+(0.89*Table31118[[#This Row],[1B]])+(1.27*Table31118[[#This Row],[2B]])+(1.62*Table31118[[#This Row],[3B]])+(2.1*Table31118[[#This Row],[HR]])/Table31118[[#This Row],[PA]]</f>
        <v>33.240869565217388</v>
      </c>
      <c r="Y74" s="35">
        <f>((F74+G74)*(L74+(0.26*G74))+(0.52*M74))/D74</f>
        <v>15.608405797101449</v>
      </c>
    </row>
    <row r="75" spans="1:25" x14ac:dyDescent="0.25">
      <c r="A75" s="16" t="s">
        <v>228</v>
      </c>
      <c r="B75" s="36" t="str">
        <f>Spartans!A7</f>
        <v>Gregorio Caberera</v>
      </c>
      <c r="C75" s="36" t="str">
        <f>Spartans!B7</f>
        <v>1,2,3</v>
      </c>
      <c r="D75" s="36">
        <f>Spartans!C7</f>
        <v>136</v>
      </c>
      <c r="E75" s="36">
        <f>Spartans!D7</f>
        <v>126</v>
      </c>
      <c r="F75" s="36">
        <f>Spartans!E7</f>
        <v>31</v>
      </c>
      <c r="G75" s="36">
        <f>Spartans!F7</f>
        <v>10</v>
      </c>
      <c r="H75" s="36">
        <f>Spartans!G7</f>
        <v>18</v>
      </c>
      <c r="I75" s="36">
        <f>Spartans!H7</f>
        <v>10</v>
      </c>
      <c r="J75" s="36">
        <f>Spartans!I7</f>
        <v>1</v>
      </c>
      <c r="K75" s="36">
        <f>Spartans!J7</f>
        <v>2</v>
      </c>
      <c r="L75" s="36">
        <f>Spartans!K7</f>
        <v>49</v>
      </c>
      <c r="M75" s="36">
        <f>Spartans!L7</f>
        <v>6</v>
      </c>
      <c r="N75" s="11">
        <f>IFERROR(H75/F75,0)</f>
        <v>0.58064516129032262</v>
      </c>
      <c r="O75" s="11">
        <f>IFERROR(I75/F75,0)</f>
        <v>0.32258064516129031</v>
      </c>
      <c r="P75" s="11">
        <f>IFERROR(J75/F75,0)</f>
        <v>3.2258064516129031E-2</v>
      </c>
      <c r="Q75" s="11">
        <f>IFERROR(K75/F75,0)</f>
        <v>6.4516129032258063E-2</v>
      </c>
      <c r="R75" s="11">
        <f>IFERROR(G75/D75,0)</f>
        <v>7.3529411764705885E-2</v>
      </c>
      <c r="S75" s="14">
        <f>IFERROR((H75+I75+J75+K75)/E75,0)</f>
        <v>0.24603174603174602</v>
      </c>
      <c r="T75" s="14">
        <f>IFERROR(L75/E75,0)</f>
        <v>0.3888888888888889</v>
      </c>
      <c r="U75" s="14">
        <f>(F75+G75)/D75</f>
        <v>0.3014705882352941</v>
      </c>
      <c r="V75" s="14">
        <f>T75+U75</f>
        <v>0.690359477124183</v>
      </c>
      <c r="W75" s="14">
        <f>(Table31118[[#This Row],[2B]]+Table31118[[#This Row],[3B]]+(3*Table31118[[#This Row],[HR]]))/Table31118[[#This Row],[AB]]</f>
        <v>0.13492063492063491</v>
      </c>
      <c r="X75" s="15">
        <f>(0.69*Table31118[[#This Row],[BB]])+(0.89*Table31118[[#This Row],[1B]])+(1.27*Table31118[[#This Row],[2B]])+(1.62*Table31118[[#This Row],[3B]])+(2.1*Table31118[[#This Row],[HR]])/Table31118[[#This Row],[PA]]</f>
        <v>37.270882352941172</v>
      </c>
      <c r="Y75" s="35">
        <f>((F75+G75)*(L75+(0.26*G75))+(0.52*M75))/D75</f>
        <v>15.578823529411764</v>
      </c>
    </row>
    <row r="76" spans="1:25" x14ac:dyDescent="0.25">
      <c r="A76" s="17" t="s">
        <v>233</v>
      </c>
      <c r="B76" s="6" t="str">
        <f>Infernos!A10</f>
        <v>Gonzalo Caballero</v>
      </c>
      <c r="C76" s="6" t="str">
        <f>Infernos!B10</f>
        <v>1,2,3</v>
      </c>
      <c r="D76" s="6">
        <f>Infernos!C10</f>
        <v>137</v>
      </c>
      <c r="E76" s="6">
        <f>Infernos!D10</f>
        <v>126</v>
      </c>
      <c r="F76" s="6">
        <f>Infernos!E10</f>
        <v>30</v>
      </c>
      <c r="G76" s="6">
        <f>Infernos!F10</f>
        <v>11</v>
      </c>
      <c r="H76" s="6">
        <f>Infernos!G10</f>
        <v>17</v>
      </c>
      <c r="I76" s="6">
        <f>Infernos!H10</f>
        <v>9</v>
      </c>
      <c r="J76" s="6">
        <f>Infernos!I10</f>
        <v>2</v>
      </c>
      <c r="K76" s="6">
        <f>Infernos!J10</f>
        <v>2</v>
      </c>
      <c r="L76" s="6">
        <f>Infernos!K10</f>
        <v>49</v>
      </c>
      <c r="M76" s="6">
        <f>Infernos!L10</f>
        <v>4</v>
      </c>
      <c r="N76" s="11">
        <f>IFERROR(H76/F76,0)</f>
        <v>0.56666666666666665</v>
      </c>
      <c r="O76" s="11">
        <f>IFERROR(I76/F76,0)</f>
        <v>0.3</v>
      </c>
      <c r="P76" s="11">
        <f>IFERROR(J76/F76,0)</f>
        <v>6.6666666666666666E-2</v>
      </c>
      <c r="Q76" s="11">
        <f>IFERROR(K76/F76,0)</f>
        <v>6.6666666666666666E-2</v>
      </c>
      <c r="R76" s="11">
        <f>IFERROR(G76/D76,0)</f>
        <v>8.0291970802919707E-2</v>
      </c>
      <c r="S76" s="14">
        <f>IFERROR((H76+I76+J76+K76)/E76,0)</f>
        <v>0.23809523809523808</v>
      </c>
      <c r="T76" s="14">
        <f>IFERROR(L76/E76,0)</f>
        <v>0.3888888888888889</v>
      </c>
      <c r="U76" s="14">
        <f>(F76+G76)/D76</f>
        <v>0.29927007299270075</v>
      </c>
      <c r="V76" s="14">
        <f>T76+U76</f>
        <v>0.68815896188158965</v>
      </c>
      <c r="W76" s="14">
        <f>(Table31118[[#This Row],[2B]]+Table31118[[#This Row],[3B]]+(3*Table31118[[#This Row],[HR]]))/Table31118[[#This Row],[AB]]</f>
        <v>0.13492063492063491</v>
      </c>
      <c r="X76" s="15">
        <f>(0.69*Table31118[[#This Row],[BB]])+(0.89*Table31118[[#This Row],[1B]])+(1.27*Table31118[[#This Row],[2B]])+(1.62*Table31118[[#This Row],[3B]])+(2.1*Table31118[[#This Row],[HR]])/Table31118[[#This Row],[PA]]</f>
        <v>37.420656934306571</v>
      </c>
      <c r="Y76" s="35">
        <f>((F76+G76)*(L76+(0.26*G76))+(0.52*M76))/D76</f>
        <v>15.535328467153283</v>
      </c>
    </row>
    <row r="77" spans="1:25" x14ac:dyDescent="0.25">
      <c r="A77" s="17" t="s">
        <v>227</v>
      </c>
      <c r="B77" s="6" t="str">
        <f>Claws!A15</f>
        <v>Diego Flores</v>
      </c>
      <c r="C77" s="6">
        <f>Claws!B15</f>
        <v>3</v>
      </c>
      <c r="D77" s="6">
        <f>Claws!C15</f>
        <v>83</v>
      </c>
      <c r="E77" s="6">
        <f>Claws!D15</f>
        <v>79</v>
      </c>
      <c r="F77" s="6">
        <f>Claws!E15</f>
        <v>25</v>
      </c>
      <c r="G77" s="6">
        <f>Claws!F15</f>
        <v>4</v>
      </c>
      <c r="H77" s="6">
        <f>Claws!G15</f>
        <v>11</v>
      </c>
      <c r="I77" s="6">
        <f>Claws!H15</f>
        <v>11</v>
      </c>
      <c r="J77" s="6">
        <f>Claws!I15</f>
        <v>2</v>
      </c>
      <c r="K77" s="6">
        <f>Claws!J15</f>
        <v>1</v>
      </c>
      <c r="L77" s="6">
        <f>Claws!K15</f>
        <v>43</v>
      </c>
      <c r="M77" s="6">
        <f>Claws!L15</f>
        <v>16</v>
      </c>
      <c r="N77" s="11">
        <f>IFERROR(H77/F77,0)</f>
        <v>0.44</v>
      </c>
      <c r="O77" s="11">
        <f>IFERROR(I77/F77,0)</f>
        <v>0.44</v>
      </c>
      <c r="P77" s="11">
        <f>IFERROR(J77/F77,0)</f>
        <v>0.08</v>
      </c>
      <c r="Q77" s="11">
        <f>IFERROR(K77/F77,0)</f>
        <v>0.04</v>
      </c>
      <c r="R77" s="11">
        <f>IFERROR(G77/D77,0)</f>
        <v>4.8192771084337352E-2</v>
      </c>
      <c r="S77" s="14">
        <f>IFERROR((H77+I77+J77+K77)/E77,0)</f>
        <v>0.31645569620253167</v>
      </c>
      <c r="T77" s="14">
        <f>IFERROR(L77/E77,0)</f>
        <v>0.54430379746835444</v>
      </c>
      <c r="U77" s="14">
        <f>(F77+G77)/D77</f>
        <v>0.3493975903614458</v>
      </c>
      <c r="V77" s="14">
        <f>T77+U77</f>
        <v>0.89370138782980024</v>
      </c>
      <c r="W77" s="14">
        <f>(Table31118[[#This Row],[2B]]+Table31118[[#This Row],[3B]]+(3*Table31118[[#This Row],[HR]]))/Table31118[[#This Row],[AB]]</f>
        <v>0.20253164556962025</v>
      </c>
      <c r="X77" s="15">
        <f>(0.69*Table31118[[#This Row],[BB]])+(0.89*Table31118[[#This Row],[1B]])+(1.27*Table31118[[#This Row],[2B]])+(1.62*Table31118[[#This Row],[3B]])+(2.1*Table31118[[#This Row],[HR]])/Table31118[[#This Row],[PA]]</f>
        <v>29.785301204819284</v>
      </c>
      <c r="Y77" s="35">
        <f>((F77+G77)*(L77+(0.26*G77))+(0.52*M77))/D77</f>
        <v>15.487710843373494</v>
      </c>
    </row>
    <row r="78" spans="1:25" x14ac:dyDescent="0.25">
      <c r="A78" s="16" t="s">
        <v>234</v>
      </c>
      <c r="B78" s="36" t="str">
        <f>Knights!A7</f>
        <v>Ishmael Caballero</v>
      </c>
      <c r="C78" s="36" t="str">
        <f>Knights!B7</f>
        <v>1,2,3</v>
      </c>
      <c r="D78" s="36">
        <f>Knights!C7</f>
        <v>123</v>
      </c>
      <c r="E78" s="36">
        <f>Knights!D7</f>
        <v>112</v>
      </c>
      <c r="F78" s="36">
        <f>Knights!E7</f>
        <v>30</v>
      </c>
      <c r="G78" s="36">
        <f>Knights!F7</f>
        <v>11</v>
      </c>
      <c r="H78" s="36">
        <f>Knights!G7</f>
        <v>19</v>
      </c>
      <c r="I78" s="36">
        <f>Knights!H7</f>
        <v>10</v>
      </c>
      <c r="J78" s="36">
        <f>Knights!I7</f>
        <v>0</v>
      </c>
      <c r="K78" s="36">
        <f>Knights!J7</f>
        <v>1</v>
      </c>
      <c r="L78" s="36">
        <f>Knights!K7</f>
        <v>43</v>
      </c>
      <c r="M78" s="36">
        <f>Knights!L7</f>
        <v>4</v>
      </c>
      <c r="N78" s="11">
        <f>IFERROR(H78/F78,0)</f>
        <v>0.6333333333333333</v>
      </c>
      <c r="O78" s="11">
        <f>IFERROR(I78/F78,0)</f>
        <v>0.33333333333333331</v>
      </c>
      <c r="P78" s="11">
        <f>IFERROR(J78/F78,0)</f>
        <v>0</v>
      </c>
      <c r="Q78" s="11">
        <f>IFERROR(K78/F78,0)</f>
        <v>3.3333333333333333E-2</v>
      </c>
      <c r="R78" s="11">
        <f>IFERROR(G78/D78,0)</f>
        <v>8.943089430894309E-2</v>
      </c>
      <c r="S78" s="14">
        <f>IFERROR((H78+I78+J78+K78)/E78,0)</f>
        <v>0.26785714285714285</v>
      </c>
      <c r="T78" s="14">
        <f>IFERROR(L78/E78,0)</f>
        <v>0.38392857142857145</v>
      </c>
      <c r="U78" s="14">
        <f>(F78+G78)/D78</f>
        <v>0.33333333333333331</v>
      </c>
      <c r="V78" s="14">
        <f>T78+U78</f>
        <v>0.71726190476190477</v>
      </c>
      <c r="W78" s="14">
        <f>(Table31118[[#This Row],[2B]]+Table31118[[#This Row],[3B]]+(3*Table31118[[#This Row],[HR]]))/Table31118[[#This Row],[AB]]</f>
        <v>0.11607142857142858</v>
      </c>
      <c r="X78" s="15">
        <f>(0.69*Table31118[[#This Row],[BB]])+(0.89*Table31118[[#This Row],[1B]])+(1.27*Table31118[[#This Row],[2B]])+(1.62*Table31118[[#This Row],[3B]])+(2.1*Table31118[[#This Row],[HR]])/Table31118[[#This Row],[PA]]</f>
        <v>37.217073170731709</v>
      </c>
      <c r="Y78" s="35">
        <f>((F78+G78)*(L78+(0.26*G78))+(0.52*M78))/D78</f>
        <v>15.303577235772357</v>
      </c>
    </row>
    <row r="79" spans="1:25" x14ac:dyDescent="0.25">
      <c r="A79" s="17" t="s">
        <v>235</v>
      </c>
      <c r="B79" s="6" t="str">
        <f>Crocs!A14</f>
        <v>Pedro Reyes</v>
      </c>
      <c r="C79" s="6" t="str">
        <f>Crocs!B14</f>
        <v>1,2,3</v>
      </c>
      <c r="D79" s="6">
        <f>Crocs!C14</f>
        <v>122</v>
      </c>
      <c r="E79" s="6">
        <f>Crocs!D14</f>
        <v>117</v>
      </c>
      <c r="F79" s="6">
        <f>Crocs!E14</f>
        <v>29</v>
      </c>
      <c r="G79" s="6">
        <f>Crocs!F14</f>
        <v>5</v>
      </c>
      <c r="H79" s="6">
        <f>Crocs!G14</f>
        <v>15</v>
      </c>
      <c r="I79" s="6">
        <f>Crocs!H14</f>
        <v>9</v>
      </c>
      <c r="J79" s="6">
        <f>Crocs!I14</f>
        <v>1</v>
      </c>
      <c r="K79" s="6">
        <f>Crocs!J14</f>
        <v>4</v>
      </c>
      <c r="L79" s="6">
        <f>Crocs!K14</f>
        <v>52</v>
      </c>
      <c r="M79" s="6">
        <f>Crocs!L14</f>
        <v>3</v>
      </c>
      <c r="N79" s="11">
        <f>IFERROR(H79/F79,0)</f>
        <v>0.51724137931034486</v>
      </c>
      <c r="O79" s="11">
        <f>IFERROR(I79/F79,0)</f>
        <v>0.31034482758620691</v>
      </c>
      <c r="P79" s="11">
        <f>IFERROR(J79/F79,0)</f>
        <v>3.4482758620689655E-2</v>
      </c>
      <c r="Q79" s="11">
        <f>IFERROR(K79/F79,0)</f>
        <v>0.13793103448275862</v>
      </c>
      <c r="R79" s="11">
        <f>IFERROR(G79/D79,0)</f>
        <v>4.0983606557377046E-2</v>
      </c>
      <c r="S79" s="14">
        <f>IFERROR((H79+I79+J79+K79)/E79,0)</f>
        <v>0.24786324786324787</v>
      </c>
      <c r="T79" s="14">
        <f>IFERROR(L79/E79,0)</f>
        <v>0.44444444444444442</v>
      </c>
      <c r="U79" s="14">
        <f>(F79+G79)/D79</f>
        <v>0.27868852459016391</v>
      </c>
      <c r="V79" s="14">
        <f>T79+U79</f>
        <v>0.72313296903460833</v>
      </c>
      <c r="W79" s="14">
        <f>(Table31118[[#This Row],[2B]]+Table31118[[#This Row],[3B]]+(3*Table31118[[#This Row],[HR]]))/Table31118[[#This Row],[AB]]</f>
        <v>0.18803418803418803</v>
      </c>
      <c r="X79" s="15">
        <f>(0.69*Table31118[[#This Row],[BB]])+(0.89*Table31118[[#This Row],[1B]])+(1.27*Table31118[[#This Row],[2B]])+(1.62*Table31118[[#This Row],[3B]])+(2.1*Table31118[[#This Row],[HR]])/Table31118[[#This Row],[PA]]</f>
        <v>29.918852459016396</v>
      </c>
      <c r="Y79" s="35">
        <f>((F79+G79)*(L79+(0.26*G79))+(0.52*M79))/D79</f>
        <v>14.866885245901637</v>
      </c>
    </row>
    <row r="80" spans="1:25" x14ac:dyDescent="0.25">
      <c r="A80" s="17" t="s">
        <v>232</v>
      </c>
      <c r="B80" s="6" t="str">
        <f>Runners!A7</f>
        <v>Ignacio Santiago</v>
      </c>
      <c r="C80" s="6" t="str">
        <f>Runners!B7</f>
        <v>1,2,3</v>
      </c>
      <c r="D80" s="6">
        <f>Runners!C7</f>
        <v>143</v>
      </c>
      <c r="E80" s="6">
        <f>Runners!D7</f>
        <v>130</v>
      </c>
      <c r="F80" s="6">
        <f>Runners!E7</f>
        <v>30</v>
      </c>
      <c r="G80" s="6">
        <f>Runners!F7</f>
        <v>13</v>
      </c>
      <c r="H80" s="6">
        <f>Runners!G7</f>
        <v>18</v>
      </c>
      <c r="I80" s="6">
        <f>Runners!H7</f>
        <v>10</v>
      </c>
      <c r="J80" s="6">
        <f>Runners!I7</f>
        <v>1</v>
      </c>
      <c r="K80" s="6">
        <f>Runners!J7</f>
        <v>1</v>
      </c>
      <c r="L80" s="6">
        <f>Runners!K7</f>
        <v>45</v>
      </c>
      <c r="M80" s="6">
        <f>Runners!L7</f>
        <v>4</v>
      </c>
      <c r="N80" s="11">
        <f>IFERROR(H80/F80,0)</f>
        <v>0.6</v>
      </c>
      <c r="O80" s="11">
        <f>IFERROR(I80/F80,0)</f>
        <v>0.33333333333333331</v>
      </c>
      <c r="P80" s="11">
        <f>IFERROR(J80/F80,0)</f>
        <v>3.3333333333333333E-2</v>
      </c>
      <c r="Q80" s="11">
        <f>IFERROR(K80/F80,0)</f>
        <v>3.3333333333333333E-2</v>
      </c>
      <c r="R80" s="11">
        <f>IFERROR(G80/D80,0)</f>
        <v>9.0909090909090912E-2</v>
      </c>
      <c r="S80" s="14">
        <f>IFERROR((H80+I80+J80+K80)/E80,0)</f>
        <v>0.23076923076923078</v>
      </c>
      <c r="T80" s="14">
        <f>IFERROR(L80/E80,0)</f>
        <v>0.34615384615384615</v>
      </c>
      <c r="U80" s="14">
        <f>(F80+G80)/D80</f>
        <v>0.30069930069930068</v>
      </c>
      <c r="V80" s="14">
        <f>T80+U80</f>
        <v>0.64685314685314688</v>
      </c>
      <c r="W80" s="14">
        <f>(Table31118[[#This Row],[2B]]+Table31118[[#This Row],[3B]]+(3*Table31118[[#This Row],[HR]]))/Table31118[[#This Row],[AB]]</f>
        <v>0.1076923076923077</v>
      </c>
      <c r="X80" s="15">
        <f>(0.69*Table31118[[#This Row],[BB]])+(0.89*Table31118[[#This Row],[1B]])+(1.27*Table31118[[#This Row],[2B]])+(1.62*Table31118[[#This Row],[3B]])+(2.1*Table31118[[#This Row],[HR]])/Table31118[[#This Row],[PA]]</f>
        <v>39.324685314685311</v>
      </c>
      <c r="Y80" s="35">
        <f>((F80+G80)*(L80+(0.26*G80))+(0.52*M80))/D80</f>
        <v>14.562377622377623</v>
      </c>
    </row>
    <row r="81" spans="1:25" x14ac:dyDescent="0.25">
      <c r="A81" s="16" t="s">
        <v>228</v>
      </c>
      <c r="B81" s="6" t="str">
        <f>Spartans!A12</f>
        <v>Mariano Ramos</v>
      </c>
      <c r="C81" s="6" t="str">
        <f>Spartans!B12</f>
        <v>1,2,3</v>
      </c>
      <c r="D81" s="6">
        <f>Spartans!C12</f>
        <v>125</v>
      </c>
      <c r="E81" s="6">
        <f>Spartans!D12</f>
        <v>114</v>
      </c>
      <c r="F81" s="6">
        <f>Spartans!E12</f>
        <v>28</v>
      </c>
      <c r="G81" s="6">
        <f>Spartans!F12</f>
        <v>11</v>
      </c>
      <c r="H81" s="6">
        <f>Spartans!G12</f>
        <v>18</v>
      </c>
      <c r="I81" s="6">
        <f>Spartans!H12</f>
        <v>7</v>
      </c>
      <c r="J81" s="6">
        <f>Spartans!I12</f>
        <v>1</v>
      </c>
      <c r="K81" s="6">
        <f>Spartans!J12</f>
        <v>2</v>
      </c>
      <c r="L81" s="6">
        <f>Spartans!K12</f>
        <v>43</v>
      </c>
      <c r="M81" s="6">
        <f>Spartans!L12</f>
        <v>10</v>
      </c>
      <c r="N81" s="11">
        <f>IFERROR(H81/F81,0)</f>
        <v>0.6428571428571429</v>
      </c>
      <c r="O81" s="11">
        <f>IFERROR(I81/F81,0)</f>
        <v>0.25</v>
      </c>
      <c r="P81" s="11">
        <f>IFERROR(J81/F81,0)</f>
        <v>3.5714285714285712E-2</v>
      </c>
      <c r="Q81" s="11">
        <f>IFERROR(K81/F81,0)</f>
        <v>7.1428571428571425E-2</v>
      </c>
      <c r="R81" s="11">
        <f>IFERROR(G81/D81,0)</f>
        <v>8.7999999999999995E-2</v>
      </c>
      <c r="S81" s="14">
        <f>IFERROR((H81+I81+J81+K81)/E81,0)</f>
        <v>0.24561403508771928</v>
      </c>
      <c r="T81" s="14">
        <f>IFERROR(L81/E81,0)</f>
        <v>0.37719298245614036</v>
      </c>
      <c r="U81" s="14">
        <f>(F81+G81)/D81</f>
        <v>0.312</v>
      </c>
      <c r="V81" s="14">
        <f>T81+U81</f>
        <v>0.68919298245614036</v>
      </c>
      <c r="W81" s="14">
        <f>(Table31118[[#This Row],[2B]]+Table31118[[#This Row],[3B]]+(3*Table31118[[#This Row],[HR]]))/Table31118[[#This Row],[AB]]</f>
        <v>0.12280701754385964</v>
      </c>
      <c r="X81" s="15">
        <f>(0.69*Table31118[[#This Row],[BB]])+(0.89*Table31118[[#This Row],[1B]])+(1.27*Table31118[[#This Row],[2B]])+(1.62*Table31118[[#This Row],[3B]])+(2.1*Table31118[[#This Row],[HR]])/Table31118[[#This Row],[PA]]</f>
        <v>34.153599999999997</v>
      </c>
      <c r="Y81" s="35">
        <f>((F81+G81)*(L81+(0.26*G81))+(0.52*M81))/D81</f>
        <v>14.349920000000001</v>
      </c>
    </row>
    <row r="82" spans="1:25" x14ac:dyDescent="0.25">
      <c r="A82" s="17" t="s">
        <v>230</v>
      </c>
      <c r="B82" s="6" t="str">
        <f>Bullets!A10</f>
        <v>Jimmie Marshall</v>
      </c>
      <c r="C82" s="6" t="str">
        <f>Bullets!B10</f>
        <v>1,2,3</v>
      </c>
      <c r="D82" s="6">
        <f>Bullets!C10</f>
        <v>131</v>
      </c>
      <c r="E82" s="6">
        <f>Bullets!D10</f>
        <v>128</v>
      </c>
      <c r="F82" s="6">
        <f>Bullets!E10</f>
        <v>30</v>
      </c>
      <c r="G82" s="6">
        <f>Bullets!F10</f>
        <v>3</v>
      </c>
      <c r="H82" s="6">
        <f>Bullets!G10</f>
        <v>12</v>
      </c>
      <c r="I82" s="6">
        <f>Bullets!H10</f>
        <v>12</v>
      </c>
      <c r="J82" s="6">
        <f>Bullets!I10</f>
        <v>4</v>
      </c>
      <c r="K82" s="6">
        <f>Bullets!J10</f>
        <v>2</v>
      </c>
      <c r="L82" s="6">
        <f>Bullets!K10</f>
        <v>56</v>
      </c>
      <c r="M82" s="6">
        <f>Bullets!L10</f>
        <v>5</v>
      </c>
      <c r="N82" s="11">
        <f>IFERROR(H82/F82,0)</f>
        <v>0.4</v>
      </c>
      <c r="O82" s="11">
        <f>IFERROR(I82/F82,0)</f>
        <v>0.4</v>
      </c>
      <c r="P82" s="11">
        <f>IFERROR(J82/F82,0)</f>
        <v>0.13333333333333333</v>
      </c>
      <c r="Q82" s="11">
        <f>IFERROR(K82/F82,0)</f>
        <v>6.6666666666666666E-2</v>
      </c>
      <c r="R82" s="11">
        <f>IFERROR(G82/D82,0)</f>
        <v>2.2900763358778626E-2</v>
      </c>
      <c r="S82" s="14">
        <f>IFERROR((H82+I82+J82+K82)/E82,0)</f>
        <v>0.234375</v>
      </c>
      <c r="T82" s="14">
        <f>IFERROR(L82/E82,0)</f>
        <v>0.4375</v>
      </c>
      <c r="U82" s="14">
        <f>(F82+G82)/D82</f>
        <v>0.25190839694656486</v>
      </c>
      <c r="V82" s="14">
        <f>T82+U82</f>
        <v>0.68940839694656486</v>
      </c>
      <c r="W82" s="14">
        <f>(Table31118[[#This Row],[2B]]+Table31118[[#This Row],[3B]]+(3*Table31118[[#This Row],[HR]]))/Table31118[[#This Row],[AB]]</f>
        <v>0.171875</v>
      </c>
      <c r="X82" s="15">
        <f>(0.69*Table31118[[#This Row],[BB]])+(0.89*Table31118[[#This Row],[1B]])+(1.27*Table31118[[#This Row],[2B]])+(1.62*Table31118[[#This Row],[3B]])+(2.1*Table31118[[#This Row],[HR]])/Table31118[[#This Row],[PA]]</f>
        <v>34.50206106870229</v>
      </c>
      <c r="Y82" s="35">
        <f>((F82+G82)*(L82+(0.26*G82))+(0.52*M82))/D82</f>
        <v>14.323206106870229</v>
      </c>
    </row>
    <row r="83" spans="1:25" x14ac:dyDescent="0.25">
      <c r="A83" s="17" t="s">
        <v>241</v>
      </c>
      <c r="B83" s="36" t="str">
        <f>Spikes!A12</f>
        <v>Pat Mills</v>
      </c>
      <c r="C83" s="36" t="str">
        <f>Spikes!B12</f>
        <v>1,2,3</v>
      </c>
      <c r="D83" s="36">
        <f>Spikes!C12</f>
        <v>129</v>
      </c>
      <c r="E83" s="36">
        <f>Spikes!D12</f>
        <v>124</v>
      </c>
      <c r="F83" s="36">
        <f>Spikes!E12</f>
        <v>29</v>
      </c>
      <c r="G83" s="36">
        <f>Spikes!F12</f>
        <v>5</v>
      </c>
      <c r="H83" s="36">
        <f>Spikes!G12</f>
        <v>13</v>
      </c>
      <c r="I83" s="36">
        <f>Spikes!H12</f>
        <v>11</v>
      </c>
      <c r="J83" s="36">
        <f>Spikes!I12</f>
        <v>3</v>
      </c>
      <c r="K83" s="36">
        <f>Spikes!J12</f>
        <v>2</v>
      </c>
      <c r="L83" s="36">
        <f>Spikes!K12</f>
        <v>52</v>
      </c>
      <c r="M83" s="36">
        <f>Spikes!L12</f>
        <v>11</v>
      </c>
      <c r="N83" s="11">
        <f>IFERROR(H83/F83,0)</f>
        <v>0.44827586206896552</v>
      </c>
      <c r="O83" s="11">
        <f>IFERROR(I83/F83,0)</f>
        <v>0.37931034482758619</v>
      </c>
      <c r="P83" s="11">
        <f>IFERROR(J83/F83,0)</f>
        <v>0.10344827586206896</v>
      </c>
      <c r="Q83" s="11">
        <f>IFERROR(K83/F83,0)</f>
        <v>6.8965517241379309E-2</v>
      </c>
      <c r="R83" s="11">
        <f>IFERROR(G83/D83,0)</f>
        <v>3.875968992248062E-2</v>
      </c>
      <c r="S83" s="14">
        <f>IFERROR((H83+I83+J83+K83)/E83,0)</f>
        <v>0.23387096774193547</v>
      </c>
      <c r="T83" s="14">
        <f>IFERROR(L83/E83,0)</f>
        <v>0.41935483870967744</v>
      </c>
      <c r="U83" s="14">
        <f>(F83+G83)/D83</f>
        <v>0.26356589147286824</v>
      </c>
      <c r="V83" s="14">
        <f>T83+U83</f>
        <v>0.68292073018254573</v>
      </c>
      <c r="W83" s="14">
        <f>(Table31118[[#This Row],[2B]]+Table31118[[#This Row],[3B]]+(3*Table31118[[#This Row],[HR]]))/Table31118[[#This Row],[AB]]</f>
        <v>0.16129032258064516</v>
      </c>
      <c r="X83" s="15">
        <f>(0.69*Table31118[[#This Row],[BB]])+(0.89*Table31118[[#This Row],[1B]])+(1.27*Table31118[[#This Row],[2B]])+(1.62*Table31118[[#This Row],[3B]])+(2.1*Table31118[[#This Row],[HR]])/Table31118[[#This Row],[PA]]</f>
        <v>33.882558139534886</v>
      </c>
      <c r="Y83" s="35">
        <f>((F83+G83)*(L83+(0.26*G83))+(0.52*M83))/D83</f>
        <v>14.092403100775192</v>
      </c>
    </row>
    <row r="84" spans="1:25" x14ac:dyDescent="0.25">
      <c r="A84" s="17" t="s">
        <v>238</v>
      </c>
      <c r="B84" s="6" t="str">
        <f>Warhogs!A2</f>
        <v>Alejandro Hildago</v>
      </c>
      <c r="C84" s="6" t="str">
        <f>Warhogs!B2</f>
        <v>1,2,3</v>
      </c>
      <c r="D84" s="6">
        <f>Warhogs!C2</f>
        <v>99</v>
      </c>
      <c r="E84" s="6">
        <f>Warhogs!D2</f>
        <v>94</v>
      </c>
      <c r="F84" s="6">
        <f>Warhogs!E2</f>
        <v>25</v>
      </c>
      <c r="G84" s="6">
        <f>Warhogs!F2</f>
        <v>5</v>
      </c>
      <c r="H84" s="6">
        <f>Warhogs!G2</f>
        <v>12</v>
      </c>
      <c r="I84" s="6">
        <f>Warhogs!H2</f>
        <v>9</v>
      </c>
      <c r="J84" s="6">
        <f>Warhogs!I2</f>
        <v>1</v>
      </c>
      <c r="K84" s="6">
        <f>Warhogs!J2</f>
        <v>3</v>
      </c>
      <c r="L84" s="6">
        <f>Warhogs!K2</f>
        <v>45</v>
      </c>
      <c r="M84" s="6">
        <f>Warhogs!L2</f>
        <v>2</v>
      </c>
      <c r="N84" s="11">
        <f>IFERROR(H84/F84,0)</f>
        <v>0.48</v>
      </c>
      <c r="O84" s="11">
        <f>IFERROR(I84/F84,0)</f>
        <v>0.36</v>
      </c>
      <c r="P84" s="11">
        <f>IFERROR(J84/F84,0)</f>
        <v>0.04</v>
      </c>
      <c r="Q84" s="11">
        <f>IFERROR(K84/F84,0)</f>
        <v>0.12</v>
      </c>
      <c r="R84" s="11">
        <f>IFERROR(G84/D84,0)</f>
        <v>5.0505050505050504E-2</v>
      </c>
      <c r="S84" s="14">
        <f>IFERROR((H84+I84+J84+K84)/E84,0)</f>
        <v>0.26595744680851063</v>
      </c>
      <c r="T84" s="14">
        <f>IFERROR(L84/E84,0)</f>
        <v>0.47872340425531917</v>
      </c>
      <c r="U84" s="14">
        <f>(F84+G84)/D84</f>
        <v>0.30303030303030304</v>
      </c>
      <c r="V84" s="14">
        <f>T84+U84</f>
        <v>0.78175370728562221</v>
      </c>
      <c r="W84" s="14">
        <f>(Table31118[[#This Row],[2B]]+Table31118[[#This Row],[3B]]+(3*Table31118[[#This Row],[HR]]))/Table31118[[#This Row],[AB]]</f>
        <v>0.20212765957446807</v>
      </c>
      <c r="X84" s="15">
        <f>(0.69*Table31118[[#This Row],[BB]])+(0.89*Table31118[[#This Row],[1B]])+(1.27*Table31118[[#This Row],[2B]])+(1.62*Table31118[[#This Row],[3B]])+(2.1*Table31118[[#This Row],[HR]])/Table31118[[#This Row],[PA]]</f>
        <v>27.243636363636362</v>
      </c>
      <c r="Y84" s="35">
        <f>((F84+G84)*(L84+(0.26*G84))+(0.52*M84))/D84</f>
        <v>14.04080808080808</v>
      </c>
    </row>
    <row r="85" spans="1:25" x14ac:dyDescent="0.25">
      <c r="A85" s="17" t="s">
        <v>241</v>
      </c>
      <c r="B85" s="36" t="str">
        <f>Spikes!A11</f>
        <v>Marvin Payne</v>
      </c>
      <c r="C85" s="36" t="str">
        <f>Spikes!B11</f>
        <v>1,2,3</v>
      </c>
      <c r="D85" s="36">
        <f>Spikes!C11</f>
        <v>129</v>
      </c>
      <c r="E85" s="36">
        <f>Spikes!D11</f>
        <v>123</v>
      </c>
      <c r="F85" s="36">
        <f>Spikes!E11</f>
        <v>27</v>
      </c>
      <c r="G85" s="36">
        <f>Spikes!F11</f>
        <v>6</v>
      </c>
      <c r="H85" s="36">
        <f>Spikes!G11</f>
        <v>13</v>
      </c>
      <c r="I85" s="36">
        <f>Spikes!H11</f>
        <v>7</v>
      </c>
      <c r="J85" s="36">
        <f>Spikes!I11</f>
        <v>2</v>
      </c>
      <c r="K85" s="36">
        <f>Spikes!J11</f>
        <v>5</v>
      </c>
      <c r="L85" s="36">
        <f>Spikes!K11</f>
        <v>53</v>
      </c>
      <c r="M85" s="36">
        <f>Spikes!L11</f>
        <v>11</v>
      </c>
      <c r="N85" s="11">
        <f>IFERROR(H85/F85,0)</f>
        <v>0.48148148148148145</v>
      </c>
      <c r="O85" s="11">
        <f>IFERROR(I85/F85,0)</f>
        <v>0.25925925925925924</v>
      </c>
      <c r="P85" s="11">
        <f>IFERROR(J85/F85,0)</f>
        <v>7.407407407407407E-2</v>
      </c>
      <c r="Q85" s="11">
        <f>IFERROR(K85/F85,0)</f>
        <v>0.18518518518518517</v>
      </c>
      <c r="R85" s="11">
        <f>IFERROR(G85/D85,0)</f>
        <v>4.6511627906976744E-2</v>
      </c>
      <c r="S85" s="14">
        <f>IFERROR((H85+I85+J85+K85)/E85,0)</f>
        <v>0.21951219512195122</v>
      </c>
      <c r="T85" s="14">
        <f>IFERROR(L85/E85,0)</f>
        <v>0.43089430894308944</v>
      </c>
      <c r="U85" s="14">
        <f>(F85+G85)/D85</f>
        <v>0.2558139534883721</v>
      </c>
      <c r="V85" s="14">
        <f>T85+U85</f>
        <v>0.68670826243146155</v>
      </c>
      <c r="W85" s="14">
        <f>(Table31118[[#This Row],[2B]]+Table31118[[#This Row],[3B]]+(3*Table31118[[#This Row],[HR]]))/Table31118[[#This Row],[AB]]</f>
        <v>0.1951219512195122</v>
      </c>
      <c r="X85" s="15">
        <f>(0.69*Table31118[[#This Row],[BB]])+(0.89*Table31118[[#This Row],[1B]])+(1.27*Table31118[[#This Row],[2B]])+(1.62*Table31118[[#This Row],[3B]])+(2.1*Table31118[[#This Row],[HR]])/Table31118[[#This Row],[PA]]</f>
        <v>27.921395348837212</v>
      </c>
      <c r="Y85" s="35">
        <f>((F85+G85)*(L85+(0.26*G85))+(0.52*M85))/D85</f>
        <v>14.0015503875969</v>
      </c>
    </row>
    <row r="86" spans="1:25" x14ac:dyDescent="0.25">
      <c r="A86" s="17" t="s">
        <v>233</v>
      </c>
      <c r="B86" s="6" t="str">
        <f>Infernos!A14</f>
        <v>Tim Horton</v>
      </c>
      <c r="C86" s="6" t="str">
        <f>Infernos!B14</f>
        <v>1,2,3</v>
      </c>
      <c r="D86" s="6">
        <f>Infernos!C14</f>
        <v>138</v>
      </c>
      <c r="E86" s="6">
        <f>Infernos!D14</f>
        <v>130</v>
      </c>
      <c r="F86" s="6">
        <f>Infernos!E14</f>
        <v>32</v>
      </c>
      <c r="G86" s="6">
        <f>Infernos!F14</f>
        <v>8</v>
      </c>
      <c r="H86" s="6">
        <f>Infernos!G14</f>
        <v>23</v>
      </c>
      <c r="I86" s="6">
        <f>Infernos!H14</f>
        <v>6</v>
      </c>
      <c r="J86" s="6">
        <f>Infernos!I14</f>
        <v>1</v>
      </c>
      <c r="K86" s="6">
        <f>Infernos!J14</f>
        <v>2</v>
      </c>
      <c r="L86" s="6">
        <f>Infernos!K14</f>
        <v>46</v>
      </c>
      <c r="M86" s="6">
        <f>Infernos!L14</f>
        <v>6</v>
      </c>
      <c r="N86" s="11">
        <f>IFERROR(H86/F86,0)</f>
        <v>0.71875</v>
      </c>
      <c r="O86" s="11">
        <f>IFERROR(I86/F86,0)</f>
        <v>0.1875</v>
      </c>
      <c r="P86" s="11">
        <f>IFERROR(J86/F86,0)</f>
        <v>3.125E-2</v>
      </c>
      <c r="Q86" s="11">
        <f>IFERROR(K86/F86,0)</f>
        <v>6.25E-2</v>
      </c>
      <c r="R86" s="11">
        <f>IFERROR(G86/D86,0)</f>
        <v>5.7971014492753624E-2</v>
      </c>
      <c r="S86" s="14">
        <f>IFERROR((H86+I86+J86+K86)/E86,0)</f>
        <v>0.24615384615384617</v>
      </c>
      <c r="T86" s="14">
        <f>IFERROR(L86/E86,0)</f>
        <v>0.35384615384615387</v>
      </c>
      <c r="U86" s="14">
        <f>(F86+G86)/D86</f>
        <v>0.28985507246376813</v>
      </c>
      <c r="V86" s="14">
        <f>T86+U86</f>
        <v>0.64370122630992199</v>
      </c>
      <c r="W86" s="14">
        <f>(Table31118[[#This Row],[2B]]+Table31118[[#This Row],[3B]]+(3*Table31118[[#This Row],[HR]]))/Table31118[[#This Row],[AB]]</f>
        <v>0.1</v>
      </c>
      <c r="X86" s="15">
        <f>(0.69*Table31118[[#This Row],[BB]])+(0.89*Table31118[[#This Row],[1B]])+(1.27*Table31118[[#This Row],[2B]])+(1.62*Table31118[[#This Row],[3B]])+(2.1*Table31118[[#This Row],[HR]])/Table31118[[#This Row],[PA]]</f>
        <v>35.260434782608691</v>
      </c>
      <c r="Y86" s="35">
        <f>((F86+G86)*(L86+(0.26*G86))+(0.52*M86))/D86</f>
        <v>13.958840579710143</v>
      </c>
    </row>
    <row r="87" spans="1:25" x14ac:dyDescent="0.25">
      <c r="A87" s="17" t="s">
        <v>232</v>
      </c>
      <c r="B87" s="6" t="str">
        <f>Runners!A4</f>
        <v>Gabriel Ramirez</v>
      </c>
      <c r="C87" s="6" t="str">
        <f>Runners!B4</f>
        <v>1,2,3</v>
      </c>
      <c r="D87" s="6">
        <f>Runners!C4</f>
        <v>134</v>
      </c>
      <c r="E87" s="6">
        <f>Runners!D4</f>
        <v>126</v>
      </c>
      <c r="F87" s="6">
        <f>Runners!E4</f>
        <v>26</v>
      </c>
      <c r="G87" s="6">
        <f>Runners!F4</f>
        <v>8</v>
      </c>
      <c r="H87" s="6">
        <f>Runners!G4</f>
        <v>10</v>
      </c>
      <c r="I87" s="6">
        <f>Runners!H4</f>
        <v>10</v>
      </c>
      <c r="J87" s="6">
        <f>Runners!I4</f>
        <v>3</v>
      </c>
      <c r="K87" s="6">
        <f>Runners!J4</f>
        <v>3</v>
      </c>
      <c r="L87" s="6">
        <f>Runners!K4</f>
        <v>51</v>
      </c>
      <c r="M87" s="6">
        <f>Runners!L4</f>
        <v>4</v>
      </c>
      <c r="N87" s="11">
        <f>IFERROR(H87/F87,0)</f>
        <v>0.38461538461538464</v>
      </c>
      <c r="O87" s="11">
        <f>IFERROR(I87/F87,0)</f>
        <v>0.38461538461538464</v>
      </c>
      <c r="P87" s="11">
        <f>IFERROR(J87/F87,0)</f>
        <v>0.11538461538461539</v>
      </c>
      <c r="Q87" s="11">
        <f>IFERROR(K87/F87,0)</f>
        <v>0.11538461538461539</v>
      </c>
      <c r="R87" s="11">
        <f>IFERROR(G87/D87,0)</f>
        <v>5.9701492537313432E-2</v>
      </c>
      <c r="S87" s="14">
        <f>IFERROR((H87+I87+J87+K87)/E87,0)</f>
        <v>0.20634920634920634</v>
      </c>
      <c r="T87" s="14">
        <f>IFERROR(L87/E87,0)</f>
        <v>0.40476190476190477</v>
      </c>
      <c r="U87" s="14">
        <f>(F87+G87)/D87</f>
        <v>0.2537313432835821</v>
      </c>
      <c r="V87" s="14">
        <f>T87+U87</f>
        <v>0.65849324804548681</v>
      </c>
      <c r="W87" s="14">
        <f>(Table31118[[#This Row],[2B]]+Table31118[[#This Row],[3B]]+(3*Table31118[[#This Row],[HR]]))/Table31118[[#This Row],[AB]]</f>
        <v>0.17460317460317459</v>
      </c>
      <c r="X87" s="15">
        <f>(0.69*Table31118[[#This Row],[BB]])+(0.89*Table31118[[#This Row],[1B]])+(1.27*Table31118[[#This Row],[2B]])+(1.62*Table31118[[#This Row],[3B]])+(2.1*Table31118[[#This Row],[HR]])/Table31118[[#This Row],[PA]]</f>
        <v>32.02701492537313</v>
      </c>
      <c r="Y87" s="35">
        <f>((F87+G87)*(L87+(0.26*G87))+(0.52*M87))/D87</f>
        <v>13.483582089552238</v>
      </c>
    </row>
    <row r="88" spans="1:25" x14ac:dyDescent="0.25">
      <c r="A88" s="17" t="s">
        <v>236</v>
      </c>
      <c r="B88" s="6" t="str">
        <f>Sabertooths!A9</f>
        <v>Jared Snyder</v>
      </c>
      <c r="C88" s="6" t="str">
        <f>Sabertooths!B9</f>
        <v>1,2,3</v>
      </c>
      <c r="D88" s="6">
        <f>Sabertooths!C9</f>
        <v>119</v>
      </c>
      <c r="E88" s="6">
        <f>Sabertooths!D9</f>
        <v>116</v>
      </c>
      <c r="F88" s="6">
        <f>Sabertooths!E9</f>
        <v>31</v>
      </c>
      <c r="G88" s="6">
        <f>Sabertooths!F9</f>
        <v>3</v>
      </c>
      <c r="H88" s="6">
        <f>Sabertooths!G9</f>
        <v>22</v>
      </c>
      <c r="I88" s="6">
        <f>Sabertooths!H9</f>
        <v>6</v>
      </c>
      <c r="J88" s="6">
        <f>Sabertooths!I9</f>
        <v>0</v>
      </c>
      <c r="K88" s="6">
        <f>Sabertooths!J9</f>
        <v>3</v>
      </c>
      <c r="L88" s="6">
        <f>Sabertooths!K9</f>
        <v>46</v>
      </c>
      <c r="M88" s="6">
        <f>Sabertooths!L9</f>
        <v>5</v>
      </c>
      <c r="N88" s="11">
        <f>IFERROR(H88/F88,0)</f>
        <v>0.70967741935483875</v>
      </c>
      <c r="O88" s="11">
        <f>IFERROR(I88/F88,0)</f>
        <v>0.19354838709677419</v>
      </c>
      <c r="P88" s="11">
        <f>IFERROR(J88/F88,0)</f>
        <v>0</v>
      </c>
      <c r="Q88" s="11">
        <f>IFERROR(K88/F88,0)</f>
        <v>9.6774193548387094E-2</v>
      </c>
      <c r="R88" s="11">
        <f>IFERROR(G88/D88,0)</f>
        <v>2.5210084033613446E-2</v>
      </c>
      <c r="S88" s="14">
        <f>IFERROR((H88+I88+J88+K88)/E88,0)</f>
        <v>0.26724137931034481</v>
      </c>
      <c r="T88" s="14">
        <f>IFERROR(L88/E88,0)</f>
        <v>0.39655172413793105</v>
      </c>
      <c r="U88" s="14">
        <f>(F88+G88)/D88</f>
        <v>0.2857142857142857</v>
      </c>
      <c r="V88" s="14">
        <f>T88+U88</f>
        <v>0.68226600985221675</v>
      </c>
      <c r="W88" s="14">
        <f>(Table31118[[#This Row],[2B]]+Table31118[[#This Row],[3B]]+(3*Table31118[[#This Row],[HR]]))/Table31118[[#This Row],[AB]]</f>
        <v>0.12931034482758622</v>
      </c>
      <c r="X88" s="15">
        <f>(0.69*Table31118[[#This Row],[BB]])+(0.89*Table31118[[#This Row],[1B]])+(1.27*Table31118[[#This Row],[2B]])+(1.62*Table31118[[#This Row],[3B]])+(2.1*Table31118[[#This Row],[HR]])/Table31118[[#This Row],[PA]]</f>
        <v>29.322941176470593</v>
      </c>
      <c r="Y88" s="35">
        <f>((F88+G88)*(L88+(0.26*G88))+(0.52*M88))/D88</f>
        <v>13.387563025210083</v>
      </c>
    </row>
    <row r="89" spans="1:25" x14ac:dyDescent="0.25">
      <c r="A89" s="17" t="s">
        <v>240</v>
      </c>
      <c r="B89" s="6" t="str">
        <f>Badgers!A11</f>
        <v>Paul Young</v>
      </c>
      <c r="C89" s="6" t="str">
        <f>Badgers!B11</f>
        <v>1,2,3</v>
      </c>
      <c r="D89" s="6">
        <f>Badgers!C11</f>
        <v>145</v>
      </c>
      <c r="E89" s="6">
        <f>Badgers!D11</f>
        <v>137</v>
      </c>
      <c r="F89" s="6">
        <f>Badgers!E11</f>
        <v>29</v>
      </c>
      <c r="G89" s="6">
        <f>Badgers!F11</f>
        <v>8</v>
      </c>
      <c r="H89" s="6">
        <f>Badgers!G11</f>
        <v>17</v>
      </c>
      <c r="I89" s="6">
        <f>Badgers!H11</f>
        <v>8</v>
      </c>
      <c r="J89" s="6">
        <f>Badgers!I11</f>
        <v>0</v>
      </c>
      <c r="K89" s="6">
        <f>Badgers!J11</f>
        <v>4</v>
      </c>
      <c r="L89" s="6">
        <f>Badgers!K11</f>
        <v>49</v>
      </c>
      <c r="M89" s="6">
        <f>Badgers!L11</f>
        <v>3</v>
      </c>
      <c r="N89" s="11">
        <f>IFERROR(H89/F89,0)</f>
        <v>0.58620689655172409</v>
      </c>
      <c r="O89" s="11">
        <f>IFERROR(I89/F89,0)</f>
        <v>0.27586206896551724</v>
      </c>
      <c r="P89" s="11">
        <f>IFERROR(J89/F89,0)</f>
        <v>0</v>
      </c>
      <c r="Q89" s="11">
        <f>IFERROR(K89/F89,0)</f>
        <v>0.13793103448275862</v>
      </c>
      <c r="R89" s="11">
        <f>IFERROR(G89/D89,0)</f>
        <v>5.5172413793103448E-2</v>
      </c>
      <c r="S89" s="14">
        <f>IFERROR((H89+I89+J89+K89)/E89,0)</f>
        <v>0.21167883211678831</v>
      </c>
      <c r="T89" s="14">
        <f>IFERROR(L89/E89,0)</f>
        <v>0.35766423357664234</v>
      </c>
      <c r="U89" s="14">
        <f>(F89+G89)/D89</f>
        <v>0.25517241379310346</v>
      </c>
      <c r="V89" s="14">
        <f>T89+U89</f>
        <v>0.61283664736974575</v>
      </c>
      <c r="W89" s="14">
        <f>(Table31118[[#This Row],[2B]]+Table31118[[#This Row],[3B]]+(3*Table31118[[#This Row],[HR]]))/Table31118[[#This Row],[AB]]</f>
        <v>0.145985401459854</v>
      </c>
      <c r="X89" s="15">
        <f>(0.69*Table31118[[#This Row],[BB]])+(0.89*Table31118[[#This Row],[1B]])+(1.27*Table31118[[#This Row],[2B]])+(1.62*Table31118[[#This Row],[3B]])+(2.1*Table31118[[#This Row],[HR]])/Table31118[[#This Row],[PA]]</f>
        <v>30.867931034482758</v>
      </c>
      <c r="Y89" s="35">
        <f>((F89+G89)*(L89+(0.26*G89))+(0.52*M89))/D89</f>
        <v>13.04496551724138</v>
      </c>
    </row>
    <row r="90" spans="1:25" x14ac:dyDescent="0.25">
      <c r="A90" s="17" t="s">
        <v>238</v>
      </c>
      <c r="B90" s="6" t="str">
        <f>Warhogs!A11</f>
        <v>Pablo Prieto</v>
      </c>
      <c r="C90" s="6" t="str">
        <f>Warhogs!B11</f>
        <v>1,2,3</v>
      </c>
      <c r="D90" s="6">
        <f>Warhogs!C11</f>
        <v>121</v>
      </c>
      <c r="E90" s="6">
        <f>Warhogs!D11</f>
        <v>116</v>
      </c>
      <c r="F90" s="6">
        <f>Warhogs!E11</f>
        <v>26</v>
      </c>
      <c r="G90" s="6">
        <f>Warhogs!F11</f>
        <v>5</v>
      </c>
      <c r="H90" s="6">
        <f>Warhogs!G11</f>
        <v>14</v>
      </c>
      <c r="I90" s="6">
        <f>Warhogs!H11</f>
        <v>6</v>
      </c>
      <c r="J90" s="6">
        <f>Warhogs!I11</f>
        <v>1</v>
      </c>
      <c r="K90" s="6">
        <f>Warhogs!J11</f>
        <v>5</v>
      </c>
      <c r="L90" s="6">
        <f>Warhogs!K11</f>
        <v>49</v>
      </c>
      <c r="M90" s="6">
        <f>Warhogs!L11</f>
        <v>2</v>
      </c>
      <c r="N90" s="11">
        <f>IFERROR(H90/F90,0)</f>
        <v>0.53846153846153844</v>
      </c>
      <c r="O90" s="11">
        <f>IFERROR(I90/F90,0)</f>
        <v>0.23076923076923078</v>
      </c>
      <c r="P90" s="11">
        <f>IFERROR(J90/F90,0)</f>
        <v>3.8461538461538464E-2</v>
      </c>
      <c r="Q90" s="11">
        <f>IFERROR(K90/F90,0)</f>
        <v>0.19230769230769232</v>
      </c>
      <c r="R90" s="11">
        <f>IFERROR(G90/D90,0)</f>
        <v>4.1322314049586778E-2</v>
      </c>
      <c r="S90" s="14">
        <f>IFERROR((H90+I90+J90+K90)/E90,0)</f>
        <v>0.22413793103448276</v>
      </c>
      <c r="T90" s="14">
        <f>IFERROR(L90/E90,0)</f>
        <v>0.42241379310344829</v>
      </c>
      <c r="U90" s="14">
        <f>(F90+G90)/D90</f>
        <v>0.256198347107438</v>
      </c>
      <c r="V90" s="14">
        <f>T90+U90</f>
        <v>0.67861214021088623</v>
      </c>
      <c r="W90" s="14">
        <f>(Table31118[[#This Row],[2B]]+Table31118[[#This Row],[3B]]+(3*Table31118[[#This Row],[HR]]))/Table31118[[#This Row],[AB]]</f>
        <v>0.18965517241379309</v>
      </c>
      <c r="X90" s="15">
        <f>(0.69*Table31118[[#This Row],[BB]])+(0.89*Table31118[[#This Row],[1B]])+(1.27*Table31118[[#This Row],[2B]])+(1.62*Table31118[[#This Row],[3B]])+(2.1*Table31118[[#This Row],[HR]])/Table31118[[#This Row],[PA]]</f>
        <v>25.236776859504133</v>
      </c>
      <c r="Y90" s="35">
        <f>((F90+G90)*(L90+(0.26*G90))+(0.52*M90))/D90</f>
        <v>12.895371900826445</v>
      </c>
    </row>
    <row r="91" spans="1:25" x14ac:dyDescent="0.25">
      <c r="A91" s="17" t="s">
        <v>235</v>
      </c>
      <c r="B91" s="6" t="str">
        <f>Crocs!A7</f>
        <v>Hector Santana</v>
      </c>
      <c r="C91" s="6" t="str">
        <f>Crocs!B7</f>
        <v>1,2,3</v>
      </c>
      <c r="D91" s="6">
        <f>Crocs!C7</f>
        <v>133</v>
      </c>
      <c r="E91" s="6">
        <f>Crocs!D7</f>
        <v>130</v>
      </c>
      <c r="F91" s="6">
        <f>Crocs!E7</f>
        <v>31</v>
      </c>
      <c r="G91" s="6">
        <f>Crocs!F7</f>
        <v>3</v>
      </c>
      <c r="H91" s="6">
        <f>Crocs!G7</f>
        <v>19</v>
      </c>
      <c r="I91" s="6">
        <f>Crocs!H7</f>
        <v>9</v>
      </c>
      <c r="J91" s="6">
        <f>Crocs!I7</f>
        <v>0</v>
      </c>
      <c r="K91" s="6">
        <f>Crocs!J7</f>
        <v>3</v>
      </c>
      <c r="L91" s="6">
        <f>Crocs!K7</f>
        <v>49</v>
      </c>
      <c r="M91" s="6">
        <f>Crocs!L7</f>
        <v>5</v>
      </c>
      <c r="N91" s="11">
        <f>IFERROR(H91/F91,0)</f>
        <v>0.61290322580645162</v>
      </c>
      <c r="O91" s="11">
        <f>IFERROR(I91/F91,0)</f>
        <v>0.29032258064516131</v>
      </c>
      <c r="P91" s="11">
        <f>IFERROR(J91/F91,0)</f>
        <v>0</v>
      </c>
      <c r="Q91" s="11">
        <f>IFERROR(K91/F91,0)</f>
        <v>9.6774193548387094E-2</v>
      </c>
      <c r="R91" s="11">
        <f>IFERROR(G91/D91,0)</f>
        <v>2.2556390977443608E-2</v>
      </c>
      <c r="S91" s="14">
        <f>IFERROR((H91+I91+J91+K91)/E91,0)</f>
        <v>0.23846153846153847</v>
      </c>
      <c r="T91" s="14">
        <f>IFERROR(L91/E91,0)</f>
        <v>0.37692307692307692</v>
      </c>
      <c r="U91" s="14">
        <f>(F91+G91)/D91</f>
        <v>0.25563909774436089</v>
      </c>
      <c r="V91" s="14">
        <f>T91+U91</f>
        <v>0.6325621746674378</v>
      </c>
      <c r="W91" s="14">
        <f>(Table31118[[#This Row],[2B]]+Table31118[[#This Row],[3B]]+(3*Table31118[[#This Row],[HR]]))/Table31118[[#This Row],[AB]]</f>
        <v>0.13846153846153847</v>
      </c>
      <c r="X91" s="15">
        <f>(0.69*Table31118[[#This Row],[BB]])+(0.89*Table31118[[#This Row],[1B]])+(1.27*Table31118[[#This Row],[2B]])+(1.62*Table31118[[#This Row],[3B]])+(2.1*Table31118[[#This Row],[HR]])/Table31118[[#This Row],[PA]]</f>
        <v>30.457368421052632</v>
      </c>
      <c r="Y91" s="35">
        <f>((F91+G91)*(L91+(0.26*G91))+(0.52*M91))/D91</f>
        <v>12.745263157894737</v>
      </c>
    </row>
    <row r="92" spans="1:25" x14ac:dyDescent="0.25">
      <c r="A92" s="17" t="s">
        <v>233</v>
      </c>
      <c r="B92" s="6" t="str">
        <f>Infernos!A3</f>
        <v>Arturo Campos</v>
      </c>
      <c r="C92" s="6" t="str">
        <f>Infernos!B3</f>
        <v>1,2,3</v>
      </c>
      <c r="D92" s="6">
        <f>Infernos!C3</f>
        <v>127</v>
      </c>
      <c r="E92" s="6">
        <f>Infernos!D3</f>
        <v>114</v>
      </c>
      <c r="F92" s="6">
        <f>Infernos!E3</f>
        <v>22</v>
      </c>
      <c r="G92" s="6">
        <f>Infernos!F3</f>
        <v>13</v>
      </c>
      <c r="H92" s="6">
        <f>Infernos!G3</f>
        <v>10</v>
      </c>
      <c r="I92" s="6">
        <f>Infernos!H3</f>
        <v>7</v>
      </c>
      <c r="J92" s="6">
        <f>Infernos!I3</f>
        <v>2</v>
      </c>
      <c r="K92" s="6">
        <f>Infernos!J3</f>
        <v>3</v>
      </c>
      <c r="L92" s="6">
        <f>Infernos!K3</f>
        <v>42</v>
      </c>
      <c r="M92" s="6">
        <f>Infernos!L3</f>
        <v>6</v>
      </c>
      <c r="N92" s="11">
        <f>IFERROR(H92/F92,0)</f>
        <v>0.45454545454545453</v>
      </c>
      <c r="O92" s="11">
        <f>IFERROR(I92/F92,0)</f>
        <v>0.31818181818181818</v>
      </c>
      <c r="P92" s="11">
        <f>IFERROR(J92/F92,0)</f>
        <v>9.0909090909090912E-2</v>
      </c>
      <c r="Q92" s="11">
        <f>IFERROR(K92/F92,0)</f>
        <v>0.13636363636363635</v>
      </c>
      <c r="R92" s="11">
        <f>IFERROR(G92/D92,0)</f>
        <v>0.10236220472440945</v>
      </c>
      <c r="S92" s="14">
        <f>IFERROR((H92+I92+J92+K92)/E92,0)</f>
        <v>0.19298245614035087</v>
      </c>
      <c r="T92" s="14">
        <f>IFERROR(L92/E92,0)</f>
        <v>0.36842105263157893</v>
      </c>
      <c r="U92" s="14">
        <f>(F92+G92)/D92</f>
        <v>0.27559055118110237</v>
      </c>
      <c r="V92" s="14">
        <f>T92+U92</f>
        <v>0.6440116038126813</v>
      </c>
      <c r="W92" s="14">
        <f>(Table31118[[#This Row],[2B]]+Table31118[[#This Row],[3B]]+(3*Table31118[[#This Row],[HR]]))/Table31118[[#This Row],[AB]]</f>
        <v>0.15789473684210525</v>
      </c>
      <c r="X92" s="15">
        <f>(0.69*Table31118[[#This Row],[BB]])+(0.89*Table31118[[#This Row],[1B]])+(1.27*Table31118[[#This Row],[2B]])+(1.62*Table31118[[#This Row],[3B]])+(2.1*Table31118[[#This Row],[HR]])/Table31118[[#This Row],[PA]]</f>
        <v>30.049606299212599</v>
      </c>
      <c r="Y92" s="35">
        <f>((F92+G92)*(L92+(0.26*G92))+(0.52*M92))/D92</f>
        <v>12.530866141732284</v>
      </c>
    </row>
    <row r="93" spans="1:25" x14ac:dyDescent="0.25">
      <c r="A93" s="17" t="s">
        <v>239</v>
      </c>
      <c r="B93" s="6" t="str">
        <f>Trolls!A3</f>
        <v>Agustin Cortes</v>
      </c>
      <c r="C93" s="6" t="str">
        <f>Trolls!B3</f>
        <v>1,2,3</v>
      </c>
      <c r="D93" s="6">
        <f>Trolls!C3</f>
        <v>95</v>
      </c>
      <c r="E93" s="6">
        <f>Trolls!D3</f>
        <v>92</v>
      </c>
      <c r="F93" s="6">
        <f>Trolls!E3</f>
        <v>26</v>
      </c>
      <c r="G93" s="6">
        <f>Trolls!F3</f>
        <v>3</v>
      </c>
      <c r="H93" s="6">
        <f>Trolls!G3</f>
        <v>18</v>
      </c>
      <c r="I93" s="6">
        <f>Trolls!H3</f>
        <v>5</v>
      </c>
      <c r="J93" s="6">
        <f>Trolls!I3</f>
        <v>0</v>
      </c>
      <c r="K93" s="6">
        <f>Trolls!J3</f>
        <v>3</v>
      </c>
      <c r="L93" s="6">
        <f>Trolls!K3</f>
        <v>40</v>
      </c>
      <c r="M93" s="6">
        <f>Trolls!L3</f>
        <v>6</v>
      </c>
      <c r="N93" s="11">
        <f>IFERROR(H93/F93,0)</f>
        <v>0.69230769230769229</v>
      </c>
      <c r="O93" s="11">
        <f>IFERROR(I93/F93,0)</f>
        <v>0.19230769230769232</v>
      </c>
      <c r="P93" s="11">
        <f>IFERROR(J93/F93,0)</f>
        <v>0</v>
      </c>
      <c r="Q93" s="11">
        <f>IFERROR(K93/F93,0)</f>
        <v>0.11538461538461539</v>
      </c>
      <c r="R93" s="11">
        <f>IFERROR(G93/D93,0)</f>
        <v>3.1578947368421054E-2</v>
      </c>
      <c r="S93" s="14">
        <f>IFERROR((H93+I93+J93+K93)/E93,0)</f>
        <v>0.28260869565217389</v>
      </c>
      <c r="T93" s="14">
        <f>IFERROR(L93/E93,0)</f>
        <v>0.43478260869565216</v>
      </c>
      <c r="U93" s="14">
        <f>(F93+G93)/D93</f>
        <v>0.30526315789473685</v>
      </c>
      <c r="V93" s="14">
        <f>T93+U93</f>
        <v>0.74004576659038901</v>
      </c>
      <c r="W93" s="14">
        <f>(Table31118[[#This Row],[2B]]+Table31118[[#This Row],[3B]]+(3*Table31118[[#This Row],[HR]]))/Table31118[[#This Row],[AB]]</f>
        <v>0.15217391304347827</v>
      </c>
      <c r="X93" s="15">
        <f>(0.69*Table31118[[#This Row],[BB]])+(0.89*Table31118[[#This Row],[1B]])+(1.27*Table31118[[#This Row],[2B]])+(1.62*Table31118[[#This Row],[3B]])+(2.1*Table31118[[#This Row],[HR]])/Table31118[[#This Row],[PA]]</f>
        <v>24.506315789473682</v>
      </c>
      <c r="Y93" s="35">
        <f>((F93+G93)*(L93+(0.26*G93))+(0.52*M93))/D93</f>
        <v>12.481473684210526</v>
      </c>
    </row>
    <row r="94" spans="1:25" x14ac:dyDescent="0.25">
      <c r="A94" s="17" t="s">
        <v>233</v>
      </c>
      <c r="B94" s="6" t="str">
        <f>Infernos!A6</f>
        <v>Dennis Fletcher</v>
      </c>
      <c r="C94" s="6" t="str">
        <f>Infernos!B6</f>
        <v>1,2,3</v>
      </c>
      <c r="D94" s="6">
        <f>Infernos!C6</f>
        <v>141</v>
      </c>
      <c r="E94" s="6">
        <f>Infernos!D6</f>
        <v>136</v>
      </c>
      <c r="F94" s="6">
        <f>Infernos!E6</f>
        <v>29</v>
      </c>
      <c r="G94" s="6">
        <f>Infernos!F6</f>
        <v>5</v>
      </c>
      <c r="H94" s="6">
        <f>Infernos!G6</f>
        <v>15</v>
      </c>
      <c r="I94" s="6">
        <f>Infernos!H6</f>
        <v>10</v>
      </c>
      <c r="J94" s="6">
        <f>Infernos!I6</f>
        <v>1</v>
      </c>
      <c r="K94" s="6">
        <f>Infernos!J6</f>
        <v>3</v>
      </c>
      <c r="L94" s="6">
        <f>Infernos!K6</f>
        <v>50</v>
      </c>
      <c r="M94" s="6">
        <f>Infernos!L6</f>
        <v>9</v>
      </c>
      <c r="N94" s="11">
        <f>IFERROR(H94/F94,0)</f>
        <v>0.51724137931034486</v>
      </c>
      <c r="O94" s="11">
        <f>IFERROR(I94/F94,0)</f>
        <v>0.34482758620689657</v>
      </c>
      <c r="P94" s="11">
        <f>IFERROR(J94/F94,0)</f>
        <v>3.4482758620689655E-2</v>
      </c>
      <c r="Q94" s="11">
        <f>IFERROR(K94/F94,0)</f>
        <v>0.10344827586206896</v>
      </c>
      <c r="R94" s="11">
        <f>IFERROR(G94/D94,0)</f>
        <v>3.5460992907801421E-2</v>
      </c>
      <c r="S94" s="14">
        <f>IFERROR((H94+I94+J94+K94)/E94,0)</f>
        <v>0.21323529411764705</v>
      </c>
      <c r="T94" s="14">
        <f>IFERROR(L94/E94,0)</f>
        <v>0.36764705882352944</v>
      </c>
      <c r="U94" s="14">
        <f>(F94+G94)/D94</f>
        <v>0.24113475177304963</v>
      </c>
      <c r="V94" s="14">
        <f>T94+U94</f>
        <v>0.6087818105965791</v>
      </c>
      <c r="W94" s="14">
        <f>(Table31118[[#This Row],[2B]]+Table31118[[#This Row],[3B]]+(3*Table31118[[#This Row],[HR]]))/Table31118[[#This Row],[AB]]</f>
        <v>0.14705882352941177</v>
      </c>
      <c r="X94" s="15">
        <f>(0.69*Table31118[[#This Row],[BB]])+(0.89*Table31118[[#This Row],[1B]])+(1.27*Table31118[[#This Row],[2B]])+(1.62*Table31118[[#This Row],[3B]])+(2.1*Table31118[[#This Row],[HR]])/Table31118[[#This Row],[PA]]</f>
        <v>31.164680851063832</v>
      </c>
      <c r="Y94" s="35">
        <f>((F94+G94)*(L94+(0.26*G94))+(0.52*M94))/D94</f>
        <v>12.403404255319147</v>
      </c>
    </row>
    <row r="95" spans="1:25" x14ac:dyDescent="0.25">
      <c r="A95" s="17" t="s">
        <v>226</v>
      </c>
      <c r="B95" s="6" t="str">
        <f>Marshals!A15</f>
        <v>Tracey Sutton</v>
      </c>
      <c r="C95" s="40" t="str">
        <f>Marshals!B15</f>
        <v>1,2,3</v>
      </c>
      <c r="D95" s="40">
        <f>Marshals!C15</f>
        <v>73</v>
      </c>
      <c r="E95" s="41">
        <f>Marshals!D15</f>
        <v>69</v>
      </c>
      <c r="F95" s="41">
        <f>Marshals!E15</f>
        <v>21</v>
      </c>
      <c r="G95" s="40">
        <f>Marshals!F15</f>
        <v>4</v>
      </c>
      <c r="H95" s="40">
        <f>Marshals!G15</f>
        <v>13</v>
      </c>
      <c r="I95" s="40">
        <f>Marshals!H15</f>
        <v>5</v>
      </c>
      <c r="J95" s="40">
        <f>Marshals!I15</f>
        <v>0</v>
      </c>
      <c r="K95" s="40">
        <f>Marshals!J15</f>
        <v>3</v>
      </c>
      <c r="L95" s="42">
        <f>Marshals!K15</f>
        <v>35</v>
      </c>
      <c r="M95" s="40">
        <f>Marshals!L15</f>
        <v>1</v>
      </c>
      <c r="N95" s="11">
        <f>IFERROR(H95/F95,0)</f>
        <v>0.61904761904761907</v>
      </c>
      <c r="O95" s="11">
        <f>IFERROR(I95/F95,0)</f>
        <v>0.23809523809523808</v>
      </c>
      <c r="P95" s="11">
        <f>IFERROR(J95/F95,0)</f>
        <v>0</v>
      </c>
      <c r="Q95" s="11">
        <f>IFERROR(K95/F95,0)</f>
        <v>0.14285714285714285</v>
      </c>
      <c r="R95" s="11">
        <f>IFERROR(G95/D95,0)</f>
        <v>5.4794520547945202E-2</v>
      </c>
      <c r="S95" s="14">
        <f>IFERROR((H95+I95+J95+K95)/E95,0)</f>
        <v>0.30434782608695654</v>
      </c>
      <c r="T95" s="14">
        <f>IFERROR(L95/E95,0)</f>
        <v>0.50724637681159424</v>
      </c>
      <c r="U95" s="14">
        <f>(F95+G95)/D95</f>
        <v>0.34246575342465752</v>
      </c>
      <c r="V95" s="14">
        <f>T95+U95</f>
        <v>0.84971213023625181</v>
      </c>
      <c r="W95" s="14">
        <f>(Table31118[[#This Row],[2B]]+Table31118[[#This Row],[3B]]+(3*Table31118[[#This Row],[HR]]))/Table31118[[#This Row],[AB]]</f>
        <v>0.20289855072463769</v>
      </c>
      <c r="X95" s="15">
        <f>(0.69*Table31118[[#This Row],[BB]])+(0.89*Table31118[[#This Row],[1B]])+(1.27*Table31118[[#This Row],[2B]])+(1.62*Table31118[[#This Row],[3B]])+(2.1*Table31118[[#This Row],[HR]])/Table31118[[#This Row],[PA]]</f>
        <v>20.766301369863012</v>
      </c>
      <c r="Y95" s="35">
        <f>((F95+G95)*(L95+(0.26*G95))+(0.52*M95))/D95</f>
        <v>12.349589041095889</v>
      </c>
    </row>
    <row r="96" spans="1:25" x14ac:dyDescent="0.25">
      <c r="A96" s="17" t="s">
        <v>238</v>
      </c>
      <c r="B96" s="6" t="str">
        <f>Warhogs!A5</f>
        <v>Gene Jenkins</v>
      </c>
      <c r="C96" s="6" t="str">
        <f>Warhogs!B5</f>
        <v>1,2,3</v>
      </c>
      <c r="D96" s="6">
        <f>Warhogs!C5</f>
        <v>113</v>
      </c>
      <c r="E96" s="6">
        <f>Warhogs!D5</f>
        <v>106</v>
      </c>
      <c r="F96" s="6">
        <f>Warhogs!E5</f>
        <v>24</v>
      </c>
      <c r="G96" s="6">
        <f>Warhogs!F5</f>
        <v>7</v>
      </c>
      <c r="H96" s="6">
        <f>Warhogs!G5</f>
        <v>13</v>
      </c>
      <c r="I96" s="6">
        <f>Warhogs!H5</f>
        <v>7</v>
      </c>
      <c r="J96" s="6">
        <f>Warhogs!I5</f>
        <v>0</v>
      </c>
      <c r="K96" s="6">
        <f>Warhogs!J5</f>
        <v>4</v>
      </c>
      <c r="L96" s="6">
        <f>Warhogs!K5</f>
        <v>43</v>
      </c>
      <c r="M96" s="6">
        <f>Warhogs!L5</f>
        <v>2</v>
      </c>
      <c r="N96" s="11">
        <f>IFERROR(H96/F96,0)</f>
        <v>0.54166666666666663</v>
      </c>
      <c r="O96" s="11">
        <f>IFERROR(I96/F96,0)</f>
        <v>0.29166666666666669</v>
      </c>
      <c r="P96" s="11">
        <f>IFERROR(J96/F96,0)</f>
        <v>0</v>
      </c>
      <c r="Q96" s="11">
        <f>IFERROR(K96/F96,0)</f>
        <v>0.16666666666666666</v>
      </c>
      <c r="R96" s="11">
        <f>IFERROR(G96/D96,0)</f>
        <v>6.1946902654867256E-2</v>
      </c>
      <c r="S96" s="14">
        <f>IFERROR((H96+I96+J96+K96)/E96,0)</f>
        <v>0.22641509433962265</v>
      </c>
      <c r="T96" s="14">
        <f>IFERROR(L96/E96,0)</f>
        <v>0.40566037735849059</v>
      </c>
      <c r="U96" s="14">
        <f>(F96+G96)/D96</f>
        <v>0.27433628318584069</v>
      </c>
      <c r="V96" s="14">
        <f>T96+U96</f>
        <v>0.67999666054433128</v>
      </c>
      <c r="W96" s="14">
        <f>(Table31118[[#This Row],[2B]]+Table31118[[#This Row],[3B]]+(3*Table31118[[#This Row],[HR]]))/Table31118[[#This Row],[AB]]</f>
        <v>0.17924528301886791</v>
      </c>
      <c r="X96" s="15">
        <f>(0.69*Table31118[[#This Row],[BB]])+(0.89*Table31118[[#This Row],[1B]])+(1.27*Table31118[[#This Row],[2B]])+(1.62*Table31118[[#This Row],[3B]])+(2.1*Table31118[[#This Row],[HR]])/Table31118[[#This Row],[PA]]</f>
        <v>25.364336283185839</v>
      </c>
      <c r="Y96" s="35">
        <f>((F96+G96)*(L96+(0.26*G96))+(0.52*M96))/D96</f>
        <v>12.30495575221239</v>
      </c>
    </row>
    <row r="97" spans="1:25" x14ac:dyDescent="0.25">
      <c r="A97" s="17" t="s">
        <v>239</v>
      </c>
      <c r="B97" s="6" t="str">
        <f>Trolls!A5</f>
        <v>Benjamin Hoffman</v>
      </c>
      <c r="C97" s="6" t="str">
        <f>Trolls!B5</f>
        <v>1,2,3</v>
      </c>
      <c r="D97" s="6">
        <f>Trolls!C5</f>
        <v>141</v>
      </c>
      <c r="E97" s="6">
        <f>Trolls!D5</f>
        <v>122</v>
      </c>
      <c r="F97" s="6">
        <f>Trolls!E5</f>
        <v>21</v>
      </c>
      <c r="G97" s="6">
        <f>Trolls!F5</f>
        <v>19</v>
      </c>
      <c r="H97" s="6">
        <f>Trolls!G5</f>
        <v>9</v>
      </c>
      <c r="I97" s="6">
        <f>Trolls!H5</f>
        <v>9</v>
      </c>
      <c r="J97" s="6">
        <f>Trolls!I5</f>
        <v>1</v>
      </c>
      <c r="K97" s="6">
        <f>Trolls!J5</f>
        <v>2</v>
      </c>
      <c r="L97" s="6">
        <f>Trolls!K5</f>
        <v>38</v>
      </c>
      <c r="M97" s="6">
        <f>Trolls!L5</f>
        <v>7</v>
      </c>
      <c r="N97" s="11">
        <f>IFERROR(H97/F97,0)</f>
        <v>0.42857142857142855</v>
      </c>
      <c r="O97" s="11">
        <f>IFERROR(I97/F97,0)</f>
        <v>0.42857142857142855</v>
      </c>
      <c r="P97" s="11">
        <f>IFERROR(J97/F97,0)</f>
        <v>4.7619047619047616E-2</v>
      </c>
      <c r="Q97" s="11">
        <f>IFERROR(K97/F97,0)</f>
        <v>9.5238095238095233E-2</v>
      </c>
      <c r="R97" s="11">
        <f>IFERROR(G97/D97,0)</f>
        <v>0.13475177304964539</v>
      </c>
      <c r="S97" s="14">
        <f>IFERROR((H97+I97+J97+K97)/E97,0)</f>
        <v>0.1721311475409836</v>
      </c>
      <c r="T97" s="14">
        <f>IFERROR(L97/E97,0)</f>
        <v>0.31147540983606559</v>
      </c>
      <c r="U97" s="14">
        <f>(F97+G97)/D97</f>
        <v>0.28368794326241137</v>
      </c>
      <c r="V97" s="14">
        <f>T97+U97</f>
        <v>0.59516335309847701</v>
      </c>
      <c r="W97" s="14">
        <f>(Table31118[[#This Row],[2B]]+Table31118[[#This Row],[3B]]+(3*Table31118[[#This Row],[HR]]))/Table31118[[#This Row],[AB]]</f>
        <v>0.13114754098360656</v>
      </c>
      <c r="X97" s="15">
        <f>(0.69*Table31118[[#This Row],[BB]])+(0.89*Table31118[[#This Row],[1B]])+(1.27*Table31118[[#This Row],[2B]])+(1.62*Table31118[[#This Row],[3B]])+(2.1*Table31118[[#This Row],[HR]])/Table31118[[#This Row],[PA]]</f>
        <v>34.199787234042546</v>
      </c>
      <c r="Y97" s="35">
        <f>((F97+G97)*(L97+(0.26*G97))+(0.52*M97))/D97</f>
        <v>12.207375886524822</v>
      </c>
    </row>
    <row r="98" spans="1:25" x14ac:dyDescent="0.25">
      <c r="A98" s="16" t="s">
        <v>234</v>
      </c>
      <c r="B98" s="36" t="str">
        <f>Knights!A12</f>
        <v>Mike White</v>
      </c>
      <c r="C98" s="36" t="str">
        <f>Knights!B12</f>
        <v>1,2</v>
      </c>
      <c r="D98" s="36">
        <f>Knights!C12</f>
        <v>65</v>
      </c>
      <c r="E98" s="36">
        <f>Knights!D12</f>
        <v>50</v>
      </c>
      <c r="F98" s="36">
        <f>Knights!E12</f>
        <v>15</v>
      </c>
      <c r="G98" s="36">
        <f>Knights!F12</f>
        <v>15</v>
      </c>
      <c r="H98" s="36">
        <f>Knights!G12</f>
        <v>10</v>
      </c>
      <c r="I98" s="36">
        <f>Knights!H12</f>
        <v>4</v>
      </c>
      <c r="J98" s="36">
        <f>Knights!I12</f>
        <v>0</v>
      </c>
      <c r="K98" s="36">
        <f>Knights!J12</f>
        <v>1</v>
      </c>
      <c r="L98" s="36">
        <f>Knights!K12</f>
        <v>22</v>
      </c>
      <c r="M98" s="36">
        <f>Knights!L12</f>
        <v>3</v>
      </c>
      <c r="N98" s="11">
        <f>IFERROR(H98/F98,0)</f>
        <v>0.66666666666666663</v>
      </c>
      <c r="O98" s="11">
        <f>IFERROR(I98/F98,0)</f>
        <v>0.26666666666666666</v>
      </c>
      <c r="P98" s="11">
        <f>IFERROR(J98/F98,0)</f>
        <v>0</v>
      </c>
      <c r="Q98" s="11">
        <f>IFERROR(K98/F98,0)</f>
        <v>6.6666666666666666E-2</v>
      </c>
      <c r="R98" s="11">
        <f>IFERROR(G98/D98,0)</f>
        <v>0.23076923076923078</v>
      </c>
      <c r="S98" s="14">
        <f>IFERROR((H98+I98+J98+K98)/E98,0)</f>
        <v>0.3</v>
      </c>
      <c r="T98" s="14">
        <f>IFERROR(L98/E98,0)</f>
        <v>0.44</v>
      </c>
      <c r="U98" s="14">
        <f>(F98+G98)/D98</f>
        <v>0.46153846153846156</v>
      </c>
      <c r="V98" s="14">
        <f>T98+U98</f>
        <v>0.90153846153846162</v>
      </c>
      <c r="W98" s="14">
        <f>(Table31118[[#This Row],[2B]]+Table31118[[#This Row],[3B]]+(3*Table31118[[#This Row],[HR]]))/Table31118[[#This Row],[AB]]</f>
        <v>0.14000000000000001</v>
      </c>
      <c r="X98" s="15">
        <f>(0.69*Table31118[[#This Row],[BB]])+(0.89*Table31118[[#This Row],[1B]])+(1.27*Table31118[[#This Row],[2B]])+(1.62*Table31118[[#This Row],[3B]])+(2.1*Table31118[[#This Row],[HR]])/Table31118[[#This Row],[PA]]</f>
        <v>24.362307692307692</v>
      </c>
      <c r="Y98" s="35">
        <f>((F98+G98)*(L98+(0.26*G98))+(0.52*M98))/D98</f>
        <v>11.977846153846153</v>
      </c>
    </row>
    <row r="99" spans="1:25" x14ac:dyDescent="0.25">
      <c r="A99" s="17" t="s">
        <v>231</v>
      </c>
      <c r="B99" s="6" t="str">
        <f>Novas!A13</f>
        <v>Roberta Vidal</v>
      </c>
      <c r="C99" s="6" t="str">
        <f>Novas!B13</f>
        <v>1,2,3</v>
      </c>
      <c r="D99" s="6">
        <f>Novas!C13</f>
        <v>122</v>
      </c>
      <c r="E99" s="6">
        <f>Novas!D13</f>
        <v>116</v>
      </c>
      <c r="F99" s="6">
        <f>Novas!E13</f>
        <v>26</v>
      </c>
      <c r="G99" s="6">
        <f>Novas!F13</f>
        <v>6</v>
      </c>
      <c r="H99" s="6">
        <f>Novas!G13</f>
        <v>17</v>
      </c>
      <c r="I99" s="6">
        <f>Novas!H13</f>
        <v>4</v>
      </c>
      <c r="J99" s="6">
        <f>Novas!I13</f>
        <v>1</v>
      </c>
      <c r="K99" s="6">
        <f>Novas!J13</f>
        <v>4</v>
      </c>
      <c r="L99" s="6">
        <f>Novas!K13</f>
        <v>44</v>
      </c>
      <c r="M99" s="6">
        <f>Novas!L13</f>
        <v>2</v>
      </c>
      <c r="N99" s="11">
        <f>IFERROR(H99/F99,0)</f>
        <v>0.65384615384615385</v>
      </c>
      <c r="O99" s="11">
        <f>IFERROR(I99/F99,0)</f>
        <v>0.15384615384615385</v>
      </c>
      <c r="P99" s="11">
        <f>IFERROR(J99/F99,0)</f>
        <v>3.8461538461538464E-2</v>
      </c>
      <c r="Q99" s="11">
        <f>IFERROR(K99/F99,0)</f>
        <v>0.15384615384615385</v>
      </c>
      <c r="R99" s="11">
        <f>IFERROR(G99/D99,0)</f>
        <v>4.9180327868852458E-2</v>
      </c>
      <c r="S99" s="14">
        <f>IFERROR((H99+I99+J99+K99)/E99,0)</f>
        <v>0.22413793103448276</v>
      </c>
      <c r="T99" s="14">
        <f>IFERROR(L99/E99,0)</f>
        <v>0.37931034482758619</v>
      </c>
      <c r="U99" s="14">
        <f>(F99+G99)/D99</f>
        <v>0.26229508196721313</v>
      </c>
      <c r="V99" s="14">
        <f>T99+U99</f>
        <v>0.64160542679479926</v>
      </c>
      <c r="W99" s="14">
        <f>(Table31118[[#This Row],[2B]]+Table31118[[#This Row],[3B]]+(3*Table31118[[#This Row],[HR]]))/Table31118[[#This Row],[AB]]</f>
        <v>0.14655172413793102</v>
      </c>
      <c r="X99" s="15">
        <f>(0.69*Table31118[[#This Row],[BB]])+(0.89*Table31118[[#This Row],[1B]])+(1.27*Table31118[[#This Row],[2B]])+(1.62*Table31118[[#This Row],[3B]])+(2.1*Table31118[[#This Row],[HR]])/Table31118[[#This Row],[PA]]</f>
        <v>26.038852459016397</v>
      </c>
      <c r="Y99" s="35">
        <f>((F99+G99)*(L99+(0.26*G99))+(0.52*M99))/D99</f>
        <v>11.958688524590164</v>
      </c>
    </row>
    <row r="100" spans="1:25" x14ac:dyDescent="0.25">
      <c r="A100" s="17" t="s">
        <v>230</v>
      </c>
      <c r="B100" s="6" t="str">
        <f>Bullets!A3</f>
        <v>Ashlee Faulkner</v>
      </c>
      <c r="C100" s="6">
        <f>Bullets!B3</f>
        <v>3</v>
      </c>
      <c r="D100" s="6">
        <f>Bullets!C3</f>
        <v>70</v>
      </c>
      <c r="E100" s="6">
        <f>Bullets!D3</f>
        <v>68</v>
      </c>
      <c r="F100" s="6">
        <f>Bullets!E3</f>
        <v>18</v>
      </c>
      <c r="G100" s="6">
        <f>Bullets!F3</f>
        <v>2</v>
      </c>
      <c r="H100" s="6">
        <f>Bullets!G3</f>
        <v>8</v>
      </c>
      <c r="I100" s="6">
        <f>Bullets!H3</f>
        <v>3</v>
      </c>
      <c r="J100" s="6">
        <f>Bullets!I3</f>
        <v>2</v>
      </c>
      <c r="K100" s="6">
        <f>Bullets!J3</f>
        <v>5</v>
      </c>
      <c r="L100" s="6">
        <f>Bullets!K3</f>
        <v>40</v>
      </c>
      <c r="M100" s="6">
        <f>Bullets!L3</f>
        <v>1</v>
      </c>
      <c r="N100" s="11">
        <f>IFERROR(H100/F100,0)</f>
        <v>0.44444444444444442</v>
      </c>
      <c r="O100" s="11">
        <f>IFERROR(I100/F100,0)</f>
        <v>0.16666666666666666</v>
      </c>
      <c r="P100" s="11">
        <f>IFERROR(J100/F100,0)</f>
        <v>0.1111111111111111</v>
      </c>
      <c r="Q100" s="11">
        <f>IFERROR(K100/F100,0)</f>
        <v>0.27777777777777779</v>
      </c>
      <c r="R100" s="11">
        <f>IFERROR(G100/D100,0)</f>
        <v>2.8571428571428571E-2</v>
      </c>
      <c r="S100" s="14">
        <f>IFERROR((H100+I100+J100+K100)/E100,0)</f>
        <v>0.26470588235294118</v>
      </c>
      <c r="T100" s="14">
        <f>IFERROR(L100/E100,0)</f>
        <v>0.58823529411764708</v>
      </c>
      <c r="U100" s="14">
        <f>(F100+G100)/D100</f>
        <v>0.2857142857142857</v>
      </c>
      <c r="V100" s="14">
        <f>T100+U100</f>
        <v>0.87394957983193278</v>
      </c>
      <c r="W100" s="14">
        <f>(Table31118[[#This Row],[2B]]+Table31118[[#This Row],[3B]]+(3*Table31118[[#This Row],[HR]]))/Table31118[[#This Row],[AB]]</f>
        <v>0.29411764705882354</v>
      </c>
      <c r="X100" s="15">
        <f>(0.69*Table31118[[#This Row],[BB]])+(0.89*Table31118[[#This Row],[1B]])+(1.27*Table31118[[#This Row],[2B]])+(1.62*Table31118[[#This Row],[3B]])+(2.1*Table31118[[#This Row],[HR]])/Table31118[[#This Row],[PA]]</f>
        <v>15.700000000000001</v>
      </c>
      <c r="Y100" s="35">
        <f>((F100+G100)*(L100+(0.26*G100))+(0.52*M100))/D100</f>
        <v>11.584571428571429</v>
      </c>
    </row>
    <row r="101" spans="1:25" x14ac:dyDescent="0.25">
      <c r="A101" s="17" t="s">
        <v>236</v>
      </c>
      <c r="B101" s="6" t="str">
        <f>Sabertooths!A14</f>
        <v>William Armstrong</v>
      </c>
      <c r="C101" s="6" t="str">
        <f>Sabertooths!B14</f>
        <v>1,2,3</v>
      </c>
      <c r="D101" s="6">
        <f>Sabertooths!C14</f>
        <v>128</v>
      </c>
      <c r="E101" s="6">
        <f>Sabertooths!D14</f>
        <v>120</v>
      </c>
      <c r="F101" s="6">
        <f>Sabertooths!E14</f>
        <v>25</v>
      </c>
      <c r="G101" s="6">
        <f>Sabertooths!F14</f>
        <v>8</v>
      </c>
      <c r="H101" s="6">
        <f>Sabertooths!G14</f>
        <v>13</v>
      </c>
      <c r="I101" s="6">
        <f>Sabertooths!H14</f>
        <v>9</v>
      </c>
      <c r="J101" s="6">
        <f>Sabertooths!I14</f>
        <v>1</v>
      </c>
      <c r="K101" s="6">
        <f>Sabertooths!J14</f>
        <v>2</v>
      </c>
      <c r="L101" s="6">
        <f>Sabertooths!K14</f>
        <v>42</v>
      </c>
      <c r="M101" s="6">
        <f>Sabertooths!L14</f>
        <v>9</v>
      </c>
      <c r="N101" s="11">
        <f>IFERROR(H101/F101,0)</f>
        <v>0.52</v>
      </c>
      <c r="O101" s="11">
        <f>IFERROR(I101/F101,0)</f>
        <v>0.36</v>
      </c>
      <c r="P101" s="11">
        <f>IFERROR(J101/F101,0)</f>
        <v>0.04</v>
      </c>
      <c r="Q101" s="11">
        <f>IFERROR(K101/F101,0)</f>
        <v>0.08</v>
      </c>
      <c r="R101" s="11">
        <f>IFERROR(G101/D101,0)</f>
        <v>6.25E-2</v>
      </c>
      <c r="S101" s="14">
        <f>IFERROR((H101+I101+J101+K101)/E101,0)</f>
        <v>0.20833333333333334</v>
      </c>
      <c r="T101" s="14">
        <f>IFERROR(L101/E101,0)</f>
        <v>0.35</v>
      </c>
      <c r="U101" s="14">
        <f>(F101+G101)/D101</f>
        <v>0.2578125</v>
      </c>
      <c r="V101" s="14">
        <f>T101+U101</f>
        <v>0.60781249999999998</v>
      </c>
      <c r="W101" s="14">
        <f>(Table31118[[#This Row],[2B]]+Table31118[[#This Row],[3B]]+(3*Table31118[[#This Row],[HR]]))/Table31118[[#This Row],[AB]]</f>
        <v>0.13333333333333333</v>
      </c>
      <c r="X101" s="15">
        <f>(0.69*Table31118[[#This Row],[BB]])+(0.89*Table31118[[#This Row],[1B]])+(1.27*Table31118[[#This Row],[2B]])+(1.62*Table31118[[#This Row],[3B]])+(2.1*Table31118[[#This Row],[HR]])/Table31118[[#This Row],[PA]]</f>
        <v>30.172812499999999</v>
      </c>
      <c r="Y101" s="35">
        <f>((F101+G101)*(L101+(0.26*G101))+(0.52*M101))/D101</f>
        <v>11.4009375</v>
      </c>
    </row>
    <row r="102" spans="1:25" x14ac:dyDescent="0.25">
      <c r="A102" s="17" t="s">
        <v>235</v>
      </c>
      <c r="B102" s="6" t="str">
        <f>Crocs!A12</f>
        <v>Mohamed Romero</v>
      </c>
      <c r="C102" s="6" t="str">
        <f>Crocs!B12</f>
        <v>1,2,3</v>
      </c>
      <c r="D102" s="6">
        <f>Crocs!C12</f>
        <v>120</v>
      </c>
      <c r="E102" s="6">
        <f>Crocs!D12</f>
        <v>115</v>
      </c>
      <c r="F102" s="6">
        <f>Crocs!E12</f>
        <v>24</v>
      </c>
      <c r="G102" s="6">
        <f>Crocs!F12</f>
        <v>5</v>
      </c>
      <c r="H102" s="6">
        <f>Crocs!G12</f>
        <v>11</v>
      </c>
      <c r="I102" s="6">
        <f>Crocs!H12</f>
        <v>9</v>
      </c>
      <c r="J102" s="6">
        <f>Crocs!I12</f>
        <v>0</v>
      </c>
      <c r="K102" s="6">
        <f>Crocs!J12</f>
        <v>4</v>
      </c>
      <c r="L102" s="6">
        <f>Crocs!K12</f>
        <v>45</v>
      </c>
      <c r="M102" s="6">
        <f>Crocs!L12</f>
        <v>9</v>
      </c>
      <c r="N102" s="11">
        <f>IFERROR(H102/F102,0)</f>
        <v>0.45833333333333331</v>
      </c>
      <c r="O102" s="11">
        <f>IFERROR(I102/F102,0)</f>
        <v>0.375</v>
      </c>
      <c r="P102" s="11">
        <f>IFERROR(J102/F102,0)</f>
        <v>0</v>
      </c>
      <c r="Q102" s="11">
        <f>IFERROR(K102/F102,0)</f>
        <v>0.16666666666666666</v>
      </c>
      <c r="R102" s="11">
        <f>IFERROR(G102/D102,0)</f>
        <v>4.1666666666666664E-2</v>
      </c>
      <c r="S102" s="14">
        <f>IFERROR((H102+I102+J102+K102)/E102,0)</f>
        <v>0.20869565217391303</v>
      </c>
      <c r="T102" s="14">
        <f>IFERROR(L102/E102,0)</f>
        <v>0.39130434782608697</v>
      </c>
      <c r="U102" s="14">
        <f>(F102+G102)/D102</f>
        <v>0.24166666666666667</v>
      </c>
      <c r="V102" s="14">
        <f>T102+U102</f>
        <v>0.63297101449275361</v>
      </c>
      <c r="W102" s="14">
        <f>(Table31118[[#This Row],[2B]]+Table31118[[#This Row],[3B]]+(3*Table31118[[#This Row],[HR]]))/Table31118[[#This Row],[AB]]</f>
        <v>0.18260869565217391</v>
      </c>
      <c r="X102" s="15">
        <f>(0.69*Table31118[[#This Row],[BB]])+(0.89*Table31118[[#This Row],[1B]])+(1.27*Table31118[[#This Row],[2B]])+(1.62*Table31118[[#This Row],[3B]])+(2.1*Table31118[[#This Row],[HR]])/Table31118[[#This Row],[PA]]</f>
        <v>24.740000000000002</v>
      </c>
      <c r="Y102" s="35">
        <f>((F102+G102)*(L102+(0.26*G102))+(0.52*M102))/D102</f>
        <v>11.228166666666665</v>
      </c>
    </row>
    <row r="103" spans="1:25" x14ac:dyDescent="0.25">
      <c r="A103" s="17" t="s">
        <v>232</v>
      </c>
      <c r="B103" s="6" t="str">
        <f>Runners!A12</f>
        <v>Randy Warren</v>
      </c>
      <c r="C103" s="6" t="str">
        <f>Runners!B12</f>
        <v>1,2,3</v>
      </c>
      <c r="D103" s="6">
        <f>Runners!C12</f>
        <v>122</v>
      </c>
      <c r="E103" s="6">
        <f>Runners!D12</f>
        <v>113</v>
      </c>
      <c r="F103" s="6">
        <f>Runners!E12</f>
        <v>24</v>
      </c>
      <c r="G103" s="6">
        <f>Runners!F12</f>
        <v>9</v>
      </c>
      <c r="H103" s="6">
        <f>Runners!G12</f>
        <v>16</v>
      </c>
      <c r="I103" s="6">
        <f>Runners!H12</f>
        <v>5</v>
      </c>
      <c r="J103" s="6">
        <f>Runners!I12</f>
        <v>0</v>
      </c>
      <c r="K103" s="6">
        <f>Runners!J12</f>
        <v>3</v>
      </c>
      <c r="L103" s="6">
        <f>Runners!K12</f>
        <v>38</v>
      </c>
      <c r="M103" s="6">
        <f>Runners!L12</f>
        <v>6</v>
      </c>
      <c r="N103" s="11">
        <f>IFERROR(H103/F103,0)</f>
        <v>0.66666666666666663</v>
      </c>
      <c r="O103" s="11">
        <f>IFERROR(I103/F103,0)</f>
        <v>0.20833333333333334</v>
      </c>
      <c r="P103" s="11">
        <f>IFERROR(J103/F103,0)</f>
        <v>0</v>
      </c>
      <c r="Q103" s="11">
        <f>IFERROR(K103/F103,0)</f>
        <v>0.125</v>
      </c>
      <c r="R103" s="11">
        <f>IFERROR(G103/D103,0)</f>
        <v>7.3770491803278687E-2</v>
      </c>
      <c r="S103" s="14">
        <f>IFERROR((H103+I103+J103+K103)/E103,0)</f>
        <v>0.21238938053097345</v>
      </c>
      <c r="T103" s="14">
        <f>IFERROR(L103/E103,0)</f>
        <v>0.33628318584070799</v>
      </c>
      <c r="U103" s="14">
        <f>(F103+G103)/D103</f>
        <v>0.27049180327868855</v>
      </c>
      <c r="V103" s="14">
        <f>T103+U103</f>
        <v>0.60677498911939654</v>
      </c>
      <c r="W103" s="14">
        <f>(Table31118[[#This Row],[2B]]+Table31118[[#This Row],[3B]]+(3*Table31118[[#This Row],[HR]]))/Table31118[[#This Row],[AB]]</f>
        <v>0.12389380530973451</v>
      </c>
      <c r="X103" s="15">
        <f>(0.69*Table31118[[#This Row],[BB]])+(0.89*Table31118[[#This Row],[1B]])+(1.27*Table31118[[#This Row],[2B]])+(1.62*Table31118[[#This Row],[3B]])+(2.1*Table31118[[#This Row],[HR]])/Table31118[[#This Row],[PA]]</f>
        <v>26.851639344262292</v>
      </c>
      <c r="Y103" s="35">
        <f>((F103+G103)*(L103+(0.26*G103))+(0.52*M103))/D103</f>
        <v>10.937213114754098</v>
      </c>
    </row>
    <row r="104" spans="1:25" x14ac:dyDescent="0.25">
      <c r="A104" s="17" t="s">
        <v>238</v>
      </c>
      <c r="B104" s="6" t="str">
        <f>Warhogs!A15</f>
        <v>Terrence Young</v>
      </c>
      <c r="C104" s="6" t="str">
        <f>Warhogs!B15</f>
        <v>1,2,3</v>
      </c>
      <c r="D104" s="6">
        <f>Warhogs!C15</f>
        <v>95</v>
      </c>
      <c r="E104" s="6">
        <f>Warhogs!D15</f>
        <v>91</v>
      </c>
      <c r="F104" s="6">
        <f>Warhogs!E15</f>
        <v>24</v>
      </c>
      <c r="G104" s="6">
        <f>Warhogs!F15</f>
        <v>4</v>
      </c>
      <c r="H104" s="6">
        <f>Warhogs!G15</f>
        <v>17</v>
      </c>
      <c r="I104" s="6">
        <f>Warhogs!H15</f>
        <v>4</v>
      </c>
      <c r="J104" s="6">
        <f>Warhogs!I15</f>
        <v>1</v>
      </c>
      <c r="K104" s="6">
        <f>Warhogs!J15</f>
        <v>2</v>
      </c>
      <c r="L104" s="6">
        <f>Warhogs!K15</f>
        <v>36</v>
      </c>
      <c r="M104" s="6">
        <f>Warhogs!L15</f>
        <v>3</v>
      </c>
      <c r="N104" s="11">
        <f>IFERROR(H104/F104,0)</f>
        <v>0.70833333333333337</v>
      </c>
      <c r="O104" s="11">
        <f>IFERROR(I104/F104,0)</f>
        <v>0.16666666666666666</v>
      </c>
      <c r="P104" s="11">
        <f>IFERROR(J104/F104,0)</f>
        <v>4.1666666666666664E-2</v>
      </c>
      <c r="Q104" s="11">
        <f>IFERROR(K104/F104,0)</f>
        <v>8.3333333333333329E-2</v>
      </c>
      <c r="R104" s="11">
        <f>IFERROR(G104/D104,0)</f>
        <v>4.2105263157894736E-2</v>
      </c>
      <c r="S104" s="14">
        <f>IFERROR((H104+I104+J104+K104)/E104,0)</f>
        <v>0.26373626373626374</v>
      </c>
      <c r="T104" s="14">
        <f>IFERROR(L104/E104,0)</f>
        <v>0.39560439560439559</v>
      </c>
      <c r="U104" s="14">
        <f>(F104+G104)/D104</f>
        <v>0.29473684210526313</v>
      </c>
      <c r="V104" s="14">
        <f>T104+U104</f>
        <v>0.69034123770965872</v>
      </c>
      <c r="W104" s="14">
        <f>(Table31118[[#This Row],[2B]]+Table31118[[#This Row],[3B]]+(3*Table31118[[#This Row],[HR]]))/Table31118[[#This Row],[AB]]</f>
        <v>0.12087912087912088</v>
      </c>
      <c r="X104" s="15">
        <f>(0.69*Table31118[[#This Row],[BB]])+(0.89*Table31118[[#This Row],[1B]])+(1.27*Table31118[[#This Row],[2B]])+(1.62*Table31118[[#This Row],[3B]])+(2.1*Table31118[[#This Row],[HR]])/Table31118[[#This Row],[PA]]</f>
        <v>24.63421052631579</v>
      </c>
      <c r="Y104" s="35">
        <f>((F104+G104)*(L104+(0.26*G104))+(0.52*M104))/D104</f>
        <v>10.933473684210524</v>
      </c>
    </row>
    <row r="105" spans="1:25" x14ac:dyDescent="0.25">
      <c r="A105" s="17" t="s">
        <v>239</v>
      </c>
      <c r="B105" s="6" t="str">
        <f>Trolls!A11</f>
        <v>Martin Mael</v>
      </c>
      <c r="C105" s="6" t="str">
        <f>Trolls!B11</f>
        <v>2,3</v>
      </c>
      <c r="D105" s="6">
        <f>Trolls!C11</f>
        <v>113</v>
      </c>
      <c r="E105" s="6">
        <f>Trolls!D11</f>
        <v>109</v>
      </c>
      <c r="F105" s="6">
        <f>Trolls!E11</f>
        <v>23</v>
      </c>
      <c r="G105" s="6">
        <f>Trolls!F11</f>
        <v>4</v>
      </c>
      <c r="H105" s="6">
        <f>Trolls!G11</f>
        <v>14</v>
      </c>
      <c r="I105" s="6">
        <f>Trolls!H11</f>
        <v>3</v>
      </c>
      <c r="J105" s="6">
        <f>Trolls!I11</f>
        <v>0</v>
      </c>
      <c r="K105" s="6">
        <f>Trolls!J11</f>
        <v>6</v>
      </c>
      <c r="L105" s="6">
        <f>Trolls!K11</f>
        <v>44</v>
      </c>
      <c r="M105" s="6">
        <f>Trolls!L11</f>
        <v>5</v>
      </c>
      <c r="N105" s="11">
        <f>IFERROR(H105/F105,0)</f>
        <v>0.60869565217391308</v>
      </c>
      <c r="O105" s="11">
        <f>IFERROR(I105/F105,0)</f>
        <v>0.13043478260869565</v>
      </c>
      <c r="P105" s="11">
        <f>IFERROR(J105/F105,0)</f>
        <v>0</v>
      </c>
      <c r="Q105" s="11">
        <f>IFERROR(K105/F105,0)</f>
        <v>0.2608695652173913</v>
      </c>
      <c r="R105" s="11">
        <f>IFERROR(G105/D105,0)</f>
        <v>3.5398230088495575E-2</v>
      </c>
      <c r="S105" s="14">
        <f>IFERROR((H105+I105+J105+K105)/E105,0)</f>
        <v>0.21100917431192662</v>
      </c>
      <c r="T105" s="14">
        <f>IFERROR(L105/E105,0)</f>
        <v>0.40366972477064222</v>
      </c>
      <c r="U105" s="14">
        <f>(F105+G105)/D105</f>
        <v>0.23893805309734514</v>
      </c>
      <c r="V105" s="14">
        <f>T105+U105</f>
        <v>0.6426077778679874</v>
      </c>
      <c r="W105" s="14">
        <f>(Table31118[[#This Row],[2B]]+Table31118[[#This Row],[3B]]+(3*Table31118[[#This Row],[HR]]))/Table31118[[#This Row],[AB]]</f>
        <v>0.19266055045871561</v>
      </c>
      <c r="X105" s="15">
        <f>(0.69*Table31118[[#This Row],[BB]])+(0.89*Table31118[[#This Row],[1B]])+(1.27*Table31118[[#This Row],[2B]])+(1.62*Table31118[[#This Row],[3B]])+(2.1*Table31118[[#This Row],[HR]])/Table31118[[#This Row],[PA]]</f>
        <v>19.141504424778763</v>
      </c>
      <c r="Y105" s="35">
        <f>((F105+G105)*(L105+(0.26*G105))+(0.52*M105))/D105</f>
        <v>10.784778761061945</v>
      </c>
    </row>
    <row r="106" spans="1:25" x14ac:dyDescent="0.25">
      <c r="A106" s="16" t="s">
        <v>228</v>
      </c>
      <c r="B106" s="36" t="str">
        <f>Spartans!A5</f>
        <v>Emilio Rojas</v>
      </c>
      <c r="C106" s="36" t="str">
        <f>Spartans!B5</f>
        <v>1,2,3</v>
      </c>
      <c r="D106" s="36">
        <f>Spartans!C5</f>
        <v>128</v>
      </c>
      <c r="E106" s="36">
        <f>Spartans!D5</f>
        <v>122</v>
      </c>
      <c r="F106" s="36">
        <f>Spartans!E5</f>
        <v>26</v>
      </c>
      <c r="G106" s="36">
        <f>Spartans!F5</f>
        <v>6</v>
      </c>
      <c r="H106" s="36">
        <f>Spartans!G5</f>
        <v>15</v>
      </c>
      <c r="I106" s="36">
        <f>Spartans!H5</f>
        <v>9</v>
      </c>
      <c r="J106" s="36">
        <f>Spartans!I5</f>
        <v>0</v>
      </c>
      <c r="K106" s="36">
        <f>Spartans!J5</f>
        <v>2</v>
      </c>
      <c r="L106" s="36">
        <f>Spartans!K5</f>
        <v>41</v>
      </c>
      <c r="M106" s="36">
        <f>Spartans!L5</f>
        <v>4</v>
      </c>
      <c r="N106" s="11">
        <f>IFERROR(H106/F106,0)</f>
        <v>0.57692307692307687</v>
      </c>
      <c r="O106" s="11">
        <f>IFERROR(I106/F106,0)</f>
        <v>0.34615384615384615</v>
      </c>
      <c r="P106" s="11">
        <f>IFERROR(J106/F106,0)</f>
        <v>0</v>
      </c>
      <c r="Q106" s="11">
        <f>IFERROR(K106/F106,0)</f>
        <v>7.6923076923076927E-2</v>
      </c>
      <c r="R106" s="11">
        <f>IFERROR(G106/D106,0)</f>
        <v>4.6875E-2</v>
      </c>
      <c r="S106" s="14">
        <f>IFERROR((H106+I106+J106+K106)/E106,0)</f>
        <v>0.21311475409836064</v>
      </c>
      <c r="T106" s="14">
        <f>IFERROR(L106/E106,0)</f>
        <v>0.33606557377049179</v>
      </c>
      <c r="U106" s="14">
        <f>(F106+G106)/D106</f>
        <v>0.25</v>
      </c>
      <c r="V106" s="14">
        <f>T106+U106</f>
        <v>0.58606557377049184</v>
      </c>
      <c r="W106" s="14">
        <f>(Table31118[[#This Row],[2B]]+Table31118[[#This Row],[3B]]+(3*Table31118[[#This Row],[HR]]))/Table31118[[#This Row],[AB]]</f>
        <v>0.12295081967213115</v>
      </c>
      <c r="X106" s="15">
        <f>(0.69*Table31118[[#This Row],[BB]])+(0.89*Table31118[[#This Row],[1B]])+(1.27*Table31118[[#This Row],[2B]])+(1.62*Table31118[[#This Row],[3B]])+(2.1*Table31118[[#This Row],[HR]])/Table31118[[#This Row],[PA]]</f>
        <v>28.952812499999997</v>
      </c>
      <c r="Y106" s="35">
        <f>((F106+G106)*(L106+(0.26*G106))+(0.52*M106))/D106</f>
        <v>10.65625</v>
      </c>
    </row>
    <row r="107" spans="1:25" x14ac:dyDescent="0.25">
      <c r="A107" s="17" t="s">
        <v>227</v>
      </c>
      <c r="B107" s="6" t="str">
        <f>Claws!A8</f>
        <v>Ilze Aikema</v>
      </c>
      <c r="C107" s="6" t="str">
        <f>Claws!B8</f>
        <v>2,3</v>
      </c>
      <c r="D107" s="6">
        <f>Claws!C8</f>
        <v>108</v>
      </c>
      <c r="E107" s="6">
        <f>Claws!D8</f>
        <v>105</v>
      </c>
      <c r="F107" s="6">
        <f>Claws!E8</f>
        <v>23</v>
      </c>
      <c r="G107" s="6">
        <f>Claws!F8</f>
        <v>3</v>
      </c>
      <c r="H107" s="6">
        <f>Claws!G8</f>
        <v>10</v>
      </c>
      <c r="I107" s="6">
        <f>Claws!H8</f>
        <v>9</v>
      </c>
      <c r="J107" s="6">
        <f>Claws!I8</f>
        <v>1</v>
      </c>
      <c r="K107" s="6">
        <f>Claws!J8</f>
        <v>3</v>
      </c>
      <c r="L107" s="6">
        <f>Claws!K8</f>
        <v>43</v>
      </c>
      <c r="M107" s="6">
        <f>Claws!L8</f>
        <v>6</v>
      </c>
      <c r="N107" s="11">
        <f>IFERROR(H107/F107,0)</f>
        <v>0.43478260869565216</v>
      </c>
      <c r="O107" s="11">
        <f>IFERROR(I107/F107,0)</f>
        <v>0.39130434782608697</v>
      </c>
      <c r="P107" s="11">
        <f>IFERROR(J107/F107,0)</f>
        <v>4.3478260869565216E-2</v>
      </c>
      <c r="Q107" s="11">
        <f>IFERROR(K107/F107,0)</f>
        <v>0.13043478260869565</v>
      </c>
      <c r="R107" s="11">
        <f>IFERROR(G107/D107,0)</f>
        <v>2.7777777777777776E-2</v>
      </c>
      <c r="S107" s="14">
        <f>IFERROR((H107+I107+J107+K107)/E107,0)</f>
        <v>0.21904761904761905</v>
      </c>
      <c r="T107" s="14">
        <f>IFERROR(L107/E107,0)</f>
        <v>0.40952380952380951</v>
      </c>
      <c r="U107" s="14">
        <f>(F107+G107)/D107</f>
        <v>0.24074074074074073</v>
      </c>
      <c r="V107" s="14">
        <f>T107+U107</f>
        <v>0.65026455026455021</v>
      </c>
      <c r="W107" s="14">
        <f>(Table31118[[#This Row],[2B]]+Table31118[[#This Row],[3B]]+(3*Table31118[[#This Row],[HR]]))/Table31118[[#This Row],[AB]]</f>
        <v>0.18095238095238095</v>
      </c>
      <c r="X107" s="15">
        <f>(0.69*Table31118[[#This Row],[BB]])+(0.89*Table31118[[#This Row],[1B]])+(1.27*Table31118[[#This Row],[2B]])+(1.62*Table31118[[#This Row],[3B]])+(2.1*Table31118[[#This Row],[HR]])/Table31118[[#This Row],[PA]]</f>
        <v>24.078333333333333</v>
      </c>
      <c r="Y107" s="35">
        <f>((F107+G107)*(L107+(0.26*G107))+(0.52*M107))/D107</f>
        <v>10.568518518518518</v>
      </c>
    </row>
    <row r="108" spans="1:25" x14ac:dyDescent="0.25">
      <c r="A108" s="17" t="s">
        <v>238</v>
      </c>
      <c r="B108" s="6" t="str">
        <f>Warhogs!A12</f>
        <v>Russell Garrett</v>
      </c>
      <c r="C108" s="6" t="str">
        <f>Warhogs!B12</f>
        <v>1,2,3</v>
      </c>
      <c r="D108" s="6">
        <f>Warhogs!C12</f>
        <v>146</v>
      </c>
      <c r="E108" s="6">
        <f>Warhogs!D12</f>
        <v>134</v>
      </c>
      <c r="F108" s="6">
        <f>Warhogs!E12</f>
        <v>22</v>
      </c>
      <c r="G108" s="6">
        <f>Warhogs!F12</f>
        <v>12</v>
      </c>
      <c r="H108" s="6">
        <f>Warhogs!G12</f>
        <v>8</v>
      </c>
      <c r="I108" s="6">
        <f>Warhogs!H12</f>
        <v>10</v>
      </c>
      <c r="J108" s="6">
        <f>Warhogs!I12</f>
        <v>3</v>
      </c>
      <c r="K108" s="6">
        <f>Warhogs!J12</f>
        <v>1</v>
      </c>
      <c r="L108" s="6">
        <f>Warhogs!K12</f>
        <v>41</v>
      </c>
      <c r="M108" s="6">
        <f>Warhogs!L12</f>
        <v>6</v>
      </c>
      <c r="N108" s="11">
        <f>IFERROR(H108/F108,0)</f>
        <v>0.36363636363636365</v>
      </c>
      <c r="O108" s="11">
        <f>IFERROR(I108/F108,0)</f>
        <v>0.45454545454545453</v>
      </c>
      <c r="P108" s="11">
        <f>IFERROR(J108/F108,0)</f>
        <v>0.13636363636363635</v>
      </c>
      <c r="Q108" s="11">
        <f>IFERROR(K108/F108,0)</f>
        <v>4.5454545454545456E-2</v>
      </c>
      <c r="R108" s="11">
        <f>IFERROR(G108/D108,0)</f>
        <v>8.2191780821917804E-2</v>
      </c>
      <c r="S108" s="14">
        <f>IFERROR((H108+I108+J108+K108)/E108,0)</f>
        <v>0.16417910447761194</v>
      </c>
      <c r="T108" s="14">
        <f>IFERROR(L108/E108,0)</f>
        <v>0.30597014925373134</v>
      </c>
      <c r="U108" s="14">
        <f>(F108+G108)/D108</f>
        <v>0.23287671232876711</v>
      </c>
      <c r="V108" s="14">
        <f>T108+U108</f>
        <v>0.53884686158249839</v>
      </c>
      <c r="W108" s="14">
        <f>(Table31118[[#This Row],[2B]]+Table31118[[#This Row],[3B]]+(3*Table31118[[#This Row],[HR]]))/Table31118[[#This Row],[AB]]</f>
        <v>0.11940298507462686</v>
      </c>
      <c r="X108" s="15">
        <f>(0.69*Table31118[[#This Row],[BB]])+(0.89*Table31118[[#This Row],[1B]])+(1.27*Table31118[[#This Row],[2B]])+(1.62*Table31118[[#This Row],[3B]])+(2.1*Table31118[[#This Row],[HR]])/Table31118[[#This Row],[PA]]</f>
        <v>32.974383561643833</v>
      </c>
      <c r="Y108" s="35">
        <f>((F108+G108)*(L108+(0.26*G108))+(0.52*M108))/D108</f>
        <v>10.295890410958902</v>
      </c>
    </row>
    <row r="109" spans="1:25" x14ac:dyDescent="0.25">
      <c r="A109" s="17" t="s">
        <v>235</v>
      </c>
      <c r="B109" s="6" t="str">
        <f>Crocs!A8</f>
        <v>Jesus Rhodes</v>
      </c>
      <c r="C109" s="6" t="str">
        <f>Crocs!B8</f>
        <v>1,2</v>
      </c>
      <c r="D109" s="6">
        <f>Crocs!C8</f>
        <v>68</v>
      </c>
      <c r="E109" s="6">
        <f>Crocs!D8</f>
        <v>57</v>
      </c>
      <c r="F109" s="6">
        <f>Crocs!E8</f>
        <v>14</v>
      </c>
      <c r="G109" s="6">
        <f>Crocs!F8</f>
        <v>11</v>
      </c>
      <c r="H109" s="6">
        <f>Crocs!G8</f>
        <v>5</v>
      </c>
      <c r="I109" s="6">
        <f>Crocs!H8</f>
        <v>7</v>
      </c>
      <c r="J109" s="6">
        <f>Crocs!I8</f>
        <v>2</v>
      </c>
      <c r="K109" s="6">
        <f>Crocs!J8</f>
        <v>0</v>
      </c>
      <c r="L109" s="6">
        <f>Crocs!K8</f>
        <v>25</v>
      </c>
      <c r="M109" s="6">
        <f>Crocs!L8</f>
        <v>5</v>
      </c>
      <c r="N109" s="11">
        <f>IFERROR(H109/F109,0)</f>
        <v>0.35714285714285715</v>
      </c>
      <c r="O109" s="11">
        <f>IFERROR(I109/F109,0)</f>
        <v>0.5</v>
      </c>
      <c r="P109" s="11">
        <f>IFERROR(J109/F109,0)</f>
        <v>0.14285714285714285</v>
      </c>
      <c r="Q109" s="11">
        <f>IFERROR(K109/F109,0)</f>
        <v>0</v>
      </c>
      <c r="R109" s="11">
        <f>IFERROR(G109/D109,0)</f>
        <v>0.16176470588235295</v>
      </c>
      <c r="S109" s="14">
        <f>IFERROR((H109+I109+J109+K109)/E109,0)</f>
        <v>0.24561403508771928</v>
      </c>
      <c r="T109" s="14">
        <f>IFERROR(L109/E109,0)</f>
        <v>0.43859649122807015</v>
      </c>
      <c r="U109" s="14">
        <f>(F109+G109)/D109</f>
        <v>0.36764705882352944</v>
      </c>
      <c r="V109" s="14">
        <f>T109+U109</f>
        <v>0.80624355005159964</v>
      </c>
      <c r="W109" s="14">
        <f>(Table31118[[#This Row],[2B]]+Table31118[[#This Row],[3B]]+(3*Table31118[[#This Row],[HR]]))/Table31118[[#This Row],[AB]]</f>
        <v>0.15789473684210525</v>
      </c>
      <c r="X109" s="15">
        <f>(0.69*Table31118[[#This Row],[BB]])+(0.89*Table31118[[#This Row],[1B]])+(1.27*Table31118[[#This Row],[2B]])+(1.62*Table31118[[#This Row],[3B]])+(2.1*Table31118[[#This Row],[HR]])/Table31118[[#This Row],[PA]]</f>
        <v>24.17</v>
      </c>
      <c r="Y109" s="35">
        <f>((F109+G109)*(L109+(0.26*G109))+(0.52*M109))/D109</f>
        <v>10.280882352941177</v>
      </c>
    </row>
    <row r="110" spans="1:25" x14ac:dyDescent="0.25">
      <c r="A110" s="17" t="s">
        <v>242</v>
      </c>
      <c r="B110" s="6" t="str">
        <f>Cannons!A14</f>
        <v>Virgil Hernandez</v>
      </c>
      <c r="C110" s="6" t="str">
        <f>Cannons!B14</f>
        <v>1,2,3</v>
      </c>
      <c r="D110" s="6">
        <f>Cannons!C14</f>
        <v>98</v>
      </c>
      <c r="E110" s="6">
        <f>Cannons!D14</f>
        <v>89</v>
      </c>
      <c r="F110" s="6">
        <f>Cannons!E14</f>
        <v>20</v>
      </c>
      <c r="G110" s="6">
        <f>Cannons!F14</f>
        <v>9</v>
      </c>
      <c r="H110" s="6">
        <f>Cannons!G14</f>
        <v>12</v>
      </c>
      <c r="I110" s="6">
        <f>Cannons!H14</f>
        <v>6</v>
      </c>
      <c r="J110" s="6">
        <f>Cannons!I14</f>
        <v>0</v>
      </c>
      <c r="K110" s="6">
        <f>Cannons!J14</f>
        <v>2</v>
      </c>
      <c r="L110" s="6">
        <f>Cannons!K14</f>
        <v>32</v>
      </c>
      <c r="M110" s="6">
        <f>Cannons!L14</f>
        <v>6</v>
      </c>
      <c r="N110" s="11">
        <f>IFERROR(H110/F110,0)</f>
        <v>0.6</v>
      </c>
      <c r="O110" s="11">
        <f>IFERROR(I110/F110,0)</f>
        <v>0.3</v>
      </c>
      <c r="P110" s="11">
        <f>IFERROR(J110/F110,0)</f>
        <v>0</v>
      </c>
      <c r="Q110" s="11">
        <f>IFERROR(K110/F110,0)</f>
        <v>0.1</v>
      </c>
      <c r="R110" s="11">
        <f>IFERROR(G110/D110,0)</f>
        <v>9.1836734693877556E-2</v>
      </c>
      <c r="S110" s="14">
        <f>IFERROR((H110+I110+J110+K110)/E110,0)</f>
        <v>0.2247191011235955</v>
      </c>
      <c r="T110" s="14">
        <f>IFERROR(L110/E110,0)</f>
        <v>0.3595505617977528</v>
      </c>
      <c r="U110" s="14">
        <f>(F110+G110)/D110</f>
        <v>0.29591836734693877</v>
      </c>
      <c r="V110" s="14">
        <f>T110+U110</f>
        <v>0.65546892914469157</v>
      </c>
      <c r="W110" s="14">
        <f>(Table31118[[#This Row],[2B]]+Table31118[[#This Row],[3B]]+(3*Table31118[[#This Row],[HR]]))/Table31118[[#This Row],[AB]]</f>
        <v>0.1348314606741573</v>
      </c>
      <c r="X110" s="15">
        <f>(0.69*Table31118[[#This Row],[BB]])+(0.89*Table31118[[#This Row],[1B]])+(1.27*Table31118[[#This Row],[2B]])+(1.62*Table31118[[#This Row],[3B]])+(2.1*Table31118[[#This Row],[HR]])/Table31118[[#This Row],[PA]]</f>
        <v>24.552857142857146</v>
      </c>
      <c r="Y110" s="35">
        <f>((F110+G110)*(L110+(0.26*G110))+(0.52*M110))/D110</f>
        <v>10.193673469387756</v>
      </c>
    </row>
    <row r="111" spans="1:25" x14ac:dyDescent="0.25">
      <c r="A111" s="17" t="s">
        <v>241</v>
      </c>
      <c r="B111" s="36" t="str">
        <f>Spikes!A13</f>
        <v>Pedro Hernandez</v>
      </c>
      <c r="C111" s="36" t="str">
        <f>Spikes!B13</f>
        <v>1,2,3</v>
      </c>
      <c r="D111" s="36">
        <f>Spikes!C13</f>
        <v>117</v>
      </c>
      <c r="E111" s="36">
        <f>Spikes!D13</f>
        <v>112</v>
      </c>
      <c r="F111" s="36">
        <f>Spikes!E13</f>
        <v>25</v>
      </c>
      <c r="G111" s="36">
        <f>Spikes!F13</f>
        <v>5</v>
      </c>
      <c r="H111" s="36">
        <f>Spikes!G13</f>
        <v>16</v>
      </c>
      <c r="I111" s="36">
        <f>Spikes!H13</f>
        <v>7</v>
      </c>
      <c r="J111" s="36">
        <f>Spikes!I13</f>
        <v>0</v>
      </c>
      <c r="K111" s="36">
        <f>Spikes!J13</f>
        <v>2</v>
      </c>
      <c r="L111" s="36">
        <f>Spikes!K13</f>
        <v>38</v>
      </c>
      <c r="M111" s="36">
        <f>Spikes!L13</f>
        <v>6</v>
      </c>
      <c r="N111" s="11">
        <f>IFERROR(H111/F111,0)</f>
        <v>0.64</v>
      </c>
      <c r="O111" s="11">
        <f>IFERROR(I111/F111,0)</f>
        <v>0.28000000000000003</v>
      </c>
      <c r="P111" s="11">
        <f>IFERROR(J111/F111,0)</f>
        <v>0</v>
      </c>
      <c r="Q111" s="11">
        <f>IFERROR(K111/F111,0)</f>
        <v>0.08</v>
      </c>
      <c r="R111" s="11">
        <f>IFERROR(G111/D111,0)</f>
        <v>4.2735042735042736E-2</v>
      </c>
      <c r="S111" s="14">
        <f>IFERROR((H111+I111+J111+K111)/E111,0)</f>
        <v>0.22321428571428573</v>
      </c>
      <c r="T111" s="14">
        <f>IFERROR(L111/E111,0)</f>
        <v>0.3392857142857143</v>
      </c>
      <c r="U111" s="14">
        <f>(F111+G111)/D111</f>
        <v>0.25641025641025639</v>
      </c>
      <c r="V111" s="14">
        <f>T111+U111</f>
        <v>0.59569597069597069</v>
      </c>
      <c r="W111" s="14">
        <f>(Table31118[[#This Row],[2B]]+Table31118[[#This Row],[3B]]+(3*Table31118[[#This Row],[HR]]))/Table31118[[#This Row],[AB]]</f>
        <v>0.11607142857142858</v>
      </c>
      <c r="X111" s="15">
        <f>(0.69*Table31118[[#This Row],[BB]])+(0.89*Table31118[[#This Row],[1B]])+(1.27*Table31118[[#This Row],[2B]])+(1.62*Table31118[[#This Row],[3B]])+(2.1*Table31118[[#This Row],[HR]])/Table31118[[#This Row],[PA]]</f>
        <v>26.615897435897438</v>
      </c>
      <c r="Y111" s="35">
        <f>((F111+G111)*(L111+(0.26*G111))+(0.52*M111))/D111</f>
        <v>10.103589743589742</v>
      </c>
    </row>
    <row r="112" spans="1:25" x14ac:dyDescent="0.25">
      <c r="A112" s="17" t="s">
        <v>236</v>
      </c>
      <c r="B112" s="6" t="str">
        <f>Sabertooths!A6</f>
        <v>Eddie Sullivan</v>
      </c>
      <c r="C112" s="6" t="str">
        <f>Sabertooths!B6</f>
        <v>1,2,3</v>
      </c>
      <c r="D112" s="6">
        <f>Sabertooths!C6</f>
        <v>100</v>
      </c>
      <c r="E112" s="6">
        <f>Sabertooths!D6</f>
        <v>93</v>
      </c>
      <c r="F112" s="6">
        <f>Sabertooths!E6</f>
        <v>21</v>
      </c>
      <c r="G112" s="6">
        <f>Sabertooths!F6</f>
        <v>7</v>
      </c>
      <c r="H112" s="6">
        <f>Sabertooths!G6</f>
        <v>13</v>
      </c>
      <c r="I112" s="6">
        <f>Sabertooths!H6</f>
        <v>5</v>
      </c>
      <c r="J112" s="6">
        <f>Sabertooths!I6</f>
        <v>1</v>
      </c>
      <c r="K112" s="6">
        <f>Sabertooths!J6</f>
        <v>2</v>
      </c>
      <c r="L112" s="6">
        <f>Sabertooths!K6</f>
        <v>34</v>
      </c>
      <c r="M112" s="6">
        <f>Sabertooths!L6</f>
        <v>6</v>
      </c>
      <c r="N112" s="11">
        <f>IFERROR(H112/F112,0)</f>
        <v>0.61904761904761907</v>
      </c>
      <c r="O112" s="11">
        <f>IFERROR(I112/F112,0)</f>
        <v>0.23809523809523808</v>
      </c>
      <c r="P112" s="11">
        <f>IFERROR(J112/F112,0)</f>
        <v>4.7619047619047616E-2</v>
      </c>
      <c r="Q112" s="11">
        <f>IFERROR(K112/F112,0)</f>
        <v>9.5238095238095233E-2</v>
      </c>
      <c r="R112" s="11">
        <f>IFERROR(G112/D112,0)</f>
        <v>7.0000000000000007E-2</v>
      </c>
      <c r="S112" s="14">
        <f>IFERROR((H112+I112+J112+K112)/E112,0)</f>
        <v>0.22580645161290322</v>
      </c>
      <c r="T112" s="14">
        <f>IFERROR(L112/E112,0)</f>
        <v>0.36559139784946237</v>
      </c>
      <c r="U112" s="14">
        <f>(F112+G112)/D112</f>
        <v>0.28000000000000003</v>
      </c>
      <c r="V112" s="14">
        <f>T112+U112</f>
        <v>0.6455913978494624</v>
      </c>
      <c r="W112" s="14">
        <f>(Table31118[[#This Row],[2B]]+Table31118[[#This Row],[3B]]+(3*Table31118[[#This Row],[HR]]))/Table31118[[#This Row],[AB]]</f>
        <v>0.12903225806451613</v>
      </c>
      <c r="X112" s="15">
        <f>(0.69*Table31118[[#This Row],[BB]])+(0.89*Table31118[[#This Row],[1B]])+(1.27*Table31118[[#This Row],[2B]])+(1.62*Table31118[[#This Row],[3B]])+(2.1*Table31118[[#This Row],[HR]])/Table31118[[#This Row],[PA]]</f>
        <v>24.412000000000003</v>
      </c>
      <c r="Y112" s="35">
        <f>((F112+G112)*(L112+(0.26*G112))+(0.52*M112))/D112</f>
        <v>10.0608</v>
      </c>
    </row>
    <row r="113" spans="1:25" x14ac:dyDescent="0.25">
      <c r="A113" s="17" t="s">
        <v>235</v>
      </c>
      <c r="B113" s="6" t="str">
        <f>Crocs!A11</f>
        <v>Luis Martinez</v>
      </c>
      <c r="C113" s="6" t="str">
        <f>Crocs!B11</f>
        <v>1,2,3</v>
      </c>
      <c r="D113" s="6">
        <f>Crocs!C11</f>
        <v>67</v>
      </c>
      <c r="E113" s="6">
        <f>Crocs!D11</f>
        <v>63</v>
      </c>
      <c r="F113" s="6">
        <f>Crocs!E11</f>
        <v>14</v>
      </c>
      <c r="G113" s="6">
        <f>Crocs!F11</f>
        <v>4</v>
      </c>
      <c r="H113" s="6">
        <f>Crocs!G11</f>
        <v>1</v>
      </c>
      <c r="I113" s="6">
        <f>Crocs!H11</f>
        <v>6</v>
      </c>
      <c r="J113" s="6">
        <f>Crocs!I11</f>
        <v>5</v>
      </c>
      <c r="K113" s="6">
        <f>Crocs!J11</f>
        <v>2</v>
      </c>
      <c r="L113" s="6">
        <f>Crocs!K11</f>
        <v>36</v>
      </c>
      <c r="M113" s="6">
        <f>Crocs!L11</f>
        <v>1</v>
      </c>
      <c r="N113" s="11">
        <f>IFERROR(H113/F113,0)</f>
        <v>7.1428571428571425E-2</v>
      </c>
      <c r="O113" s="11">
        <f>IFERROR(I113/F113,0)</f>
        <v>0.42857142857142855</v>
      </c>
      <c r="P113" s="11">
        <f>IFERROR(J113/F113,0)</f>
        <v>0.35714285714285715</v>
      </c>
      <c r="Q113" s="11">
        <f>IFERROR(K113/F113,0)</f>
        <v>0.14285714285714285</v>
      </c>
      <c r="R113" s="11">
        <f>IFERROR(G113/D113,0)</f>
        <v>5.9701492537313432E-2</v>
      </c>
      <c r="S113" s="14">
        <f>IFERROR((H113+I113+J113+K113)/E113,0)</f>
        <v>0.22222222222222221</v>
      </c>
      <c r="T113" s="14">
        <f>IFERROR(L113/E113,0)</f>
        <v>0.5714285714285714</v>
      </c>
      <c r="U113" s="14">
        <f>(F113+G113)/D113</f>
        <v>0.26865671641791045</v>
      </c>
      <c r="V113" s="14">
        <f>T113+U113</f>
        <v>0.84008528784648184</v>
      </c>
      <c r="W113" s="14">
        <f>(Table31118[[#This Row],[2B]]+Table31118[[#This Row],[3B]]+(3*Table31118[[#This Row],[HR]]))/Table31118[[#This Row],[AB]]</f>
        <v>0.26984126984126983</v>
      </c>
      <c r="X113" s="15">
        <f>(0.69*Table31118[[#This Row],[BB]])+(0.89*Table31118[[#This Row],[1B]])+(1.27*Table31118[[#This Row],[2B]])+(1.62*Table31118[[#This Row],[3B]])+(2.1*Table31118[[#This Row],[HR]])/Table31118[[#This Row],[PA]]</f>
        <v>19.432686567164179</v>
      </c>
      <c r="Y113" s="35">
        <f>((F113+G113)*(L113+(0.26*G113))+(0.52*M113))/D113</f>
        <v>9.9588059701492533</v>
      </c>
    </row>
    <row r="114" spans="1:25" x14ac:dyDescent="0.25">
      <c r="A114" s="16" t="s">
        <v>228</v>
      </c>
      <c r="B114" s="36" t="str">
        <f>Spartans!A3</f>
        <v>Alfredo Gallego</v>
      </c>
      <c r="C114" s="36" t="str">
        <f>Spartans!B3</f>
        <v>1,2,3</v>
      </c>
      <c r="D114" s="36">
        <f>Spartans!C3</f>
        <v>65</v>
      </c>
      <c r="E114" s="36">
        <f>Spartans!D3</f>
        <v>63</v>
      </c>
      <c r="F114" s="36">
        <f>Spartans!E3</f>
        <v>19</v>
      </c>
      <c r="G114" s="36">
        <f>Spartans!F3</f>
        <v>2</v>
      </c>
      <c r="H114" s="36">
        <f>Spartans!G3</f>
        <v>13</v>
      </c>
      <c r="I114" s="36">
        <f>Spartans!H3</f>
        <v>3</v>
      </c>
      <c r="J114" s="36">
        <f>Spartans!I3</f>
        <v>1</v>
      </c>
      <c r="K114" s="36">
        <f>Spartans!J3</f>
        <v>2</v>
      </c>
      <c r="L114" s="36">
        <f>Spartans!K3</f>
        <v>30</v>
      </c>
      <c r="M114" s="36">
        <f>Spartans!L3</f>
        <v>3</v>
      </c>
      <c r="N114" s="11">
        <f>IFERROR(H114/F114,0)</f>
        <v>0.68421052631578949</v>
      </c>
      <c r="O114" s="11">
        <f>IFERROR(I114/F114,0)</f>
        <v>0.15789473684210525</v>
      </c>
      <c r="P114" s="11">
        <f>IFERROR(J114/F114,0)</f>
        <v>5.2631578947368418E-2</v>
      </c>
      <c r="Q114" s="11">
        <f>IFERROR(K114/F114,0)</f>
        <v>0.10526315789473684</v>
      </c>
      <c r="R114" s="11">
        <f>IFERROR(G114/D114,0)</f>
        <v>3.0769230769230771E-2</v>
      </c>
      <c r="S114" s="14">
        <f>IFERROR((H114+I114+J114+K114)/E114,0)</f>
        <v>0.30158730158730157</v>
      </c>
      <c r="T114" s="14">
        <f>IFERROR(L114/E114,0)</f>
        <v>0.47619047619047616</v>
      </c>
      <c r="U114" s="14">
        <f>(F114+G114)/D114</f>
        <v>0.32307692307692309</v>
      </c>
      <c r="V114" s="14">
        <f>T114+U114</f>
        <v>0.79926739926739931</v>
      </c>
      <c r="W114" s="14">
        <f>(Table31118[[#This Row],[2B]]+Table31118[[#This Row],[3B]]+(3*Table31118[[#This Row],[HR]]))/Table31118[[#This Row],[AB]]</f>
        <v>0.15873015873015872</v>
      </c>
      <c r="X114" s="15">
        <f>(0.69*Table31118[[#This Row],[BB]])+(0.89*Table31118[[#This Row],[1B]])+(1.27*Table31118[[#This Row],[2B]])+(1.62*Table31118[[#This Row],[3B]])+(2.1*Table31118[[#This Row],[HR]])/Table31118[[#This Row],[PA]]</f>
        <v>18.444615384615382</v>
      </c>
      <c r="Y114" s="35">
        <f>((F114+G114)*(L114+(0.26*G114))+(0.52*M114))/D114</f>
        <v>9.88430769230769</v>
      </c>
    </row>
    <row r="115" spans="1:25" x14ac:dyDescent="0.25">
      <c r="A115" s="17" t="s">
        <v>240</v>
      </c>
      <c r="B115" s="6" t="str">
        <f>Badgers!A14</f>
        <v>Terry Franklin</v>
      </c>
      <c r="C115" s="6" t="str">
        <f>Badgers!B14</f>
        <v>1,2,3</v>
      </c>
      <c r="D115" s="6">
        <f>Badgers!C14</f>
        <v>126</v>
      </c>
      <c r="E115" s="6">
        <f>Badgers!D14</f>
        <v>119</v>
      </c>
      <c r="F115" s="6">
        <f>Badgers!E14</f>
        <v>24</v>
      </c>
      <c r="G115" s="6">
        <f>Badgers!F14</f>
        <v>7</v>
      </c>
      <c r="H115" s="6">
        <f>Badgers!G14</f>
        <v>14</v>
      </c>
      <c r="I115" s="6">
        <f>Badgers!H14</f>
        <v>8</v>
      </c>
      <c r="J115" s="6">
        <f>Badgers!I14</f>
        <v>1</v>
      </c>
      <c r="K115" s="6">
        <f>Badgers!J14</f>
        <v>1</v>
      </c>
      <c r="L115" s="6">
        <f>Badgers!K14</f>
        <v>37</v>
      </c>
      <c r="M115" s="6">
        <f>Badgers!L14</f>
        <v>7</v>
      </c>
      <c r="N115" s="11">
        <f>IFERROR(H115/F115,0)</f>
        <v>0.58333333333333337</v>
      </c>
      <c r="O115" s="11">
        <f>IFERROR(I115/F115,0)</f>
        <v>0.33333333333333331</v>
      </c>
      <c r="P115" s="11">
        <f>IFERROR(J115/F115,0)</f>
        <v>4.1666666666666664E-2</v>
      </c>
      <c r="Q115" s="11">
        <f>IFERROR(K115/F115,0)</f>
        <v>4.1666666666666664E-2</v>
      </c>
      <c r="R115" s="11">
        <f>IFERROR(G115/D115,0)</f>
        <v>5.5555555555555552E-2</v>
      </c>
      <c r="S115" s="14">
        <f>IFERROR((H115+I115+J115+K115)/E115,0)</f>
        <v>0.20168067226890757</v>
      </c>
      <c r="T115" s="14">
        <f>IFERROR(L115/E115,0)</f>
        <v>0.31092436974789917</v>
      </c>
      <c r="U115" s="14">
        <f>(F115+G115)/D115</f>
        <v>0.24603174603174602</v>
      </c>
      <c r="V115" s="14">
        <f>T115+U115</f>
        <v>0.55695611577964521</v>
      </c>
      <c r="W115" s="14">
        <f>(Table31118[[#This Row],[2B]]+Table31118[[#This Row],[3B]]+(3*Table31118[[#This Row],[HR]]))/Table31118[[#This Row],[AB]]</f>
        <v>0.10084033613445378</v>
      </c>
      <c r="X115" s="15">
        <f>(0.69*Table31118[[#This Row],[BB]])+(0.89*Table31118[[#This Row],[1B]])+(1.27*Table31118[[#This Row],[2B]])+(1.62*Table31118[[#This Row],[3B]])+(2.1*Table31118[[#This Row],[HR]])/Table31118[[#This Row],[PA]]</f>
        <v>29.086666666666666</v>
      </c>
      <c r="Y115" s="35">
        <f>((F115+G115)*(L115+(0.26*G115))+(0.52*M115))/D115</f>
        <v>9.5798412698412712</v>
      </c>
    </row>
    <row r="116" spans="1:25" x14ac:dyDescent="0.25">
      <c r="A116" s="17" t="s">
        <v>235</v>
      </c>
      <c r="B116" s="6" t="str">
        <f>Crocs!A5</f>
        <v>Granville Garrison</v>
      </c>
      <c r="C116" s="6">
        <f>Crocs!B5</f>
        <v>3</v>
      </c>
      <c r="D116" s="6">
        <f>Crocs!C5</f>
        <v>73</v>
      </c>
      <c r="E116" s="6">
        <f>Crocs!D5</f>
        <v>66</v>
      </c>
      <c r="F116" s="6">
        <f>Crocs!E5</f>
        <v>17</v>
      </c>
      <c r="G116" s="6">
        <f>Crocs!F5</f>
        <v>7</v>
      </c>
      <c r="H116" s="6">
        <f>Crocs!G5</f>
        <v>11</v>
      </c>
      <c r="I116" s="6">
        <f>Crocs!H5</f>
        <v>4</v>
      </c>
      <c r="J116" s="6">
        <f>Crocs!I5</f>
        <v>0</v>
      </c>
      <c r="K116" s="6">
        <f>Crocs!J5</f>
        <v>2</v>
      </c>
      <c r="L116" s="6">
        <f>Crocs!K5</f>
        <v>27</v>
      </c>
      <c r="M116" s="6">
        <f>Crocs!L5</f>
        <v>6</v>
      </c>
      <c r="N116" s="11">
        <f>IFERROR(H116/F116,0)</f>
        <v>0.6470588235294118</v>
      </c>
      <c r="O116" s="11">
        <f>IFERROR(I116/F116,0)</f>
        <v>0.23529411764705882</v>
      </c>
      <c r="P116" s="11">
        <f>IFERROR(J116/F116,0)</f>
        <v>0</v>
      </c>
      <c r="Q116" s="11">
        <f>IFERROR(K116/F116,0)</f>
        <v>0.11764705882352941</v>
      </c>
      <c r="R116" s="11">
        <f>IFERROR(G116/D116,0)</f>
        <v>9.5890410958904104E-2</v>
      </c>
      <c r="S116" s="14">
        <f>IFERROR((H116+I116+J116+K116)/E116,0)</f>
        <v>0.25757575757575757</v>
      </c>
      <c r="T116" s="14">
        <f>IFERROR(L116/E116,0)</f>
        <v>0.40909090909090912</v>
      </c>
      <c r="U116" s="14">
        <f>(F116+G116)/D116</f>
        <v>0.32876712328767121</v>
      </c>
      <c r="V116" s="14">
        <f>T116+U116</f>
        <v>0.73785803237858039</v>
      </c>
      <c r="W116" s="14">
        <f>(Table31118[[#This Row],[2B]]+Table31118[[#This Row],[3B]]+(3*Table31118[[#This Row],[HR]]))/Table31118[[#This Row],[AB]]</f>
        <v>0.15151515151515152</v>
      </c>
      <c r="X116" s="15">
        <f>(0.69*Table31118[[#This Row],[BB]])+(0.89*Table31118[[#This Row],[1B]])+(1.27*Table31118[[#This Row],[2B]])+(1.62*Table31118[[#This Row],[3B]])+(2.1*Table31118[[#This Row],[HR]])/Table31118[[#This Row],[PA]]</f>
        <v>19.757534246575347</v>
      </c>
      <c r="Y116" s="35">
        <f>((F116+G116)*(L116+(0.26*G116))+(0.52*M116))/D116</f>
        <v>9.5178082191780824</v>
      </c>
    </row>
    <row r="117" spans="1:25" x14ac:dyDescent="0.25">
      <c r="A117" s="17" t="s">
        <v>232</v>
      </c>
      <c r="B117" s="6" t="str">
        <f>Runners!A8</f>
        <v>Jared Jensen</v>
      </c>
      <c r="C117" s="6" t="str">
        <f>Runners!B8</f>
        <v>1,2,3</v>
      </c>
      <c r="D117" s="6">
        <f>Runners!C8</f>
        <v>135</v>
      </c>
      <c r="E117" s="6">
        <f>Runners!D8</f>
        <v>127</v>
      </c>
      <c r="F117" s="6">
        <f>Runners!E8</f>
        <v>23</v>
      </c>
      <c r="G117" s="6">
        <f>Runners!F8</f>
        <v>8</v>
      </c>
      <c r="H117" s="6">
        <f>Runners!G8</f>
        <v>13</v>
      </c>
      <c r="I117" s="6">
        <f>Runners!H8</f>
        <v>7</v>
      </c>
      <c r="J117" s="6">
        <f>Runners!I8</f>
        <v>0</v>
      </c>
      <c r="K117" s="6">
        <f>Runners!J8</f>
        <v>3</v>
      </c>
      <c r="L117" s="6">
        <f>Runners!K8</f>
        <v>39</v>
      </c>
      <c r="M117" s="6">
        <f>Runners!L8</f>
        <v>5</v>
      </c>
      <c r="N117" s="11">
        <f>IFERROR(H117/F117,0)</f>
        <v>0.56521739130434778</v>
      </c>
      <c r="O117" s="11">
        <f>IFERROR(I117/F117,0)</f>
        <v>0.30434782608695654</v>
      </c>
      <c r="P117" s="11">
        <f>IFERROR(J117/F117,0)</f>
        <v>0</v>
      </c>
      <c r="Q117" s="11">
        <f>IFERROR(K117/F117,0)</f>
        <v>0.13043478260869565</v>
      </c>
      <c r="R117" s="11">
        <f>IFERROR(G117/D117,0)</f>
        <v>5.9259259259259262E-2</v>
      </c>
      <c r="S117" s="14">
        <f>IFERROR((H117+I117+J117+K117)/E117,0)</f>
        <v>0.18110236220472442</v>
      </c>
      <c r="T117" s="14">
        <f>IFERROR(L117/E117,0)</f>
        <v>0.30708661417322836</v>
      </c>
      <c r="U117" s="14">
        <f>(F117+G117)/D117</f>
        <v>0.22962962962962963</v>
      </c>
      <c r="V117" s="14">
        <f>T117+U117</f>
        <v>0.53671624380285798</v>
      </c>
      <c r="W117" s="14">
        <f>(Table31118[[#This Row],[2B]]+Table31118[[#This Row],[3B]]+(3*Table31118[[#This Row],[HR]]))/Table31118[[#This Row],[AB]]</f>
        <v>0.12598425196850394</v>
      </c>
      <c r="X117" s="15">
        <f>(0.69*Table31118[[#This Row],[BB]])+(0.89*Table31118[[#This Row],[1B]])+(1.27*Table31118[[#This Row],[2B]])+(1.62*Table31118[[#This Row],[3B]])+(2.1*Table31118[[#This Row],[HR]])/Table31118[[#This Row],[PA]]</f>
        <v>26.026666666666667</v>
      </c>
      <c r="Y117" s="35">
        <f>((F117+G117)*(L117+(0.26*G117))+(0.52*M117))/D117</f>
        <v>9.4524444444444438</v>
      </c>
    </row>
    <row r="118" spans="1:25" x14ac:dyDescent="0.25">
      <c r="A118" s="17" t="s">
        <v>240</v>
      </c>
      <c r="B118" s="6" t="str">
        <f>Badgers!A13</f>
        <v>Richard Cooper</v>
      </c>
      <c r="C118" s="6" t="str">
        <f>Badgers!B13</f>
        <v>1,2,3</v>
      </c>
      <c r="D118" s="6">
        <f>Badgers!C13</f>
        <v>142</v>
      </c>
      <c r="E118" s="6">
        <f>Badgers!D13</f>
        <v>133</v>
      </c>
      <c r="F118" s="6">
        <f>Badgers!E13</f>
        <v>24</v>
      </c>
      <c r="G118" s="6">
        <f>Badgers!F13</f>
        <v>9</v>
      </c>
      <c r="H118" s="6">
        <f>Badgers!G13</f>
        <v>16</v>
      </c>
      <c r="I118" s="6">
        <f>Badgers!H13</f>
        <v>5</v>
      </c>
      <c r="J118" s="6">
        <f>Badgers!I13</f>
        <v>0</v>
      </c>
      <c r="K118" s="6">
        <f>Badgers!J13</f>
        <v>3</v>
      </c>
      <c r="L118" s="6">
        <f>Badgers!K13</f>
        <v>38</v>
      </c>
      <c r="M118" s="6">
        <f>Badgers!L13</f>
        <v>7</v>
      </c>
      <c r="N118" s="11">
        <f>IFERROR(H118/F118,0)</f>
        <v>0.66666666666666663</v>
      </c>
      <c r="O118" s="11">
        <f>IFERROR(I118/F118,0)</f>
        <v>0.20833333333333334</v>
      </c>
      <c r="P118" s="11">
        <f>IFERROR(J118/F118,0)</f>
        <v>0</v>
      </c>
      <c r="Q118" s="11">
        <f>IFERROR(K118/F118,0)</f>
        <v>0.125</v>
      </c>
      <c r="R118" s="11">
        <f>IFERROR(G118/D118,0)</f>
        <v>6.3380281690140844E-2</v>
      </c>
      <c r="S118" s="14">
        <f>IFERROR((H118+I118+J118+K118)/E118,0)</f>
        <v>0.18045112781954886</v>
      </c>
      <c r="T118" s="14">
        <f>IFERROR(L118/E118,0)</f>
        <v>0.2857142857142857</v>
      </c>
      <c r="U118" s="14">
        <f>(F118+G118)/D118</f>
        <v>0.23239436619718309</v>
      </c>
      <c r="V118" s="14">
        <f>T118+U118</f>
        <v>0.51810865191146882</v>
      </c>
      <c r="W118" s="14">
        <f>(Table31118[[#This Row],[2B]]+Table31118[[#This Row],[3B]]+(3*Table31118[[#This Row],[HR]]))/Table31118[[#This Row],[AB]]</f>
        <v>0.10526315789473684</v>
      </c>
      <c r="X118" s="15">
        <f>(0.69*Table31118[[#This Row],[BB]])+(0.89*Table31118[[#This Row],[1B]])+(1.27*Table31118[[#This Row],[2B]])+(1.62*Table31118[[#This Row],[3B]])+(2.1*Table31118[[#This Row],[HR]])/Table31118[[#This Row],[PA]]</f>
        <v>26.844366197183096</v>
      </c>
      <c r="Y118" s="35">
        <f>((F118+G118)*(L118+(0.26*G118))+(0.52*M118))/D118</f>
        <v>9.400422535211268</v>
      </c>
    </row>
    <row r="119" spans="1:25" x14ac:dyDescent="0.25">
      <c r="A119" s="16" t="s">
        <v>234</v>
      </c>
      <c r="B119" s="36" t="str">
        <f>Knights!A5</f>
        <v>Evan Cook</v>
      </c>
      <c r="C119" s="36" t="str">
        <f>Knights!B5</f>
        <v>1,2,3</v>
      </c>
      <c r="D119" s="36">
        <f>Knights!C5</f>
        <v>141</v>
      </c>
      <c r="E119" s="36">
        <f>Knights!D5</f>
        <v>127</v>
      </c>
      <c r="F119" s="36">
        <f>Knights!E5</f>
        <v>21</v>
      </c>
      <c r="G119" s="36">
        <f>Knights!F5</f>
        <v>14</v>
      </c>
      <c r="H119" s="36">
        <f>Knights!G5</f>
        <v>12</v>
      </c>
      <c r="I119" s="36">
        <f>Knights!H5</f>
        <v>7</v>
      </c>
      <c r="J119" s="36">
        <f>Knights!I5</f>
        <v>0</v>
      </c>
      <c r="K119" s="36">
        <f>Knights!J5</f>
        <v>2</v>
      </c>
      <c r="L119" s="36">
        <f>Knights!K5</f>
        <v>34</v>
      </c>
      <c r="M119" s="36">
        <f>Knights!L5</f>
        <v>9</v>
      </c>
      <c r="N119" s="11">
        <f>IFERROR(H119/F119,0)</f>
        <v>0.5714285714285714</v>
      </c>
      <c r="O119" s="11">
        <f>IFERROR(I119/F119,0)</f>
        <v>0.33333333333333331</v>
      </c>
      <c r="P119" s="11">
        <f>IFERROR(J119/F119,0)</f>
        <v>0</v>
      </c>
      <c r="Q119" s="11">
        <f>IFERROR(K119/F119,0)</f>
        <v>9.5238095238095233E-2</v>
      </c>
      <c r="R119" s="11">
        <f>IFERROR(G119/D119,0)</f>
        <v>9.9290780141843976E-2</v>
      </c>
      <c r="S119" s="14">
        <f>IFERROR((H119+I119+J119+K119)/E119,0)</f>
        <v>0.16535433070866143</v>
      </c>
      <c r="T119" s="14">
        <f>IFERROR(L119/E119,0)</f>
        <v>0.26771653543307089</v>
      </c>
      <c r="U119" s="14">
        <f>(F119+G119)/D119</f>
        <v>0.24822695035460993</v>
      </c>
      <c r="V119" s="14">
        <f>T119+U119</f>
        <v>0.51594348578768079</v>
      </c>
      <c r="W119" s="14">
        <f>(Table31118[[#This Row],[2B]]+Table31118[[#This Row],[3B]]+(3*Table31118[[#This Row],[HR]]))/Table31118[[#This Row],[AB]]</f>
        <v>0.10236220472440945</v>
      </c>
      <c r="X119" s="15">
        <f>(0.69*Table31118[[#This Row],[BB]])+(0.89*Table31118[[#This Row],[1B]])+(1.27*Table31118[[#This Row],[2B]])+(1.62*Table31118[[#This Row],[3B]])+(2.1*Table31118[[#This Row],[HR]])/Table31118[[#This Row],[PA]]</f>
        <v>29.259787234042555</v>
      </c>
      <c r="Y119" s="35">
        <f>((F119+G119)*(L119+(0.26*G119))+(0.52*M119))/D119</f>
        <v>9.3764539007092207</v>
      </c>
    </row>
    <row r="120" spans="1:25" x14ac:dyDescent="0.25">
      <c r="A120" s="16" t="s">
        <v>234</v>
      </c>
      <c r="B120" s="36" t="str">
        <f>Knights!A11</f>
        <v>Julio Cruz</v>
      </c>
      <c r="C120" s="36" t="str">
        <f>Knights!B11</f>
        <v>1,2,3</v>
      </c>
      <c r="D120" s="36">
        <f>Knights!C11</f>
        <v>103</v>
      </c>
      <c r="E120" s="36">
        <f>Knights!D11</f>
        <v>96</v>
      </c>
      <c r="F120" s="36">
        <f>Knights!E11</f>
        <v>21</v>
      </c>
      <c r="G120" s="36">
        <f>Knights!F11</f>
        <v>7</v>
      </c>
      <c r="H120" s="36">
        <f>Knights!G11</f>
        <v>14</v>
      </c>
      <c r="I120" s="36">
        <f>Knights!H11</f>
        <v>5</v>
      </c>
      <c r="J120" s="36">
        <f>Knights!I11</f>
        <v>0</v>
      </c>
      <c r="K120" s="36">
        <f>Knights!J11</f>
        <v>2</v>
      </c>
      <c r="L120" s="36">
        <f>Knights!K11</f>
        <v>32</v>
      </c>
      <c r="M120" s="36">
        <f>Knights!L11</f>
        <v>4</v>
      </c>
      <c r="N120" s="11">
        <f>IFERROR(H120/F120,0)</f>
        <v>0.66666666666666663</v>
      </c>
      <c r="O120" s="11">
        <f>IFERROR(I120/F120,0)</f>
        <v>0.23809523809523808</v>
      </c>
      <c r="P120" s="11">
        <f>IFERROR(J120/F120,0)</f>
        <v>0</v>
      </c>
      <c r="Q120" s="11">
        <f>IFERROR(K120/F120,0)</f>
        <v>9.5238095238095233E-2</v>
      </c>
      <c r="R120" s="11">
        <f>IFERROR(G120/D120,0)</f>
        <v>6.7961165048543687E-2</v>
      </c>
      <c r="S120" s="14">
        <f>IFERROR((H120+I120+J120+K120)/E120,0)</f>
        <v>0.21875</v>
      </c>
      <c r="T120" s="14">
        <f>IFERROR(L120/E120,0)</f>
        <v>0.33333333333333331</v>
      </c>
      <c r="U120" s="14">
        <f>(F120+G120)/D120</f>
        <v>0.27184466019417475</v>
      </c>
      <c r="V120" s="14">
        <f>T120+U120</f>
        <v>0.60517799352750812</v>
      </c>
      <c r="W120" s="14">
        <f>(Table31118[[#This Row],[2B]]+Table31118[[#This Row],[3B]]+(3*Table31118[[#This Row],[HR]]))/Table31118[[#This Row],[AB]]</f>
        <v>0.11458333333333333</v>
      </c>
      <c r="X120" s="15">
        <f>(0.69*Table31118[[#This Row],[BB]])+(0.89*Table31118[[#This Row],[1B]])+(1.27*Table31118[[#This Row],[2B]])+(1.62*Table31118[[#This Row],[3B]])+(2.1*Table31118[[#This Row],[HR]])/Table31118[[#This Row],[PA]]</f>
        <v>23.680776699029128</v>
      </c>
      <c r="Y120" s="35">
        <f>((F120+G120)*(L120+(0.26*G120))+(0.52*M120))/D120</f>
        <v>9.2139805825242718</v>
      </c>
    </row>
    <row r="121" spans="1:25" x14ac:dyDescent="0.25">
      <c r="A121" s="16" t="s">
        <v>228</v>
      </c>
      <c r="B121" s="6" t="str">
        <f>Spartans!A10</f>
        <v>Joshua Wagner</v>
      </c>
      <c r="C121" s="6" t="str">
        <f>Spartans!B10</f>
        <v>1,2,3</v>
      </c>
      <c r="D121" s="6">
        <f>Spartans!C10</f>
        <v>150</v>
      </c>
      <c r="E121" s="6">
        <f>Spartans!D10</f>
        <v>142</v>
      </c>
      <c r="F121" s="6">
        <f>Spartans!E10</f>
        <v>28</v>
      </c>
      <c r="G121" s="6">
        <f>Spartans!F10</f>
        <v>8</v>
      </c>
      <c r="H121" s="6">
        <f>Spartans!G10</f>
        <v>22</v>
      </c>
      <c r="I121" s="6">
        <f>Spartans!H10</f>
        <v>5</v>
      </c>
      <c r="J121" s="6">
        <f>Spartans!I10</f>
        <v>0</v>
      </c>
      <c r="K121" s="6">
        <f>Spartans!J10</f>
        <v>1</v>
      </c>
      <c r="L121" s="6">
        <f>Spartans!K10</f>
        <v>36</v>
      </c>
      <c r="M121" s="6">
        <f>Spartans!L10</f>
        <v>8</v>
      </c>
      <c r="N121" s="11">
        <f>IFERROR(H121/F121,0)</f>
        <v>0.7857142857142857</v>
      </c>
      <c r="O121" s="11">
        <f>IFERROR(I121/F121,0)</f>
        <v>0.17857142857142858</v>
      </c>
      <c r="P121" s="11">
        <f>IFERROR(J121/F121,0)</f>
        <v>0</v>
      </c>
      <c r="Q121" s="11">
        <f>IFERROR(K121/F121,0)</f>
        <v>3.5714285714285712E-2</v>
      </c>
      <c r="R121" s="11">
        <f>IFERROR(G121/D121,0)</f>
        <v>5.3333333333333337E-2</v>
      </c>
      <c r="S121" s="14">
        <f>IFERROR((H121+I121+J121+K121)/E121,0)</f>
        <v>0.19718309859154928</v>
      </c>
      <c r="T121" s="14">
        <f>IFERROR(L121/E121,0)</f>
        <v>0.25352112676056338</v>
      </c>
      <c r="U121" s="14">
        <f>(F121+G121)/D121</f>
        <v>0.24</v>
      </c>
      <c r="V121" s="14">
        <f>T121+U121</f>
        <v>0.49352112676056337</v>
      </c>
      <c r="W121" s="14">
        <f>(Table31118[[#This Row],[2B]]+Table31118[[#This Row],[3B]]+(3*Table31118[[#This Row],[HR]]))/Table31118[[#This Row],[AB]]</f>
        <v>5.6338028169014086E-2</v>
      </c>
      <c r="X121" s="15">
        <f>(0.69*Table31118[[#This Row],[BB]])+(0.89*Table31118[[#This Row],[1B]])+(1.27*Table31118[[#This Row],[2B]])+(1.62*Table31118[[#This Row],[3B]])+(2.1*Table31118[[#This Row],[HR]])/Table31118[[#This Row],[PA]]</f>
        <v>31.464000000000002</v>
      </c>
      <c r="Y121" s="35">
        <f>((F121+G121)*(L121+(0.26*G121))+(0.52*M121))/D121</f>
        <v>9.1669333333333327</v>
      </c>
    </row>
    <row r="122" spans="1:25" x14ac:dyDescent="0.25">
      <c r="A122" s="17" t="s">
        <v>238</v>
      </c>
      <c r="B122" s="6" t="str">
        <f>Warhogs!A8</f>
        <v>Henry Rogers</v>
      </c>
      <c r="C122" s="6" t="str">
        <f>Warhogs!B8</f>
        <v>1,2,3</v>
      </c>
      <c r="D122" s="6">
        <f>Warhogs!C8</f>
        <v>108</v>
      </c>
      <c r="E122" s="6">
        <f>Warhogs!D8</f>
        <v>100</v>
      </c>
      <c r="F122" s="6">
        <f>Warhogs!E8</f>
        <v>21</v>
      </c>
      <c r="G122" s="6">
        <f>Warhogs!F8</f>
        <v>8</v>
      </c>
      <c r="H122" s="6">
        <f>Warhogs!G8</f>
        <v>14</v>
      </c>
      <c r="I122" s="6">
        <f>Warhogs!H8</f>
        <v>5</v>
      </c>
      <c r="J122" s="6">
        <f>Warhogs!I8</f>
        <v>0</v>
      </c>
      <c r="K122" s="6">
        <f>Warhogs!J8</f>
        <v>2</v>
      </c>
      <c r="L122" s="6">
        <f>Warhogs!K8</f>
        <v>32</v>
      </c>
      <c r="M122" s="6">
        <f>Warhogs!L8</f>
        <v>2</v>
      </c>
      <c r="N122" s="11">
        <f>IFERROR(H122/F122,0)</f>
        <v>0.66666666666666663</v>
      </c>
      <c r="O122" s="11">
        <f>IFERROR(I122/F122,0)</f>
        <v>0.23809523809523808</v>
      </c>
      <c r="P122" s="11">
        <f>IFERROR(J122/F122,0)</f>
        <v>0</v>
      </c>
      <c r="Q122" s="11">
        <f>IFERROR(K122/F122,0)</f>
        <v>9.5238095238095233E-2</v>
      </c>
      <c r="R122" s="11">
        <f>IFERROR(G122/D122,0)</f>
        <v>7.407407407407407E-2</v>
      </c>
      <c r="S122" s="14">
        <f>IFERROR((H122+I122+J122+K122)/E122,0)</f>
        <v>0.21</v>
      </c>
      <c r="T122" s="14">
        <f>IFERROR(L122/E122,0)</f>
        <v>0.32</v>
      </c>
      <c r="U122" s="14">
        <f>(F122+G122)/D122</f>
        <v>0.26851851851851855</v>
      </c>
      <c r="V122" s="14">
        <f>T122+U122</f>
        <v>0.58851851851851855</v>
      </c>
      <c r="W122" s="14">
        <f>(Table31118[[#This Row],[2B]]+Table31118[[#This Row],[3B]]+(3*Table31118[[#This Row],[HR]]))/Table31118[[#This Row],[AB]]</f>
        <v>0.11</v>
      </c>
      <c r="X122" s="15">
        <f>(0.69*Table31118[[#This Row],[BB]])+(0.89*Table31118[[#This Row],[1B]])+(1.27*Table31118[[#This Row],[2B]])+(1.62*Table31118[[#This Row],[3B]])+(2.1*Table31118[[#This Row],[HR]])/Table31118[[#This Row],[PA]]</f>
        <v>24.368888888888886</v>
      </c>
      <c r="Y122" s="35">
        <f>((F122+G122)*(L122+(0.26*G122))+(0.52*M122))/D122</f>
        <v>9.1607407407407404</v>
      </c>
    </row>
    <row r="123" spans="1:25" x14ac:dyDescent="0.25">
      <c r="A123" s="17" t="s">
        <v>231</v>
      </c>
      <c r="B123" s="6" t="str">
        <f>Novas!A14</f>
        <v>Shane Howell</v>
      </c>
      <c r="C123" s="6" t="str">
        <f>Novas!B14</f>
        <v>1,2,3</v>
      </c>
      <c r="D123" s="6">
        <f>Novas!C14</f>
        <v>46</v>
      </c>
      <c r="E123" s="6">
        <f>Novas!D14</f>
        <v>46</v>
      </c>
      <c r="F123" s="6">
        <f>Novas!E14</f>
        <v>16</v>
      </c>
      <c r="G123" s="6">
        <f>Novas!F14</f>
        <v>0</v>
      </c>
      <c r="H123" s="6">
        <f>Novas!G14</f>
        <v>7</v>
      </c>
      <c r="I123" s="6">
        <f>Novas!H14</f>
        <v>8</v>
      </c>
      <c r="J123" s="6">
        <f>Novas!I14</f>
        <v>1</v>
      </c>
      <c r="K123" s="6">
        <f>Novas!J14</f>
        <v>0</v>
      </c>
      <c r="L123" s="6">
        <f>Novas!K14</f>
        <v>26</v>
      </c>
      <c r="M123" s="6">
        <f>Novas!L14</f>
        <v>3</v>
      </c>
      <c r="N123" s="11">
        <f>IFERROR(H123/F123,0)</f>
        <v>0.4375</v>
      </c>
      <c r="O123" s="11">
        <f>IFERROR(I123/F123,0)</f>
        <v>0.5</v>
      </c>
      <c r="P123" s="11">
        <f>IFERROR(J123/F123,0)</f>
        <v>6.25E-2</v>
      </c>
      <c r="Q123" s="11">
        <f>IFERROR(K123/F123,0)</f>
        <v>0</v>
      </c>
      <c r="R123" s="11">
        <f>IFERROR(G123/D123,0)</f>
        <v>0</v>
      </c>
      <c r="S123" s="14">
        <f>IFERROR((H123+I123+J123+K123)/E123,0)</f>
        <v>0.34782608695652173</v>
      </c>
      <c r="T123" s="14">
        <f>IFERROR(L123/E123,0)</f>
        <v>0.56521739130434778</v>
      </c>
      <c r="U123" s="14">
        <f>(F123+G123)/D123</f>
        <v>0.34782608695652173</v>
      </c>
      <c r="V123" s="14">
        <f>T123+U123</f>
        <v>0.91304347826086951</v>
      </c>
      <c r="W123" s="14">
        <f>(Table31118[[#This Row],[2B]]+Table31118[[#This Row],[3B]]+(3*Table31118[[#This Row],[HR]]))/Table31118[[#This Row],[AB]]</f>
        <v>0.19565217391304349</v>
      </c>
      <c r="X123" s="15">
        <f>(0.69*Table31118[[#This Row],[BB]])+(0.89*Table31118[[#This Row],[1B]])+(1.27*Table31118[[#This Row],[2B]])+(1.62*Table31118[[#This Row],[3B]])+(2.1*Table31118[[#This Row],[HR]])/Table31118[[#This Row],[PA]]</f>
        <v>18.010000000000002</v>
      </c>
      <c r="Y123" s="35">
        <f>((F123+G123)*(L123+(0.26*G123))+(0.52*M123))/D123</f>
        <v>9.0773913043478256</v>
      </c>
    </row>
    <row r="124" spans="1:25" x14ac:dyDescent="0.25">
      <c r="A124" s="17" t="s">
        <v>232</v>
      </c>
      <c r="B124" s="6" t="str">
        <f>Runners!A3</f>
        <v>Claude Carroll</v>
      </c>
      <c r="C124" s="6" t="str">
        <f>Runners!B3</f>
        <v>1,2,3</v>
      </c>
      <c r="D124" s="6">
        <f>Runners!C3</f>
        <v>71</v>
      </c>
      <c r="E124" s="6">
        <f>Runners!D3</f>
        <v>70</v>
      </c>
      <c r="F124" s="6">
        <f>Runners!E3</f>
        <v>19</v>
      </c>
      <c r="G124" s="6">
        <f>Runners!F3</f>
        <v>1</v>
      </c>
      <c r="H124" s="6">
        <f>Runners!G3</f>
        <v>11</v>
      </c>
      <c r="I124" s="6">
        <f>Runners!H3</f>
        <v>6</v>
      </c>
      <c r="J124" s="6">
        <f>Runners!I3</f>
        <v>0</v>
      </c>
      <c r="K124" s="6">
        <f>Runners!J3</f>
        <v>2</v>
      </c>
      <c r="L124" s="6">
        <f>Runners!K3</f>
        <v>31</v>
      </c>
      <c r="M124" s="6">
        <f>Runners!L3</f>
        <v>3</v>
      </c>
      <c r="N124" s="11">
        <f>IFERROR(H124/F124,0)</f>
        <v>0.57894736842105265</v>
      </c>
      <c r="O124" s="11">
        <f>IFERROR(I124/F124,0)</f>
        <v>0.31578947368421051</v>
      </c>
      <c r="P124" s="11">
        <f>IFERROR(J124/F124,0)</f>
        <v>0</v>
      </c>
      <c r="Q124" s="11">
        <f>IFERROR(K124/F124,0)</f>
        <v>0.10526315789473684</v>
      </c>
      <c r="R124" s="11">
        <f>IFERROR(G124/D124,0)</f>
        <v>1.4084507042253521E-2</v>
      </c>
      <c r="S124" s="14">
        <f>IFERROR((H124+I124+J124+K124)/E124,0)</f>
        <v>0.27142857142857141</v>
      </c>
      <c r="T124" s="14">
        <f>IFERROR(L124/E124,0)</f>
        <v>0.44285714285714284</v>
      </c>
      <c r="U124" s="14">
        <f>(F124+G124)/D124</f>
        <v>0.28169014084507044</v>
      </c>
      <c r="V124" s="14">
        <f>T124+U124</f>
        <v>0.72454728370221333</v>
      </c>
      <c r="W124" s="14">
        <f>(Table31118[[#This Row],[2B]]+Table31118[[#This Row],[3B]]+(3*Table31118[[#This Row],[HR]]))/Table31118[[#This Row],[AB]]</f>
        <v>0.17142857142857143</v>
      </c>
      <c r="X124" s="15">
        <f>(0.69*Table31118[[#This Row],[BB]])+(0.89*Table31118[[#This Row],[1B]])+(1.27*Table31118[[#This Row],[2B]])+(1.62*Table31118[[#This Row],[3B]])+(2.1*Table31118[[#This Row],[HR]])/Table31118[[#This Row],[PA]]</f>
        <v>18.159154929577465</v>
      </c>
      <c r="Y124" s="35">
        <f>((F124+G124)*(L124+(0.26*G124))+(0.52*M124))/D124</f>
        <v>8.8276056338028166</v>
      </c>
    </row>
    <row r="125" spans="1:25" x14ac:dyDescent="0.25">
      <c r="A125" s="17" t="s">
        <v>242</v>
      </c>
      <c r="B125" s="6" t="str">
        <f>Cannons!A2</f>
        <v>Alvin Martin</v>
      </c>
      <c r="C125" s="6" t="str">
        <f>Cannons!B2</f>
        <v>1,2,3</v>
      </c>
      <c r="D125" s="6">
        <f>Cannons!C2</f>
        <v>111</v>
      </c>
      <c r="E125" s="6">
        <f>Cannons!D2</f>
        <v>103</v>
      </c>
      <c r="F125" s="6">
        <f>Cannons!E2</f>
        <v>16</v>
      </c>
      <c r="G125" s="6">
        <f>Cannons!F2</f>
        <v>8</v>
      </c>
      <c r="H125" s="6">
        <f>Cannons!G2</f>
        <v>5</v>
      </c>
      <c r="I125" s="6">
        <f>Cannons!H2</f>
        <v>5</v>
      </c>
      <c r="J125" s="6">
        <f>Cannons!I2</f>
        <v>1</v>
      </c>
      <c r="K125" s="6">
        <f>Cannons!J2</f>
        <v>5</v>
      </c>
      <c r="L125" s="6">
        <f>Cannons!K2</f>
        <v>38</v>
      </c>
      <c r="M125" s="6">
        <f>Cannons!L2</f>
        <v>7</v>
      </c>
      <c r="N125" s="11">
        <f>IFERROR(H125/F125,0)</f>
        <v>0.3125</v>
      </c>
      <c r="O125" s="11">
        <f>IFERROR(I125/F125,0)</f>
        <v>0.3125</v>
      </c>
      <c r="P125" s="11">
        <f>IFERROR(J125/F125,0)</f>
        <v>6.25E-2</v>
      </c>
      <c r="Q125" s="11">
        <f>IFERROR(K125/F125,0)</f>
        <v>0.3125</v>
      </c>
      <c r="R125" s="11">
        <f>IFERROR(G125/D125,0)</f>
        <v>7.2072072072072071E-2</v>
      </c>
      <c r="S125" s="14">
        <f>IFERROR((H125+I125+J125+K125)/E125,0)</f>
        <v>0.1553398058252427</v>
      </c>
      <c r="T125" s="14">
        <f>IFERROR(L125/E125,0)</f>
        <v>0.36893203883495146</v>
      </c>
      <c r="U125" s="14">
        <f>(F125+G125)/D125</f>
        <v>0.21621621621621623</v>
      </c>
      <c r="V125" s="14">
        <f>T125+U125</f>
        <v>0.58514825505116774</v>
      </c>
      <c r="W125" s="14">
        <f>(Table31118[[#This Row],[2B]]+Table31118[[#This Row],[3B]]+(3*Table31118[[#This Row],[HR]]))/Table31118[[#This Row],[AB]]</f>
        <v>0.20388349514563106</v>
      </c>
      <c r="X125" s="15">
        <f>(0.69*Table31118[[#This Row],[BB]])+(0.89*Table31118[[#This Row],[1B]])+(1.27*Table31118[[#This Row],[2B]])+(1.62*Table31118[[#This Row],[3B]])+(2.1*Table31118[[#This Row],[HR]])/Table31118[[#This Row],[PA]]</f>
        <v>18.034594594594594</v>
      </c>
      <c r="Y125" s="35">
        <f>((F125+G125)*(L125+(0.26*G125))+(0.52*M125))/D125</f>
        <v>8.6987387387387383</v>
      </c>
    </row>
    <row r="126" spans="1:25" x14ac:dyDescent="0.25">
      <c r="A126" s="17" t="s">
        <v>238</v>
      </c>
      <c r="B126" s="6" t="str">
        <f>Warhogs!A9</f>
        <v>Jordi Navarro</v>
      </c>
      <c r="C126" s="6" t="str">
        <f>Warhogs!B9</f>
        <v>1,2,3</v>
      </c>
      <c r="D126" s="6">
        <f>Warhogs!C9</f>
        <v>131</v>
      </c>
      <c r="E126" s="6">
        <f>Warhogs!D9</f>
        <v>125</v>
      </c>
      <c r="F126" s="6">
        <f>Warhogs!E9</f>
        <v>21</v>
      </c>
      <c r="G126" s="6">
        <f>Warhogs!F9</f>
        <v>6</v>
      </c>
      <c r="H126" s="6">
        <f>Warhogs!G9</f>
        <v>7</v>
      </c>
      <c r="I126" s="6">
        <f>Warhogs!H9</f>
        <v>11</v>
      </c>
      <c r="J126" s="6">
        <f>Warhogs!I9</f>
        <v>1</v>
      </c>
      <c r="K126" s="6">
        <f>Warhogs!J9</f>
        <v>2</v>
      </c>
      <c r="L126" s="6">
        <f>Warhogs!K9</f>
        <v>40</v>
      </c>
      <c r="M126" s="6">
        <f>Warhogs!L9</f>
        <v>15</v>
      </c>
      <c r="N126" s="11">
        <f>IFERROR(H126/F126,0)</f>
        <v>0.33333333333333331</v>
      </c>
      <c r="O126" s="11">
        <f>IFERROR(I126/F126,0)</f>
        <v>0.52380952380952384</v>
      </c>
      <c r="P126" s="11">
        <f>IFERROR(J126/F126,0)</f>
        <v>4.7619047619047616E-2</v>
      </c>
      <c r="Q126" s="11">
        <f>IFERROR(K126/F126,0)</f>
        <v>9.5238095238095233E-2</v>
      </c>
      <c r="R126" s="11">
        <f>IFERROR(G126/D126,0)</f>
        <v>4.5801526717557252E-2</v>
      </c>
      <c r="S126" s="14">
        <f>IFERROR((H126+I126+J126+K126)/E126,0)</f>
        <v>0.16800000000000001</v>
      </c>
      <c r="T126" s="14">
        <f>IFERROR(L126/E126,0)</f>
        <v>0.32</v>
      </c>
      <c r="U126" s="14">
        <f>(F126+G126)/D126</f>
        <v>0.20610687022900764</v>
      </c>
      <c r="V126" s="14">
        <f>T126+U126</f>
        <v>0.52610687022900771</v>
      </c>
      <c r="W126" s="14">
        <f>(Table31118[[#This Row],[2B]]+Table31118[[#This Row],[3B]]+(3*Table31118[[#This Row],[HR]]))/Table31118[[#This Row],[AB]]</f>
        <v>0.14399999999999999</v>
      </c>
      <c r="X126" s="15">
        <f>(0.69*Table31118[[#This Row],[BB]])+(0.89*Table31118[[#This Row],[1B]])+(1.27*Table31118[[#This Row],[2B]])+(1.62*Table31118[[#This Row],[3B]])+(2.1*Table31118[[#This Row],[HR]])/Table31118[[#This Row],[PA]]</f>
        <v>25.992061068702295</v>
      </c>
      <c r="Y126" s="35">
        <f>((F126+G126)*(L126+(0.26*G126))+(0.52*M126))/D126</f>
        <v>8.6253435114503816</v>
      </c>
    </row>
    <row r="127" spans="1:25" x14ac:dyDescent="0.25">
      <c r="A127" s="17" t="s">
        <v>226</v>
      </c>
      <c r="B127" s="6" t="str">
        <f>Marshals!A4</f>
        <v>Donald Cox</v>
      </c>
      <c r="C127" s="6" t="str">
        <f>Marshals!B4</f>
        <v>1,2,3</v>
      </c>
      <c r="D127" s="6">
        <f>Marshals!C4</f>
        <v>139</v>
      </c>
      <c r="E127" s="6">
        <f>Marshals!D4</f>
        <v>133</v>
      </c>
      <c r="F127" s="6">
        <f>Marshals!E4</f>
        <v>25</v>
      </c>
      <c r="G127" s="6">
        <f>Marshals!F4</f>
        <v>6</v>
      </c>
      <c r="H127" s="6">
        <f>Marshals!G4</f>
        <v>15</v>
      </c>
      <c r="I127" s="6">
        <f>Marshals!H4</f>
        <v>9</v>
      </c>
      <c r="J127" s="6">
        <f>Marshals!I4</f>
        <v>0</v>
      </c>
      <c r="K127" s="6">
        <f>Marshals!J4</f>
        <v>1</v>
      </c>
      <c r="L127" s="6">
        <f>Marshals!K4</f>
        <v>37</v>
      </c>
      <c r="M127" s="6">
        <f>Marshals!L4</f>
        <v>1</v>
      </c>
      <c r="N127" s="11">
        <f>IFERROR(H127/F127,0)</f>
        <v>0.6</v>
      </c>
      <c r="O127" s="11">
        <f>IFERROR(I127/F127,0)</f>
        <v>0.36</v>
      </c>
      <c r="P127" s="11">
        <f>IFERROR(J127/F127,0)</f>
        <v>0</v>
      </c>
      <c r="Q127" s="11">
        <f>IFERROR(K127/F127,0)</f>
        <v>0.04</v>
      </c>
      <c r="R127" s="11">
        <f>IFERROR(G127/D127,0)</f>
        <v>4.3165467625899283E-2</v>
      </c>
      <c r="S127" s="14">
        <f>IFERROR((H127+I127+J127+K127)/E127,0)</f>
        <v>0.18796992481203006</v>
      </c>
      <c r="T127" s="14">
        <f>IFERROR(L127/E127,0)</f>
        <v>0.2781954887218045</v>
      </c>
      <c r="U127" s="14">
        <f>(F127+G127)/D127</f>
        <v>0.22302158273381295</v>
      </c>
      <c r="V127" s="14">
        <f>T127+U127</f>
        <v>0.50121707145561745</v>
      </c>
      <c r="W127" s="14">
        <f>(Table31118[[#This Row],[2B]]+Table31118[[#This Row],[3B]]+(3*Table31118[[#This Row],[HR]]))/Table31118[[#This Row],[AB]]</f>
        <v>9.0225563909774431E-2</v>
      </c>
      <c r="X127" s="15">
        <f>(0.69*Table31118[[#This Row],[BB]])+(0.89*Table31118[[#This Row],[1B]])+(1.27*Table31118[[#This Row],[2B]])+(1.62*Table31118[[#This Row],[3B]])+(2.1*Table31118[[#This Row],[HR]])/Table31118[[#This Row],[PA]]</f>
        <v>28.935107913669064</v>
      </c>
      <c r="Y127" s="35">
        <f>((F127+G127)*(L127+(0.26*G127))+(0.52*M127))/D127</f>
        <v>8.6034532374100721</v>
      </c>
    </row>
    <row r="128" spans="1:25" x14ac:dyDescent="0.25">
      <c r="A128" s="17" t="s">
        <v>236</v>
      </c>
      <c r="B128" s="6" t="str">
        <f>Sabertooths!A4</f>
        <v>Clarence King</v>
      </c>
      <c r="C128" s="6" t="str">
        <f>Sabertooths!B4</f>
        <v>1,2,3</v>
      </c>
      <c r="D128" s="6">
        <f>Sabertooths!C4</f>
        <v>68</v>
      </c>
      <c r="E128" s="6">
        <f>Sabertooths!D4</f>
        <v>66</v>
      </c>
      <c r="F128" s="6">
        <f>Sabertooths!E4</f>
        <v>18</v>
      </c>
      <c r="G128" s="6">
        <f>Sabertooths!F4</f>
        <v>2</v>
      </c>
      <c r="H128" s="6">
        <f>Sabertooths!G4</f>
        <v>12</v>
      </c>
      <c r="I128" s="6">
        <f>Sabertooths!H4</f>
        <v>4</v>
      </c>
      <c r="J128" s="6">
        <f>Sabertooths!I4</f>
        <v>0</v>
      </c>
      <c r="K128" s="6">
        <f>Sabertooths!J4</f>
        <v>2</v>
      </c>
      <c r="L128" s="6">
        <f>Sabertooths!K4</f>
        <v>28</v>
      </c>
      <c r="M128" s="6">
        <f>Sabertooths!L4</f>
        <v>3</v>
      </c>
      <c r="N128" s="11">
        <f>IFERROR(H128/F128,0)</f>
        <v>0.66666666666666663</v>
      </c>
      <c r="O128" s="11">
        <f>IFERROR(I128/F128,0)</f>
        <v>0.22222222222222221</v>
      </c>
      <c r="P128" s="11">
        <f>IFERROR(J128/F128,0)</f>
        <v>0</v>
      </c>
      <c r="Q128" s="11">
        <f>IFERROR(K128/F128,0)</f>
        <v>0.1111111111111111</v>
      </c>
      <c r="R128" s="11">
        <f>IFERROR(G128/D128,0)</f>
        <v>2.9411764705882353E-2</v>
      </c>
      <c r="S128" s="14">
        <f>IFERROR((H128+I128+J128+K128)/E128,0)</f>
        <v>0.27272727272727271</v>
      </c>
      <c r="T128" s="14">
        <f>IFERROR(L128/E128,0)</f>
        <v>0.42424242424242425</v>
      </c>
      <c r="U128" s="14">
        <f>(F128+G128)/D128</f>
        <v>0.29411764705882354</v>
      </c>
      <c r="V128" s="14">
        <f>T128+U128</f>
        <v>0.71836007130124779</v>
      </c>
      <c r="W128" s="14">
        <f>(Table31118[[#This Row],[2B]]+Table31118[[#This Row],[3B]]+(3*Table31118[[#This Row],[HR]]))/Table31118[[#This Row],[AB]]</f>
        <v>0.15151515151515152</v>
      </c>
      <c r="X128" s="15">
        <f>(0.69*Table31118[[#This Row],[BB]])+(0.89*Table31118[[#This Row],[1B]])+(1.27*Table31118[[#This Row],[2B]])+(1.62*Table31118[[#This Row],[3B]])+(2.1*Table31118[[#This Row],[HR]])/Table31118[[#This Row],[PA]]</f>
        <v>17.201764705882354</v>
      </c>
      <c r="Y128" s="35">
        <f>((F128+G128)*(L128+(0.26*G128))+(0.52*M128))/D128</f>
        <v>8.4111764705882344</v>
      </c>
    </row>
    <row r="129" spans="1:25" x14ac:dyDescent="0.25">
      <c r="A129" s="17" t="s">
        <v>242</v>
      </c>
      <c r="B129" s="6" t="str">
        <f>Cannons!A11</f>
        <v>Marco Marquez</v>
      </c>
      <c r="C129" s="6" t="str">
        <f>Cannons!B11</f>
        <v>1,2,3</v>
      </c>
      <c r="D129" s="6">
        <f>Cannons!C11</f>
        <v>70</v>
      </c>
      <c r="E129" s="6">
        <f>Cannons!D11</f>
        <v>64</v>
      </c>
      <c r="F129" s="6">
        <f>Cannons!E11</f>
        <v>15</v>
      </c>
      <c r="G129" s="6">
        <f>Cannons!F11</f>
        <v>6</v>
      </c>
      <c r="H129" s="6">
        <f>Cannons!G11</f>
        <v>9</v>
      </c>
      <c r="I129" s="6">
        <f>Cannons!H11</f>
        <v>2</v>
      </c>
      <c r="J129" s="6">
        <f>Cannons!I11</f>
        <v>3</v>
      </c>
      <c r="K129" s="6">
        <f>Cannons!J11</f>
        <v>1</v>
      </c>
      <c r="L129" s="6">
        <f>Cannons!K11</f>
        <v>26</v>
      </c>
      <c r="M129" s="6">
        <f>Cannons!L11</f>
        <v>6</v>
      </c>
      <c r="N129" s="11">
        <f>IFERROR(H129/F129,0)</f>
        <v>0.6</v>
      </c>
      <c r="O129" s="11">
        <f>IFERROR(I129/F129,0)</f>
        <v>0.13333333333333333</v>
      </c>
      <c r="P129" s="11">
        <f>IFERROR(J129/F129,0)</f>
        <v>0.2</v>
      </c>
      <c r="Q129" s="11">
        <f>IFERROR(K129/F129,0)</f>
        <v>6.6666666666666666E-2</v>
      </c>
      <c r="R129" s="11">
        <f>IFERROR(G129/D129,0)</f>
        <v>8.5714285714285715E-2</v>
      </c>
      <c r="S129" s="14">
        <f>IFERROR((H129+I129+J129+K129)/E129,0)</f>
        <v>0.234375</v>
      </c>
      <c r="T129" s="14">
        <f>IFERROR(L129/E129,0)</f>
        <v>0.40625</v>
      </c>
      <c r="U129" s="14">
        <f>(F129+G129)/D129</f>
        <v>0.3</v>
      </c>
      <c r="V129" s="14">
        <f>T129+U129</f>
        <v>0.70625000000000004</v>
      </c>
      <c r="W129" s="14">
        <f>(Table31118[[#This Row],[2B]]+Table31118[[#This Row],[3B]]+(3*Table31118[[#This Row],[HR]]))/Table31118[[#This Row],[AB]]</f>
        <v>0.125</v>
      </c>
      <c r="X129" s="15">
        <f>(0.69*Table31118[[#This Row],[BB]])+(0.89*Table31118[[#This Row],[1B]])+(1.27*Table31118[[#This Row],[2B]])+(1.62*Table31118[[#This Row],[3B]])+(2.1*Table31118[[#This Row],[HR]])/Table31118[[#This Row],[PA]]</f>
        <v>19.579999999999998</v>
      </c>
      <c r="Y129" s="35">
        <f>((F129+G129)*(L129+(0.26*G129))+(0.52*M129))/D129</f>
        <v>8.3125714285714292</v>
      </c>
    </row>
    <row r="130" spans="1:25" x14ac:dyDescent="0.25">
      <c r="A130" s="17" t="s">
        <v>237</v>
      </c>
      <c r="B130" s="6" t="str">
        <f>Bulldogs!A4</f>
        <v>Denton Einarsson</v>
      </c>
      <c r="C130" s="6" t="str">
        <f>Bulldogs!B4</f>
        <v>2,3</v>
      </c>
      <c r="D130" s="6">
        <f>Bulldogs!C4</f>
        <v>125</v>
      </c>
      <c r="E130" s="6">
        <f>Bulldogs!D4</f>
        <v>119</v>
      </c>
      <c r="F130" s="6">
        <f>Bulldogs!E4</f>
        <v>20</v>
      </c>
      <c r="G130" s="6">
        <f>Bulldogs!F4</f>
        <v>6</v>
      </c>
      <c r="H130" s="6">
        <f>Bulldogs!G4</f>
        <v>6</v>
      </c>
      <c r="I130" s="6">
        <f>Bulldogs!H4</f>
        <v>12</v>
      </c>
      <c r="J130" s="6">
        <f>Bulldogs!I4</f>
        <v>0</v>
      </c>
      <c r="K130" s="6">
        <f>Bulldogs!J4</f>
        <v>2</v>
      </c>
      <c r="L130" s="6">
        <f>Bulldogs!K4</f>
        <v>38</v>
      </c>
      <c r="M130" s="6">
        <f>Bulldogs!L4</f>
        <v>3</v>
      </c>
      <c r="N130" s="11">
        <f>IFERROR(H130/F130,0)</f>
        <v>0.3</v>
      </c>
      <c r="O130" s="11">
        <f>IFERROR(I130/F130,0)</f>
        <v>0.6</v>
      </c>
      <c r="P130" s="11">
        <f>IFERROR(J130/F130,0)</f>
        <v>0</v>
      </c>
      <c r="Q130" s="11">
        <f>IFERROR(K130/F130,0)</f>
        <v>0.1</v>
      </c>
      <c r="R130" s="11">
        <f>IFERROR(G130/D130,0)</f>
        <v>4.8000000000000001E-2</v>
      </c>
      <c r="S130" s="14">
        <f>IFERROR((H130+I130+J130+K130)/E130,0)</f>
        <v>0.16806722689075632</v>
      </c>
      <c r="T130" s="14">
        <f>IFERROR(L130/E130,0)</f>
        <v>0.31932773109243695</v>
      </c>
      <c r="U130" s="14">
        <f>(F130+G130)/D130</f>
        <v>0.20799999999999999</v>
      </c>
      <c r="V130" s="14">
        <f>T130+U130</f>
        <v>0.52732773109243691</v>
      </c>
      <c r="W130" s="14">
        <f>(Table31118[[#This Row],[2B]]+Table31118[[#This Row],[3B]]+(3*Table31118[[#This Row],[HR]]))/Table31118[[#This Row],[AB]]</f>
        <v>0.15126050420168066</v>
      </c>
      <c r="X130" s="15">
        <f>(0.69*Table31118[[#This Row],[BB]])+(0.89*Table31118[[#This Row],[1B]])+(1.27*Table31118[[#This Row],[2B]])+(1.62*Table31118[[#This Row],[3B]])+(2.1*Table31118[[#This Row],[HR]])/Table31118[[#This Row],[PA]]</f>
        <v>24.753599999999999</v>
      </c>
      <c r="Y130" s="35">
        <f>((F130+G130)*(L130+(0.26*G130))+(0.52*M130))/D130</f>
        <v>8.2409599999999994</v>
      </c>
    </row>
    <row r="131" spans="1:25" x14ac:dyDescent="0.25">
      <c r="A131" s="17" t="s">
        <v>239</v>
      </c>
      <c r="B131" s="6" t="str">
        <f>Trolls!A2</f>
        <v>Adam Fowler</v>
      </c>
      <c r="C131" s="6" t="str">
        <f>Trolls!B2</f>
        <v>1,2,3</v>
      </c>
      <c r="D131" s="6">
        <f>Trolls!C2</f>
        <v>127</v>
      </c>
      <c r="E131" s="6">
        <f>Trolls!D2</f>
        <v>114</v>
      </c>
      <c r="F131" s="6">
        <f>Trolls!E2</f>
        <v>18</v>
      </c>
      <c r="G131" s="6">
        <f>Trolls!F2</f>
        <v>13</v>
      </c>
      <c r="H131" s="6">
        <f>Trolls!G2</f>
        <v>10</v>
      </c>
      <c r="I131" s="6">
        <f>Trolls!H2</f>
        <v>6</v>
      </c>
      <c r="J131" s="6">
        <f>Trolls!I2</f>
        <v>0</v>
      </c>
      <c r="K131" s="6">
        <f>Trolls!J2</f>
        <v>2</v>
      </c>
      <c r="L131" s="6">
        <f>Trolls!K2</f>
        <v>30</v>
      </c>
      <c r="M131" s="6">
        <f>Trolls!L2</f>
        <v>7</v>
      </c>
      <c r="N131" s="11">
        <f>IFERROR(H131/F131,0)</f>
        <v>0.55555555555555558</v>
      </c>
      <c r="O131" s="11">
        <f>IFERROR(I131/F131,0)</f>
        <v>0.33333333333333331</v>
      </c>
      <c r="P131" s="11">
        <f>IFERROR(J131/F131,0)</f>
        <v>0</v>
      </c>
      <c r="Q131" s="11">
        <f>IFERROR(K131/F131,0)</f>
        <v>0.1111111111111111</v>
      </c>
      <c r="R131" s="11">
        <f>IFERROR(G131/D131,0)</f>
        <v>0.10236220472440945</v>
      </c>
      <c r="S131" s="14">
        <f>IFERROR((H131+I131+J131+K131)/E131,0)</f>
        <v>0.15789473684210525</v>
      </c>
      <c r="T131" s="14">
        <f>IFERROR(L131/E131,0)</f>
        <v>0.26315789473684209</v>
      </c>
      <c r="U131" s="14">
        <f>(F131+G131)/D131</f>
        <v>0.24409448818897639</v>
      </c>
      <c r="V131" s="14">
        <f>T131+U131</f>
        <v>0.50725238292581842</v>
      </c>
      <c r="W131" s="14">
        <f>(Table31118[[#This Row],[2B]]+Table31118[[#This Row],[3B]]+(3*Table31118[[#This Row],[HR]]))/Table31118[[#This Row],[AB]]</f>
        <v>0.10526315789473684</v>
      </c>
      <c r="X131" s="15">
        <f>(0.69*Table31118[[#This Row],[BB]])+(0.89*Table31118[[#This Row],[1B]])+(1.27*Table31118[[#This Row],[2B]])+(1.62*Table31118[[#This Row],[3B]])+(2.1*Table31118[[#This Row],[HR]])/Table31118[[#This Row],[PA]]</f>
        <v>25.52307086614173</v>
      </c>
      <c r="Y131" s="35">
        <f>((F131+G131)*(L131+(0.26*G131))+(0.52*M131))/D131</f>
        <v>8.1765354330708675</v>
      </c>
    </row>
    <row r="132" spans="1:25" x14ac:dyDescent="0.25">
      <c r="A132" s="17" t="s">
        <v>238</v>
      </c>
      <c r="B132" s="6" t="str">
        <f>Warhogs!A6</f>
        <v>Gordon Terry</v>
      </c>
      <c r="C132" s="6" t="str">
        <f>Warhogs!B6</f>
        <v>1,2,3</v>
      </c>
      <c r="D132" s="6">
        <f>Warhogs!C6</f>
        <v>62</v>
      </c>
      <c r="E132" s="6">
        <f>Warhogs!D6</f>
        <v>58</v>
      </c>
      <c r="F132" s="6">
        <f>Warhogs!E6</f>
        <v>17</v>
      </c>
      <c r="G132" s="6">
        <f>Warhogs!F6</f>
        <v>4</v>
      </c>
      <c r="H132" s="6">
        <f>Warhogs!G6</f>
        <v>13</v>
      </c>
      <c r="I132" s="6">
        <f>Warhogs!H6</f>
        <v>3</v>
      </c>
      <c r="J132" s="6">
        <f>Warhogs!I6</f>
        <v>0</v>
      </c>
      <c r="K132" s="6">
        <f>Warhogs!J6</f>
        <v>1</v>
      </c>
      <c r="L132" s="6">
        <f>Warhogs!K6</f>
        <v>23</v>
      </c>
      <c r="M132" s="6">
        <f>Warhogs!L6</f>
        <v>4</v>
      </c>
      <c r="N132" s="11">
        <f>IFERROR(H132/F132,0)</f>
        <v>0.76470588235294112</v>
      </c>
      <c r="O132" s="11">
        <f>IFERROR(I132/F132,0)</f>
        <v>0.17647058823529413</v>
      </c>
      <c r="P132" s="11">
        <f>IFERROR(J132/F132,0)</f>
        <v>0</v>
      </c>
      <c r="Q132" s="11">
        <f>IFERROR(K132/F132,0)</f>
        <v>5.8823529411764705E-2</v>
      </c>
      <c r="R132" s="11">
        <f>IFERROR(G132/D132,0)</f>
        <v>6.4516129032258063E-2</v>
      </c>
      <c r="S132" s="14">
        <f>IFERROR((H132+I132+J132+K132)/E132,0)</f>
        <v>0.29310344827586204</v>
      </c>
      <c r="T132" s="14">
        <f>IFERROR(L132/E132,0)</f>
        <v>0.39655172413793105</v>
      </c>
      <c r="U132" s="14">
        <f>(F132+G132)/D132</f>
        <v>0.33870967741935482</v>
      </c>
      <c r="V132" s="14">
        <f>T132+U132</f>
        <v>0.73526140155728581</v>
      </c>
      <c r="W132" s="14">
        <f>(Table31118[[#This Row],[2B]]+Table31118[[#This Row],[3B]]+(3*Table31118[[#This Row],[HR]]))/Table31118[[#This Row],[AB]]</f>
        <v>0.10344827586206896</v>
      </c>
      <c r="X132" s="15">
        <f>(0.69*Table31118[[#This Row],[BB]])+(0.89*Table31118[[#This Row],[1B]])+(1.27*Table31118[[#This Row],[2B]])+(1.62*Table31118[[#This Row],[3B]])+(2.1*Table31118[[#This Row],[HR]])/Table31118[[#This Row],[PA]]</f>
        <v>18.173870967741937</v>
      </c>
      <c r="Y132" s="35">
        <f>((F132+G132)*(L132+(0.26*G132))+(0.52*M132))/D132</f>
        <v>8.1761290322580642</v>
      </c>
    </row>
    <row r="133" spans="1:25" x14ac:dyDescent="0.25">
      <c r="A133" s="17" t="s">
        <v>239</v>
      </c>
      <c r="B133" s="6" t="str">
        <f>Trolls!A9</f>
        <v>Kolbe Sump</v>
      </c>
      <c r="C133" s="6" t="str">
        <f>Trolls!B9</f>
        <v>2,3</v>
      </c>
      <c r="D133" s="6">
        <f>Trolls!C9</f>
        <v>68</v>
      </c>
      <c r="E133" s="6">
        <f>Trolls!D9</f>
        <v>68</v>
      </c>
      <c r="F133" s="6">
        <f>Trolls!E9</f>
        <v>17</v>
      </c>
      <c r="G133" s="6">
        <f>Trolls!F9</f>
        <v>0</v>
      </c>
      <c r="H133" s="6">
        <f>Trolls!G9</f>
        <v>8</v>
      </c>
      <c r="I133" s="6">
        <f>Trolls!H9</f>
        <v>5</v>
      </c>
      <c r="J133" s="6">
        <f>Trolls!I9</f>
        <v>2</v>
      </c>
      <c r="K133" s="6">
        <f>Trolls!J9</f>
        <v>2</v>
      </c>
      <c r="L133" s="6">
        <f>Trolls!K9</f>
        <v>32</v>
      </c>
      <c r="M133" s="6">
        <f>Trolls!L9</f>
        <v>3</v>
      </c>
      <c r="N133" s="11">
        <f>IFERROR(H133/F133,0)</f>
        <v>0.47058823529411764</v>
      </c>
      <c r="O133" s="11">
        <f>IFERROR(I133/F133,0)</f>
        <v>0.29411764705882354</v>
      </c>
      <c r="P133" s="11">
        <f>IFERROR(J133/F133,0)</f>
        <v>0.11764705882352941</v>
      </c>
      <c r="Q133" s="11">
        <f>IFERROR(K133/F133,0)</f>
        <v>0.11764705882352941</v>
      </c>
      <c r="R133" s="11">
        <f>IFERROR(G133/D133,0)</f>
        <v>0</v>
      </c>
      <c r="S133" s="14">
        <f>IFERROR((H133+I133+J133+K133)/E133,0)</f>
        <v>0.25</v>
      </c>
      <c r="T133" s="14">
        <f>IFERROR(L133/E133,0)</f>
        <v>0.47058823529411764</v>
      </c>
      <c r="U133" s="14">
        <f>(F133+G133)/D133</f>
        <v>0.25</v>
      </c>
      <c r="V133" s="14">
        <f>T133+U133</f>
        <v>0.72058823529411764</v>
      </c>
      <c r="W133" s="14">
        <f>(Table31118[[#This Row],[2B]]+Table31118[[#This Row],[3B]]+(3*Table31118[[#This Row],[HR]]))/Table31118[[#This Row],[AB]]</f>
        <v>0.19117647058823528</v>
      </c>
      <c r="X133" s="15">
        <f>(0.69*Table31118[[#This Row],[BB]])+(0.89*Table31118[[#This Row],[1B]])+(1.27*Table31118[[#This Row],[2B]])+(1.62*Table31118[[#This Row],[3B]])+(2.1*Table31118[[#This Row],[HR]])/Table31118[[#This Row],[PA]]</f>
        <v>16.771764705882354</v>
      </c>
      <c r="Y133" s="35">
        <f>((F133+G133)*(L133+(0.26*G133))+(0.52*M133))/D133</f>
        <v>8.0229411764705869</v>
      </c>
    </row>
    <row r="134" spans="1:25" x14ac:dyDescent="0.25">
      <c r="A134" s="17" t="s">
        <v>236</v>
      </c>
      <c r="B134" s="6" t="str">
        <f>Sabertooths!A2</f>
        <v>Caleb Mitchelle</v>
      </c>
      <c r="C134" s="6" t="str">
        <f>Sabertooths!B2</f>
        <v>1,2,3</v>
      </c>
      <c r="D134" s="6">
        <f>Sabertooths!C2</f>
        <v>79</v>
      </c>
      <c r="E134" s="6">
        <f>Sabertooths!D2</f>
        <v>75</v>
      </c>
      <c r="F134" s="6">
        <f>Sabertooths!E2</f>
        <v>14</v>
      </c>
      <c r="G134" s="6">
        <f>Sabertooths!F2</f>
        <v>4</v>
      </c>
      <c r="H134" s="6">
        <f>Sabertooths!G2</f>
        <v>3</v>
      </c>
      <c r="I134" s="6">
        <f>Sabertooths!H2</f>
        <v>6</v>
      </c>
      <c r="J134" s="6">
        <f>Sabertooths!I2</f>
        <v>1</v>
      </c>
      <c r="K134" s="6">
        <f>Sabertooths!J2</f>
        <v>4</v>
      </c>
      <c r="L134" s="6">
        <f>Sabertooths!K2</f>
        <v>34</v>
      </c>
      <c r="M134" s="6">
        <f>Sabertooths!L2</f>
        <v>1</v>
      </c>
      <c r="N134" s="11">
        <f>IFERROR(H134/F134,0)</f>
        <v>0.21428571428571427</v>
      </c>
      <c r="O134" s="11">
        <f>IFERROR(I134/F134,0)</f>
        <v>0.42857142857142855</v>
      </c>
      <c r="P134" s="11">
        <f>IFERROR(J134/F134,0)</f>
        <v>7.1428571428571425E-2</v>
      </c>
      <c r="Q134" s="11">
        <f>IFERROR(K134/F134,0)</f>
        <v>0.2857142857142857</v>
      </c>
      <c r="R134" s="11">
        <f>IFERROR(G134/D134,0)</f>
        <v>5.0632911392405063E-2</v>
      </c>
      <c r="S134" s="14">
        <f>IFERROR((H134+I134+J134+K134)/E134,0)</f>
        <v>0.18666666666666668</v>
      </c>
      <c r="T134" s="14">
        <f>IFERROR(L134/E134,0)</f>
        <v>0.45333333333333331</v>
      </c>
      <c r="U134" s="14">
        <f>(F134+G134)/D134</f>
        <v>0.22784810126582278</v>
      </c>
      <c r="V134" s="14">
        <f>T134+U134</f>
        <v>0.68118143459915603</v>
      </c>
      <c r="W134" s="14">
        <f>(Table31118[[#This Row],[2B]]+Table31118[[#This Row],[3B]]+(3*Table31118[[#This Row],[HR]]))/Table31118[[#This Row],[AB]]</f>
        <v>0.25333333333333335</v>
      </c>
      <c r="X134" s="15">
        <f>(0.69*Table31118[[#This Row],[BB]])+(0.89*Table31118[[#This Row],[1B]])+(1.27*Table31118[[#This Row],[2B]])+(1.62*Table31118[[#This Row],[3B]])+(2.1*Table31118[[#This Row],[HR]])/Table31118[[#This Row],[PA]]</f>
        <v>14.776329113924053</v>
      </c>
      <c r="Y134" s="35">
        <f>((F134+G134)*(L134+(0.26*G134))+(0.52*M134))/D134</f>
        <v>7.9903797468354432</v>
      </c>
    </row>
    <row r="135" spans="1:25" x14ac:dyDescent="0.25">
      <c r="A135" s="17" t="s">
        <v>233</v>
      </c>
      <c r="B135" s="6" t="str">
        <f>Infernos!A16</f>
        <v>Luis Aguilar</v>
      </c>
      <c r="C135" s="6" t="str">
        <f>Infernos!B16</f>
        <v>1,2,3</v>
      </c>
      <c r="D135" s="6">
        <f>Infernos!C16</f>
        <v>98</v>
      </c>
      <c r="E135" s="6">
        <f>Infernos!D16</f>
        <v>89</v>
      </c>
      <c r="F135" s="6">
        <f>Infernos!E16</f>
        <v>15</v>
      </c>
      <c r="G135" s="6">
        <f>Infernos!F16</f>
        <v>9</v>
      </c>
      <c r="H135" s="6">
        <f>Infernos!G16</f>
        <v>6</v>
      </c>
      <c r="I135" s="6">
        <f>Infernos!H16</f>
        <v>5</v>
      </c>
      <c r="J135" s="6">
        <f>Infernos!I16</f>
        <v>2</v>
      </c>
      <c r="K135" s="6">
        <f>Infernos!J16</f>
        <v>2</v>
      </c>
      <c r="L135" s="6">
        <f>Infernos!K16</f>
        <v>30</v>
      </c>
      <c r="M135" s="6">
        <f>Infernos!L16</f>
        <v>4</v>
      </c>
      <c r="N135" s="11">
        <f>IFERROR(H135/F135,0)</f>
        <v>0.4</v>
      </c>
      <c r="O135" s="11">
        <f>IFERROR(I135/F135,0)</f>
        <v>0.33333333333333331</v>
      </c>
      <c r="P135" s="11">
        <f>IFERROR(J135/F135,0)</f>
        <v>0.13333333333333333</v>
      </c>
      <c r="Q135" s="11">
        <f>IFERROR(K135/F135,0)</f>
        <v>0.13333333333333333</v>
      </c>
      <c r="R135" s="11">
        <f>IFERROR(G135/D135,0)</f>
        <v>9.1836734693877556E-2</v>
      </c>
      <c r="S135" s="14">
        <f>IFERROR((H135+I135+J135+K135)/E135,0)</f>
        <v>0.16853932584269662</v>
      </c>
      <c r="T135" s="14">
        <f>IFERROR(L135/E135,0)</f>
        <v>0.33707865168539325</v>
      </c>
      <c r="U135" s="14">
        <f>(F135+G135)/D135</f>
        <v>0.24489795918367346</v>
      </c>
      <c r="V135" s="14">
        <f>T135+U135</f>
        <v>0.58197661086906671</v>
      </c>
      <c r="W135" s="14">
        <f>(Table31118[[#This Row],[2B]]+Table31118[[#This Row],[3B]]+(3*Table31118[[#This Row],[HR]]))/Table31118[[#This Row],[AB]]</f>
        <v>0.14606741573033707</v>
      </c>
      <c r="X135" s="15">
        <f>(0.69*Table31118[[#This Row],[BB]])+(0.89*Table31118[[#This Row],[1B]])+(1.27*Table31118[[#This Row],[2B]])+(1.62*Table31118[[#This Row],[3B]])+(2.1*Table31118[[#This Row],[HR]])/Table31118[[#This Row],[PA]]</f>
        <v>21.182857142857145</v>
      </c>
      <c r="Y135" s="35">
        <f>((F135+G135)*(L135+(0.26*G135))+(0.52*M135))/D135</f>
        <v>7.9412244897959194</v>
      </c>
    </row>
    <row r="136" spans="1:25" x14ac:dyDescent="0.25">
      <c r="A136" s="17" t="s">
        <v>233</v>
      </c>
      <c r="B136" s="6" t="str">
        <f>Infernos!A12</f>
        <v>Martin Herrera</v>
      </c>
      <c r="C136" s="6" t="str">
        <f>Infernos!B12</f>
        <v>1,2,3</v>
      </c>
      <c r="D136" s="6">
        <f>Infernos!C12</f>
        <v>128</v>
      </c>
      <c r="E136" s="6">
        <f>Infernos!D12</f>
        <v>114</v>
      </c>
      <c r="F136" s="6">
        <f>Infernos!E12</f>
        <v>17</v>
      </c>
      <c r="G136" s="6">
        <f>Infernos!F12</f>
        <v>14</v>
      </c>
      <c r="H136" s="6">
        <f>Infernos!G12</f>
        <v>8</v>
      </c>
      <c r="I136" s="6">
        <f>Infernos!H12</f>
        <v>7</v>
      </c>
      <c r="J136" s="6">
        <f>Infernos!I12</f>
        <v>1</v>
      </c>
      <c r="K136" s="6">
        <f>Infernos!J12</f>
        <v>1</v>
      </c>
      <c r="L136" s="6">
        <f>Infernos!K12</f>
        <v>29</v>
      </c>
      <c r="M136" s="6">
        <f>Infernos!L12</f>
        <v>4</v>
      </c>
      <c r="N136" s="11">
        <f>IFERROR(H136/F136,0)</f>
        <v>0.47058823529411764</v>
      </c>
      <c r="O136" s="11">
        <f>IFERROR(I136/F136,0)</f>
        <v>0.41176470588235292</v>
      </c>
      <c r="P136" s="11">
        <f>IFERROR(J136/F136,0)</f>
        <v>5.8823529411764705E-2</v>
      </c>
      <c r="Q136" s="11">
        <f>IFERROR(K136/F136,0)</f>
        <v>5.8823529411764705E-2</v>
      </c>
      <c r="R136" s="11">
        <f>IFERROR(G136/D136,0)</f>
        <v>0.109375</v>
      </c>
      <c r="S136" s="14">
        <f>IFERROR((H136+I136+J136+K136)/E136,0)</f>
        <v>0.14912280701754385</v>
      </c>
      <c r="T136" s="14">
        <f>IFERROR(L136/E136,0)</f>
        <v>0.25438596491228072</v>
      </c>
      <c r="U136" s="14">
        <f>(F136+G136)/D136</f>
        <v>0.2421875</v>
      </c>
      <c r="V136" s="14">
        <f>T136+U136</f>
        <v>0.49657346491228072</v>
      </c>
      <c r="W136" s="14">
        <f>(Table31118[[#This Row],[2B]]+Table31118[[#This Row],[3B]]+(3*Table31118[[#This Row],[HR]]))/Table31118[[#This Row],[AB]]</f>
        <v>9.6491228070175433E-2</v>
      </c>
      <c r="X136" s="15">
        <f>(0.69*Table31118[[#This Row],[BB]])+(0.89*Table31118[[#This Row],[1B]])+(1.27*Table31118[[#This Row],[2B]])+(1.62*Table31118[[#This Row],[3B]])+(2.1*Table31118[[#This Row],[HR]])/Table31118[[#This Row],[PA]]</f>
        <v>27.306406250000002</v>
      </c>
      <c r="Y136" s="35">
        <f>((F136+G136)*(L136+(0.26*G136))+(0.52*M136))/D136</f>
        <v>7.9212500000000006</v>
      </c>
    </row>
    <row r="137" spans="1:25" x14ac:dyDescent="0.25">
      <c r="A137" s="17" t="s">
        <v>240</v>
      </c>
      <c r="B137" s="6" t="str">
        <f>Badgers!A12</f>
        <v>Ray Castro</v>
      </c>
      <c r="C137" s="6" t="str">
        <f>Badgers!B12</f>
        <v>1,2,3</v>
      </c>
      <c r="D137" s="6">
        <f>Badgers!C12</f>
        <v>69</v>
      </c>
      <c r="E137" s="6">
        <f>Badgers!D12</f>
        <v>62</v>
      </c>
      <c r="F137" s="6">
        <f>Badgers!E12</f>
        <v>14</v>
      </c>
      <c r="G137" s="6">
        <f>Badgers!F12</f>
        <v>7</v>
      </c>
      <c r="H137" s="6">
        <f>Badgers!G12</f>
        <v>8</v>
      </c>
      <c r="I137" s="6">
        <f>Badgers!H12</f>
        <v>4</v>
      </c>
      <c r="J137" s="6">
        <f>Badgers!I12</f>
        <v>0</v>
      </c>
      <c r="K137" s="6">
        <f>Badgers!J12</f>
        <v>2</v>
      </c>
      <c r="L137" s="6">
        <f>Badgers!K12</f>
        <v>24</v>
      </c>
      <c r="M137" s="6">
        <f>Badgers!L12</f>
        <v>2</v>
      </c>
      <c r="N137" s="11">
        <f>IFERROR(H137/F137,0)</f>
        <v>0.5714285714285714</v>
      </c>
      <c r="O137" s="11">
        <f>IFERROR(I137/F137,0)</f>
        <v>0.2857142857142857</v>
      </c>
      <c r="P137" s="11">
        <f>IFERROR(J137/F137,0)</f>
        <v>0</v>
      </c>
      <c r="Q137" s="11">
        <f>IFERROR(K137/F137,0)</f>
        <v>0.14285714285714285</v>
      </c>
      <c r="R137" s="11">
        <f>IFERROR(G137/D137,0)</f>
        <v>0.10144927536231885</v>
      </c>
      <c r="S137" s="14">
        <f>IFERROR((H137+I137+J137+K137)/E137,0)</f>
        <v>0.22580645161290322</v>
      </c>
      <c r="T137" s="14">
        <f>IFERROR(L137/E137,0)</f>
        <v>0.38709677419354838</v>
      </c>
      <c r="U137" s="14">
        <f>(F137+G137)/D137</f>
        <v>0.30434782608695654</v>
      </c>
      <c r="V137" s="14">
        <f>T137+U137</f>
        <v>0.69144460028050492</v>
      </c>
      <c r="W137" s="14">
        <f>(Table31118[[#This Row],[2B]]+Table31118[[#This Row],[3B]]+(3*Table31118[[#This Row],[HR]]))/Table31118[[#This Row],[AB]]</f>
        <v>0.16129032258064516</v>
      </c>
      <c r="X137" s="15">
        <f>(0.69*Table31118[[#This Row],[BB]])+(0.89*Table31118[[#This Row],[1B]])+(1.27*Table31118[[#This Row],[2B]])+(1.62*Table31118[[#This Row],[3B]])+(2.1*Table31118[[#This Row],[HR]])/Table31118[[#This Row],[PA]]</f>
        <v>17.090869565217393</v>
      </c>
      <c r="Y137" s="35">
        <f>((F137+G137)*(L137+(0.26*G137))+(0.52*M137))/D137</f>
        <v>7.8733333333333331</v>
      </c>
    </row>
    <row r="138" spans="1:25" x14ac:dyDescent="0.25">
      <c r="A138" s="17" t="s">
        <v>240</v>
      </c>
      <c r="B138" s="6" t="str">
        <f>Badgers!A15</f>
        <v>Victor Gallego</v>
      </c>
      <c r="C138" s="6" t="str">
        <f>Badgers!B15</f>
        <v>1,2,3</v>
      </c>
      <c r="D138" s="6">
        <f>Badgers!C15</f>
        <v>67</v>
      </c>
      <c r="E138" s="6">
        <f>Badgers!D15</f>
        <v>63</v>
      </c>
      <c r="F138" s="6">
        <f>Badgers!E15</f>
        <v>14</v>
      </c>
      <c r="G138" s="6">
        <f>Badgers!F15</f>
        <v>4</v>
      </c>
      <c r="H138" s="6">
        <f>Badgers!G15</f>
        <v>6</v>
      </c>
      <c r="I138" s="6">
        <f>Badgers!H15</f>
        <v>4</v>
      </c>
      <c r="J138" s="6">
        <f>Badgers!I15</f>
        <v>2</v>
      </c>
      <c r="K138" s="6">
        <f>Badgers!J15</f>
        <v>2</v>
      </c>
      <c r="L138" s="6">
        <f>Badgers!K15</f>
        <v>28</v>
      </c>
      <c r="M138" s="6">
        <f>Badgers!L15</f>
        <v>4</v>
      </c>
      <c r="N138" s="11">
        <f>IFERROR(H138/F138,0)</f>
        <v>0.42857142857142855</v>
      </c>
      <c r="O138" s="11">
        <f>IFERROR(I138/F138,0)</f>
        <v>0.2857142857142857</v>
      </c>
      <c r="P138" s="11">
        <f>IFERROR(J138/F138,0)</f>
        <v>0.14285714285714285</v>
      </c>
      <c r="Q138" s="11">
        <f>IFERROR(K138/F138,0)</f>
        <v>0.14285714285714285</v>
      </c>
      <c r="R138" s="11">
        <f>IFERROR(G138/D138,0)</f>
        <v>5.9701492537313432E-2</v>
      </c>
      <c r="S138" s="14">
        <f>IFERROR((H138+I138+J138+K138)/E138,0)</f>
        <v>0.22222222222222221</v>
      </c>
      <c r="T138" s="14">
        <f>IFERROR(L138/E138,0)</f>
        <v>0.44444444444444442</v>
      </c>
      <c r="U138" s="14">
        <f>(F138+G138)/D138</f>
        <v>0.26865671641791045</v>
      </c>
      <c r="V138" s="14">
        <f>T138+U138</f>
        <v>0.71310116086235487</v>
      </c>
      <c r="W138" s="14">
        <f>(Table31118[[#This Row],[2B]]+Table31118[[#This Row],[3B]]+(3*Table31118[[#This Row],[HR]]))/Table31118[[#This Row],[AB]]</f>
        <v>0.19047619047619047</v>
      </c>
      <c r="X138" s="15">
        <f>(0.69*Table31118[[#This Row],[BB]])+(0.89*Table31118[[#This Row],[1B]])+(1.27*Table31118[[#This Row],[2B]])+(1.62*Table31118[[#This Row],[3B]])+(2.1*Table31118[[#This Row],[HR]])/Table31118[[#This Row],[PA]]</f>
        <v>16.48268656716418</v>
      </c>
      <c r="Y138" s="35">
        <f>((F138+G138)*(L138+(0.26*G138))+(0.52*M138))/D138</f>
        <v>7.8328358208955233</v>
      </c>
    </row>
    <row r="139" spans="1:25" x14ac:dyDescent="0.25">
      <c r="A139" s="17" t="s">
        <v>233</v>
      </c>
      <c r="B139" s="6" t="str">
        <f>Infernos!A4</f>
        <v>Carmelo Romero</v>
      </c>
      <c r="C139" s="6" t="str">
        <f>Infernos!B4</f>
        <v>1,2,3</v>
      </c>
      <c r="D139" s="6">
        <f>Infernos!C4</f>
        <v>69</v>
      </c>
      <c r="E139" s="6">
        <f>Infernos!D4</f>
        <v>66</v>
      </c>
      <c r="F139" s="6">
        <f>Infernos!E4</f>
        <v>17</v>
      </c>
      <c r="G139" s="6">
        <f>Infernos!F4</f>
        <v>3</v>
      </c>
      <c r="H139" s="6">
        <f>Infernos!G4</f>
        <v>10</v>
      </c>
      <c r="I139" s="6">
        <f>Infernos!H4</f>
        <v>6</v>
      </c>
      <c r="J139" s="6">
        <f>Infernos!I4</f>
        <v>1</v>
      </c>
      <c r="K139" s="6">
        <f>Infernos!J4</f>
        <v>0</v>
      </c>
      <c r="L139" s="6">
        <f>Infernos!K4</f>
        <v>25</v>
      </c>
      <c r="M139" s="6">
        <f>Infernos!L4</f>
        <v>3</v>
      </c>
      <c r="N139" s="11">
        <f>IFERROR(H139/F139,0)</f>
        <v>0.58823529411764708</v>
      </c>
      <c r="O139" s="11">
        <f>IFERROR(I139/F139,0)</f>
        <v>0.35294117647058826</v>
      </c>
      <c r="P139" s="11">
        <f>IFERROR(J139/F139,0)</f>
        <v>5.8823529411764705E-2</v>
      </c>
      <c r="Q139" s="11">
        <f>IFERROR(K139/F139,0)</f>
        <v>0</v>
      </c>
      <c r="R139" s="11">
        <f>IFERROR(G139/D139,0)</f>
        <v>4.3478260869565216E-2</v>
      </c>
      <c r="S139" s="14">
        <f>IFERROR((H139+I139+J139+K139)/E139,0)</f>
        <v>0.25757575757575757</v>
      </c>
      <c r="T139" s="14">
        <f>IFERROR(L139/E139,0)</f>
        <v>0.37878787878787878</v>
      </c>
      <c r="U139" s="14">
        <f>(F139+G139)/D139</f>
        <v>0.28985507246376813</v>
      </c>
      <c r="V139" s="14">
        <f>T139+U139</f>
        <v>0.66864295125164697</v>
      </c>
      <c r="W139" s="14">
        <f>(Table31118[[#This Row],[2B]]+Table31118[[#This Row],[3B]]+(3*Table31118[[#This Row],[HR]]))/Table31118[[#This Row],[AB]]</f>
        <v>0.10606060606060606</v>
      </c>
      <c r="X139" s="15">
        <f>(0.69*Table31118[[#This Row],[BB]])+(0.89*Table31118[[#This Row],[1B]])+(1.27*Table31118[[#This Row],[2B]])+(1.62*Table31118[[#This Row],[3B]])+(2.1*Table31118[[#This Row],[HR]])/Table31118[[#This Row],[PA]]</f>
        <v>20.21</v>
      </c>
      <c r="Y139" s="35">
        <f>((F139+G139)*(L139+(0.26*G139))+(0.52*M139))/D139</f>
        <v>7.4950724637681159</v>
      </c>
    </row>
    <row r="140" spans="1:25" x14ac:dyDescent="0.25">
      <c r="A140" s="16" t="s">
        <v>234</v>
      </c>
      <c r="B140" s="36" t="str">
        <f>Knights!A6</f>
        <v>Harold Richardson</v>
      </c>
      <c r="C140" s="36" t="str">
        <f>Knights!B6</f>
        <v>1,2,3</v>
      </c>
      <c r="D140" s="36">
        <f>Knights!C6</f>
        <v>93</v>
      </c>
      <c r="E140" s="36">
        <f>Knights!D6</f>
        <v>88</v>
      </c>
      <c r="F140" s="36">
        <f>Knights!E6</f>
        <v>17</v>
      </c>
      <c r="G140" s="36">
        <f>Knights!F6</f>
        <v>5</v>
      </c>
      <c r="H140" s="36">
        <f>Knights!G6</f>
        <v>8</v>
      </c>
      <c r="I140" s="36">
        <f>Knights!H6</f>
        <v>7</v>
      </c>
      <c r="J140" s="36">
        <f>Knights!I6</f>
        <v>0</v>
      </c>
      <c r="K140" s="36">
        <f>Knights!J6</f>
        <v>2</v>
      </c>
      <c r="L140" s="36">
        <f>Knights!K6</f>
        <v>30</v>
      </c>
      <c r="M140" s="36">
        <f>Knights!L6</f>
        <v>3</v>
      </c>
      <c r="N140" s="11">
        <f>IFERROR(H140/F140,0)</f>
        <v>0.47058823529411764</v>
      </c>
      <c r="O140" s="11">
        <f>IFERROR(I140/F140,0)</f>
        <v>0.41176470588235292</v>
      </c>
      <c r="P140" s="11">
        <f>IFERROR(J140/F140,0)</f>
        <v>0</v>
      </c>
      <c r="Q140" s="11">
        <f>IFERROR(K140/F140,0)</f>
        <v>0.11764705882352941</v>
      </c>
      <c r="R140" s="11">
        <f>IFERROR(G140/D140,0)</f>
        <v>5.3763440860215055E-2</v>
      </c>
      <c r="S140" s="14">
        <f>IFERROR((H140+I140+J140+K140)/E140,0)</f>
        <v>0.19318181818181818</v>
      </c>
      <c r="T140" s="14">
        <f>IFERROR(L140/E140,0)</f>
        <v>0.34090909090909088</v>
      </c>
      <c r="U140" s="14">
        <f>(F140+G140)/D140</f>
        <v>0.23655913978494625</v>
      </c>
      <c r="V140" s="14">
        <f>T140+U140</f>
        <v>0.57746823069403708</v>
      </c>
      <c r="W140" s="14">
        <f>(Table31118[[#This Row],[2B]]+Table31118[[#This Row],[3B]]+(3*Table31118[[#This Row],[HR]]))/Table31118[[#This Row],[AB]]</f>
        <v>0.14772727272727273</v>
      </c>
      <c r="X140" s="15">
        <f>(0.69*Table31118[[#This Row],[BB]])+(0.89*Table31118[[#This Row],[1B]])+(1.27*Table31118[[#This Row],[2B]])+(1.62*Table31118[[#This Row],[3B]])+(2.1*Table31118[[#This Row],[HR]])/Table31118[[#This Row],[PA]]</f>
        <v>19.505161290322583</v>
      </c>
      <c r="Y140" s="35">
        <f>((F140+G140)*(L140+(0.26*G140))+(0.52*M140))/D140</f>
        <v>7.4210752688172041</v>
      </c>
    </row>
    <row r="141" spans="1:25" x14ac:dyDescent="0.25">
      <c r="A141" s="16" t="s">
        <v>234</v>
      </c>
      <c r="B141" s="36" t="str">
        <f>Knights!A13</f>
        <v>Roberto Garrett</v>
      </c>
      <c r="C141" s="36" t="str">
        <f>Knights!B13</f>
        <v>1,2,3</v>
      </c>
      <c r="D141" s="36">
        <f>Knights!C13</f>
        <v>62</v>
      </c>
      <c r="E141" s="36">
        <f>Knights!D13</f>
        <v>56</v>
      </c>
      <c r="F141" s="36">
        <f>Knights!E13</f>
        <v>14</v>
      </c>
      <c r="G141" s="36">
        <f>Knights!F13</f>
        <v>6</v>
      </c>
      <c r="H141" s="36">
        <f>Knights!G13</f>
        <v>8</v>
      </c>
      <c r="I141" s="36">
        <f>Knights!H13</f>
        <v>5</v>
      </c>
      <c r="J141" s="36">
        <f>Knights!I13</f>
        <v>1</v>
      </c>
      <c r="K141" s="36">
        <f>Knights!J13</f>
        <v>0</v>
      </c>
      <c r="L141" s="36">
        <f>Knights!K13</f>
        <v>21</v>
      </c>
      <c r="M141" s="36">
        <f>Knights!L13</f>
        <v>3</v>
      </c>
      <c r="N141" s="11">
        <f>IFERROR(H141/F141,0)</f>
        <v>0.5714285714285714</v>
      </c>
      <c r="O141" s="11">
        <f>IFERROR(I141/F141,0)</f>
        <v>0.35714285714285715</v>
      </c>
      <c r="P141" s="11">
        <f>IFERROR(J141/F141,0)</f>
        <v>7.1428571428571425E-2</v>
      </c>
      <c r="Q141" s="11">
        <f>IFERROR(K141/F141,0)</f>
        <v>0</v>
      </c>
      <c r="R141" s="11">
        <f>IFERROR(G141/D141,0)</f>
        <v>9.6774193548387094E-2</v>
      </c>
      <c r="S141" s="14">
        <f>IFERROR((H141+I141+J141+K141)/E141,0)</f>
        <v>0.25</v>
      </c>
      <c r="T141" s="14">
        <f>IFERROR(L141/E141,0)</f>
        <v>0.375</v>
      </c>
      <c r="U141" s="14">
        <f>(F141+G141)/D141</f>
        <v>0.32258064516129031</v>
      </c>
      <c r="V141" s="14">
        <f>T141+U141</f>
        <v>0.69758064516129026</v>
      </c>
      <c r="W141" s="14">
        <f>(Table31118[[#This Row],[2B]]+Table31118[[#This Row],[3B]]+(3*Table31118[[#This Row],[HR]]))/Table31118[[#This Row],[AB]]</f>
        <v>0.10714285714285714</v>
      </c>
      <c r="X141" s="15">
        <f>(0.69*Table31118[[#This Row],[BB]])+(0.89*Table31118[[#This Row],[1B]])+(1.27*Table31118[[#This Row],[2B]])+(1.62*Table31118[[#This Row],[3B]])+(2.1*Table31118[[#This Row],[HR]])/Table31118[[#This Row],[PA]]</f>
        <v>19.23</v>
      </c>
      <c r="Y141" s="35">
        <f>((F141+G141)*(L141+(0.26*G141))+(0.52*M141))/D141</f>
        <v>7.3025806451612905</v>
      </c>
    </row>
    <row r="142" spans="1:25" x14ac:dyDescent="0.25">
      <c r="A142" s="17" t="s">
        <v>239</v>
      </c>
      <c r="B142" s="6" t="str">
        <f>Trolls!A7</f>
        <v>Calvin Ellis</v>
      </c>
      <c r="C142" s="6" t="str">
        <f>Trolls!B7</f>
        <v>1,2,3</v>
      </c>
      <c r="D142" s="6">
        <f>Trolls!C7</f>
        <v>124</v>
      </c>
      <c r="E142" s="6">
        <f>Trolls!D7</f>
        <v>118</v>
      </c>
      <c r="F142" s="6">
        <f>Trolls!E7</f>
        <v>22</v>
      </c>
      <c r="G142" s="6">
        <f>Trolls!F7</f>
        <v>6</v>
      </c>
      <c r="H142" s="6">
        <f>Trolls!G7</f>
        <v>17</v>
      </c>
      <c r="I142" s="6">
        <f>Trolls!H7</f>
        <v>3</v>
      </c>
      <c r="J142" s="6">
        <f>Trolls!I7</f>
        <v>1</v>
      </c>
      <c r="K142" s="6">
        <f>Trolls!J7</f>
        <v>1</v>
      </c>
      <c r="L142" s="6">
        <f>Trolls!K7</f>
        <v>30</v>
      </c>
      <c r="M142" s="6">
        <f>Trolls!L7</f>
        <v>7</v>
      </c>
      <c r="N142" s="11">
        <f>IFERROR(H142/F142,0)</f>
        <v>0.77272727272727271</v>
      </c>
      <c r="O142" s="11">
        <f>IFERROR(I142/F142,0)</f>
        <v>0.13636363636363635</v>
      </c>
      <c r="P142" s="11">
        <f>IFERROR(J142/F142,0)</f>
        <v>4.5454545454545456E-2</v>
      </c>
      <c r="Q142" s="11">
        <f>IFERROR(K142/F142,0)</f>
        <v>4.5454545454545456E-2</v>
      </c>
      <c r="R142" s="11">
        <f>IFERROR(G142/D142,0)</f>
        <v>4.8387096774193547E-2</v>
      </c>
      <c r="S142" s="14">
        <f>IFERROR((H142+I142+J142+K142)/E142,0)</f>
        <v>0.1864406779661017</v>
      </c>
      <c r="T142" s="14">
        <f>IFERROR(L142/E142,0)</f>
        <v>0.25423728813559321</v>
      </c>
      <c r="U142" s="14">
        <f>(F142+G142)/D142</f>
        <v>0.22580645161290322</v>
      </c>
      <c r="V142" s="14">
        <f>T142+U142</f>
        <v>0.48004373974849646</v>
      </c>
      <c r="W142" s="14">
        <f>(Table31118[[#This Row],[2B]]+Table31118[[#This Row],[3B]]+(3*Table31118[[#This Row],[HR]]))/Table31118[[#This Row],[AB]]</f>
        <v>5.9322033898305086E-2</v>
      </c>
      <c r="X142" s="15">
        <f>(0.69*Table31118[[#This Row],[BB]])+(0.89*Table31118[[#This Row],[1B]])+(1.27*Table31118[[#This Row],[2B]])+(1.62*Table31118[[#This Row],[3B]])+(2.1*Table31118[[#This Row],[HR]])/Table31118[[#This Row],[PA]]</f>
        <v>24.716935483870966</v>
      </c>
      <c r="Y142" s="35">
        <f>((F142+G142)*(L142+(0.26*G142))+(0.52*M142))/D142</f>
        <v>7.1558064516129027</v>
      </c>
    </row>
    <row r="143" spans="1:25" x14ac:dyDescent="0.25">
      <c r="A143" s="16" t="s">
        <v>228</v>
      </c>
      <c r="B143" s="6" t="str">
        <f>Spartans!A14</f>
        <v>Xavier Hildago</v>
      </c>
      <c r="C143" s="6" t="str">
        <f>Spartans!B14</f>
        <v>1,2,3</v>
      </c>
      <c r="D143" s="6">
        <f>Spartans!C14</f>
        <v>101</v>
      </c>
      <c r="E143" s="6">
        <f>Spartans!D14</f>
        <v>94</v>
      </c>
      <c r="F143" s="6">
        <f>Spartans!E14</f>
        <v>17</v>
      </c>
      <c r="G143" s="6">
        <f>Spartans!F14</f>
        <v>7</v>
      </c>
      <c r="H143" s="6">
        <f>Spartans!G14</f>
        <v>10</v>
      </c>
      <c r="I143" s="6">
        <f>Spartans!H14</f>
        <v>5</v>
      </c>
      <c r="J143" s="6">
        <f>Spartans!I14</f>
        <v>0</v>
      </c>
      <c r="K143" s="6">
        <f>Spartans!J14</f>
        <v>2</v>
      </c>
      <c r="L143" s="6">
        <f>Spartans!K14</f>
        <v>28</v>
      </c>
      <c r="M143" s="6">
        <f>Spartans!L14</f>
        <v>4</v>
      </c>
      <c r="N143" s="11">
        <f>IFERROR(H143/F143,0)</f>
        <v>0.58823529411764708</v>
      </c>
      <c r="O143" s="11">
        <f>IFERROR(I143/F143,0)</f>
        <v>0.29411764705882354</v>
      </c>
      <c r="P143" s="11">
        <f>IFERROR(J143/F143,0)</f>
        <v>0</v>
      </c>
      <c r="Q143" s="11">
        <f>IFERROR(K143/F143,0)</f>
        <v>0.11764705882352941</v>
      </c>
      <c r="R143" s="11">
        <f>IFERROR(G143/D143,0)</f>
        <v>6.9306930693069313E-2</v>
      </c>
      <c r="S143" s="14">
        <f>IFERROR((H143+I143+J143+K143)/E143,0)</f>
        <v>0.18085106382978725</v>
      </c>
      <c r="T143" s="14">
        <f>IFERROR(L143/E143,0)</f>
        <v>0.2978723404255319</v>
      </c>
      <c r="U143" s="14">
        <f>(F143+G143)/D143</f>
        <v>0.23762376237623761</v>
      </c>
      <c r="V143" s="14">
        <f>T143+U143</f>
        <v>0.53549610280176951</v>
      </c>
      <c r="W143" s="14">
        <f>(Table31118[[#This Row],[2B]]+Table31118[[#This Row],[3B]]+(3*Table31118[[#This Row],[HR]]))/Table31118[[#This Row],[AB]]</f>
        <v>0.11702127659574468</v>
      </c>
      <c r="X143" s="15">
        <f>(0.69*Table31118[[#This Row],[BB]])+(0.89*Table31118[[#This Row],[1B]])+(1.27*Table31118[[#This Row],[2B]])+(1.62*Table31118[[#This Row],[3B]])+(2.1*Table31118[[#This Row],[HR]])/Table31118[[#This Row],[PA]]</f>
        <v>20.121584158415839</v>
      </c>
      <c r="Y143" s="35">
        <f>((F143+G143)*(L143+(0.26*G143))+(0.52*M143))/D143</f>
        <v>7.1065346534653475</v>
      </c>
    </row>
    <row r="144" spans="1:25" x14ac:dyDescent="0.25">
      <c r="A144" s="17" t="s">
        <v>232</v>
      </c>
      <c r="B144" s="6" t="str">
        <f>Runners!A11</f>
        <v>Lorenzo Santiago</v>
      </c>
      <c r="C144" s="6" t="str">
        <f>Runners!B11</f>
        <v>1,2,3</v>
      </c>
      <c r="D144" s="6">
        <f>Runners!C11</f>
        <v>63</v>
      </c>
      <c r="E144" s="6">
        <f>Runners!D11</f>
        <v>58</v>
      </c>
      <c r="F144" s="6">
        <f>Runners!E11</f>
        <v>14</v>
      </c>
      <c r="G144" s="6">
        <f>Runners!F11</f>
        <v>5</v>
      </c>
      <c r="H144" s="6">
        <f>Runners!G11</f>
        <v>10</v>
      </c>
      <c r="I144" s="6">
        <f>Runners!H11</f>
        <v>2</v>
      </c>
      <c r="J144" s="6">
        <f>Runners!I11</f>
        <v>0</v>
      </c>
      <c r="K144" s="6">
        <f>Runners!J11</f>
        <v>2</v>
      </c>
      <c r="L144" s="6">
        <f>Runners!K11</f>
        <v>22</v>
      </c>
      <c r="M144" s="6">
        <f>Runners!L11</f>
        <v>5</v>
      </c>
      <c r="N144" s="11">
        <f>IFERROR(H144/F144,0)</f>
        <v>0.7142857142857143</v>
      </c>
      <c r="O144" s="11">
        <f>IFERROR(I144/F144,0)</f>
        <v>0.14285714285714285</v>
      </c>
      <c r="P144" s="11">
        <f>IFERROR(J144/F144,0)</f>
        <v>0</v>
      </c>
      <c r="Q144" s="11">
        <f>IFERROR(K144/F144,0)</f>
        <v>0.14285714285714285</v>
      </c>
      <c r="R144" s="11">
        <f>IFERROR(G144/D144,0)</f>
        <v>7.9365079365079361E-2</v>
      </c>
      <c r="S144" s="14">
        <f>IFERROR((H144+I144+J144+K144)/E144,0)</f>
        <v>0.2413793103448276</v>
      </c>
      <c r="T144" s="14">
        <f>IFERROR(L144/E144,0)</f>
        <v>0.37931034482758619</v>
      </c>
      <c r="U144" s="14">
        <f>(F144+G144)/D144</f>
        <v>0.30158730158730157</v>
      </c>
      <c r="V144" s="14">
        <f>T144+U144</f>
        <v>0.6808976464148877</v>
      </c>
      <c r="W144" s="14">
        <f>(Table31118[[#This Row],[2B]]+Table31118[[#This Row],[3B]]+(3*Table31118[[#This Row],[HR]]))/Table31118[[#This Row],[AB]]</f>
        <v>0.13793103448275862</v>
      </c>
      <c r="X144" s="15">
        <f>(0.69*Table31118[[#This Row],[BB]])+(0.89*Table31118[[#This Row],[1B]])+(1.27*Table31118[[#This Row],[2B]])+(1.62*Table31118[[#This Row],[3B]])+(2.1*Table31118[[#This Row],[HR]])/Table31118[[#This Row],[PA]]</f>
        <v>14.956666666666667</v>
      </c>
      <c r="Y144" s="35">
        <f>((F144+G144)*(L144+(0.26*G144))+(0.52*M144))/D144</f>
        <v>7.068253968253968</v>
      </c>
    </row>
    <row r="145" spans="1:25" x14ac:dyDescent="0.25">
      <c r="A145" s="17" t="s">
        <v>234</v>
      </c>
      <c r="B145" s="36" t="str">
        <f>Knights!A15</f>
        <v>Mohammad Carrillo</v>
      </c>
      <c r="C145" s="36">
        <f>Knights!B15</f>
        <v>3</v>
      </c>
      <c r="D145" s="36">
        <f>Knights!C15</f>
        <v>69</v>
      </c>
      <c r="E145" s="36">
        <f>Knights!D15</f>
        <v>66</v>
      </c>
      <c r="F145" s="36">
        <f>Knights!E15</f>
        <v>17</v>
      </c>
      <c r="G145" s="36">
        <f>Knights!F15</f>
        <v>3</v>
      </c>
      <c r="H145" s="36">
        <f>Knights!G15</f>
        <v>13</v>
      </c>
      <c r="I145" s="36">
        <f>Knights!H15</f>
        <v>3</v>
      </c>
      <c r="J145" s="36">
        <f>Knights!I15</f>
        <v>0</v>
      </c>
      <c r="K145" s="36">
        <f>Knights!J15</f>
        <v>1</v>
      </c>
      <c r="L145" s="36">
        <f>Knights!K15</f>
        <v>23</v>
      </c>
      <c r="M145" s="36">
        <f>Knights!L15</f>
        <v>3</v>
      </c>
      <c r="N145" s="11">
        <f>IFERROR(H145/F145,0)</f>
        <v>0.76470588235294112</v>
      </c>
      <c r="O145" s="11">
        <f>IFERROR(I145/F145,0)</f>
        <v>0.17647058823529413</v>
      </c>
      <c r="P145" s="11">
        <f>IFERROR(J145/F145,0)</f>
        <v>0</v>
      </c>
      <c r="Q145" s="11">
        <f>IFERROR(K145/F145,0)</f>
        <v>5.8823529411764705E-2</v>
      </c>
      <c r="R145" s="11">
        <f>IFERROR(G145/D145,0)</f>
        <v>4.3478260869565216E-2</v>
      </c>
      <c r="S145" s="14">
        <f>IFERROR((H145+I145+J145+K145)/E145,0)</f>
        <v>0.25757575757575757</v>
      </c>
      <c r="T145" s="14">
        <f>IFERROR(L145/E145,0)</f>
        <v>0.34848484848484851</v>
      </c>
      <c r="U145" s="14">
        <f>(F145+G145)/D145</f>
        <v>0.28985507246376813</v>
      </c>
      <c r="V145" s="14">
        <f>T145+U145</f>
        <v>0.63833992094861669</v>
      </c>
      <c r="W145" s="14">
        <f>(Table31118[[#This Row],[2B]]+Table31118[[#This Row],[3B]]+(3*Table31118[[#This Row],[HR]]))/Table31118[[#This Row],[AB]]</f>
        <v>9.0909090909090912E-2</v>
      </c>
      <c r="X145" s="15">
        <f>(0.69*Table31118[[#This Row],[BB]])+(0.89*Table31118[[#This Row],[1B]])+(1.27*Table31118[[#This Row],[2B]])+(1.62*Table31118[[#This Row],[3B]])+(2.1*Table31118[[#This Row],[HR]])/Table31118[[#This Row],[PA]]</f>
        <v>17.480434782608693</v>
      </c>
      <c r="Y145" s="35">
        <f>((F145+G145)*(L145+(0.26*G145))+(0.52*M145))/D145</f>
        <v>6.9153623188405797</v>
      </c>
    </row>
    <row r="146" spans="1:25" x14ac:dyDescent="0.25">
      <c r="A146" s="17" t="s">
        <v>237</v>
      </c>
      <c r="B146" s="6" t="str">
        <f>Bulldogs!A15</f>
        <v>Ted Clark</v>
      </c>
      <c r="C146" s="6" t="str">
        <f>Bulldogs!B15</f>
        <v>1,2,3</v>
      </c>
      <c r="D146" s="6">
        <f>Bulldogs!C15</f>
        <v>104</v>
      </c>
      <c r="E146" s="6">
        <f>Bulldogs!D15</f>
        <v>100</v>
      </c>
      <c r="F146" s="6">
        <f>Bulldogs!E15</f>
        <v>17</v>
      </c>
      <c r="G146" s="6">
        <f>Bulldogs!F15</f>
        <v>4</v>
      </c>
      <c r="H146" s="6">
        <f>Bulldogs!G15</f>
        <v>10</v>
      </c>
      <c r="I146" s="6">
        <f>Bulldogs!H15</f>
        <v>2</v>
      </c>
      <c r="J146" s="6">
        <f>Bulldogs!I15</f>
        <v>1</v>
      </c>
      <c r="K146" s="6">
        <f>Bulldogs!J15</f>
        <v>4</v>
      </c>
      <c r="L146" s="6">
        <f>Bulldogs!K15</f>
        <v>33</v>
      </c>
      <c r="M146" s="6">
        <f>Bulldogs!L15</f>
        <v>1</v>
      </c>
      <c r="N146" s="11">
        <f>IFERROR(H146/F146,0)</f>
        <v>0.58823529411764708</v>
      </c>
      <c r="O146" s="11">
        <f>IFERROR(I146/F146,0)</f>
        <v>0.11764705882352941</v>
      </c>
      <c r="P146" s="11">
        <f>IFERROR(J146/F146,0)</f>
        <v>5.8823529411764705E-2</v>
      </c>
      <c r="Q146" s="11">
        <f>IFERROR(K146/F146,0)</f>
        <v>0.23529411764705882</v>
      </c>
      <c r="R146" s="11">
        <f>IFERROR(G146/D146,0)</f>
        <v>3.8461538461538464E-2</v>
      </c>
      <c r="S146" s="14">
        <f>IFERROR((H146+I146+J146+K146)/E146,0)</f>
        <v>0.17</v>
      </c>
      <c r="T146" s="14">
        <f>IFERROR(L146/E146,0)</f>
        <v>0.33</v>
      </c>
      <c r="U146" s="14">
        <f>(F146+G146)/D146</f>
        <v>0.20192307692307693</v>
      </c>
      <c r="V146" s="14">
        <f>T146+U146</f>
        <v>0.53192307692307694</v>
      </c>
      <c r="W146" s="14">
        <f>(Table31118[[#This Row],[2B]]+Table31118[[#This Row],[3B]]+(3*Table31118[[#This Row],[HR]]))/Table31118[[#This Row],[AB]]</f>
        <v>0.15</v>
      </c>
      <c r="X146" s="15">
        <f>(0.69*Table31118[[#This Row],[BB]])+(0.89*Table31118[[#This Row],[1B]])+(1.27*Table31118[[#This Row],[2B]])+(1.62*Table31118[[#This Row],[3B]])+(2.1*Table31118[[#This Row],[HR]])/Table31118[[#This Row],[PA]]</f>
        <v>15.900769230769232</v>
      </c>
      <c r="Y146" s="35">
        <f>((F146+G146)*(L146+(0.26*G146))+(0.52*M146))/D146</f>
        <v>6.8784615384615382</v>
      </c>
    </row>
    <row r="147" spans="1:25" x14ac:dyDescent="0.25">
      <c r="A147" s="17" t="s">
        <v>241</v>
      </c>
      <c r="B147" s="36" t="str">
        <f>Spikes!A8</f>
        <v>Ivan Moya</v>
      </c>
      <c r="C147" s="36" t="str">
        <f>Spikes!B8</f>
        <v>1,2,3</v>
      </c>
      <c r="D147" s="36">
        <f>Spikes!C8</f>
        <v>66</v>
      </c>
      <c r="E147" s="36">
        <f>Spikes!D8</f>
        <v>62</v>
      </c>
      <c r="F147" s="36">
        <f>Spikes!E8</f>
        <v>13</v>
      </c>
      <c r="G147" s="36">
        <f>Spikes!F8</f>
        <v>4</v>
      </c>
      <c r="H147" s="36">
        <f>Spikes!G8</f>
        <v>5</v>
      </c>
      <c r="I147" s="36">
        <f>Spikes!H8</f>
        <v>5</v>
      </c>
      <c r="J147" s="36">
        <f>Spikes!I8</f>
        <v>2</v>
      </c>
      <c r="K147" s="36">
        <f>Spikes!J8</f>
        <v>1</v>
      </c>
      <c r="L147" s="36">
        <f>Spikes!K8</f>
        <v>25</v>
      </c>
      <c r="M147" s="36">
        <f>Spikes!L8</f>
        <v>2</v>
      </c>
      <c r="N147" s="11">
        <f>IFERROR(H147/F147,0)</f>
        <v>0.38461538461538464</v>
      </c>
      <c r="O147" s="11">
        <f>IFERROR(I147/F147,0)</f>
        <v>0.38461538461538464</v>
      </c>
      <c r="P147" s="11">
        <f>IFERROR(J147/F147,0)</f>
        <v>0.15384615384615385</v>
      </c>
      <c r="Q147" s="11">
        <f>IFERROR(K147/F147,0)</f>
        <v>7.6923076923076927E-2</v>
      </c>
      <c r="R147" s="11">
        <f>IFERROR(G147/D147,0)</f>
        <v>6.0606060606060608E-2</v>
      </c>
      <c r="S147" s="14">
        <f>IFERROR((H147+I147+J147+K147)/E147,0)</f>
        <v>0.20967741935483872</v>
      </c>
      <c r="T147" s="14">
        <f>IFERROR(L147/E147,0)</f>
        <v>0.40322580645161288</v>
      </c>
      <c r="U147" s="14">
        <f>(F147+G147)/D147</f>
        <v>0.25757575757575757</v>
      </c>
      <c r="V147" s="14">
        <f>T147+U147</f>
        <v>0.66080156402737045</v>
      </c>
      <c r="W147" s="14">
        <f>(Table31118[[#This Row],[2B]]+Table31118[[#This Row],[3B]]+(3*Table31118[[#This Row],[HR]]))/Table31118[[#This Row],[AB]]</f>
        <v>0.16129032258064516</v>
      </c>
      <c r="X147" s="15">
        <f>(0.69*Table31118[[#This Row],[BB]])+(0.89*Table31118[[#This Row],[1B]])+(1.27*Table31118[[#This Row],[2B]])+(1.62*Table31118[[#This Row],[3B]])+(2.1*Table31118[[#This Row],[HR]])/Table31118[[#This Row],[PA]]</f>
        <v>16.831818181818178</v>
      </c>
      <c r="Y147" s="35">
        <f>((F147+G147)*(L147+(0.26*G147))+(0.52*M147))/D147</f>
        <v>6.7230303030303036</v>
      </c>
    </row>
    <row r="148" spans="1:25" x14ac:dyDescent="0.25">
      <c r="A148" s="17" t="s">
        <v>230</v>
      </c>
      <c r="B148" s="6" t="str">
        <f>Bullets!A2</f>
        <v>Anik De Luca</v>
      </c>
      <c r="C148" s="6" t="str">
        <f>Bullets!B2</f>
        <v>2,3</v>
      </c>
      <c r="D148" s="6">
        <f>Bullets!C2</f>
        <v>98</v>
      </c>
      <c r="E148" s="6">
        <f>Bullets!D2</f>
        <v>95</v>
      </c>
      <c r="F148" s="6">
        <f>Bullets!E2</f>
        <v>19</v>
      </c>
      <c r="G148" s="6">
        <f>Bullets!F2</f>
        <v>3</v>
      </c>
      <c r="H148" s="6">
        <f>Bullets!G2</f>
        <v>12</v>
      </c>
      <c r="I148" s="6">
        <f>Bullets!H2</f>
        <v>5</v>
      </c>
      <c r="J148" s="6">
        <f>Bullets!I2</f>
        <v>1</v>
      </c>
      <c r="K148" s="6">
        <f>Bullets!J2</f>
        <v>1</v>
      </c>
      <c r="L148" s="6">
        <f>Bullets!K2</f>
        <v>29</v>
      </c>
      <c r="M148" s="6">
        <f>Bullets!L2</f>
        <v>2</v>
      </c>
      <c r="N148" s="11">
        <f>IFERROR(H148/F148,0)</f>
        <v>0.63157894736842102</v>
      </c>
      <c r="O148" s="11">
        <f>IFERROR(I148/F148,0)</f>
        <v>0.26315789473684209</v>
      </c>
      <c r="P148" s="11">
        <f>IFERROR(J148/F148,0)</f>
        <v>5.2631578947368418E-2</v>
      </c>
      <c r="Q148" s="11">
        <f>IFERROR(K148/F148,0)</f>
        <v>5.2631578947368418E-2</v>
      </c>
      <c r="R148" s="11">
        <f>IFERROR(G148/D148,0)</f>
        <v>3.0612244897959183E-2</v>
      </c>
      <c r="S148" s="14">
        <f>IFERROR((H148+I148+J148+K148)/E148,0)</f>
        <v>0.2</v>
      </c>
      <c r="T148" s="14">
        <f>IFERROR(L148/E148,0)</f>
        <v>0.30526315789473685</v>
      </c>
      <c r="U148" s="14">
        <f>(F148+G148)/D148</f>
        <v>0.22448979591836735</v>
      </c>
      <c r="V148" s="14">
        <f>T148+U148</f>
        <v>0.52975295381310417</v>
      </c>
      <c r="W148" s="14">
        <f>(Table31118[[#This Row],[2B]]+Table31118[[#This Row],[3B]]+(3*Table31118[[#This Row],[HR]]))/Table31118[[#This Row],[AB]]</f>
        <v>9.4736842105263161E-2</v>
      </c>
      <c r="X148" s="15">
        <f>(0.69*Table31118[[#This Row],[BB]])+(0.89*Table31118[[#This Row],[1B]])+(1.27*Table31118[[#This Row],[2B]])+(1.62*Table31118[[#This Row],[3B]])+(2.1*Table31118[[#This Row],[HR]])/Table31118[[#This Row],[PA]]</f>
        <v>20.741428571428575</v>
      </c>
      <c r="Y148" s="35">
        <f>((F148+G148)*(L148+(0.26*G148))+(0.52*M148))/D148</f>
        <v>6.6959183673469393</v>
      </c>
    </row>
    <row r="149" spans="1:25" x14ac:dyDescent="0.25">
      <c r="A149" s="17" t="s">
        <v>236</v>
      </c>
      <c r="B149" s="6" t="str">
        <f>Sabertooths!A3</f>
        <v>Christian Camona</v>
      </c>
      <c r="C149" s="6" t="str">
        <f>Sabertooths!B3</f>
        <v>1,2,3</v>
      </c>
      <c r="D149" s="6">
        <f>Sabertooths!C3</f>
        <v>143</v>
      </c>
      <c r="E149" s="6">
        <f>Sabertooths!D3</f>
        <v>133</v>
      </c>
      <c r="F149" s="6">
        <f>Sabertooths!E3</f>
        <v>19</v>
      </c>
      <c r="G149" s="6">
        <f>Sabertooths!F3</f>
        <v>10</v>
      </c>
      <c r="H149" s="6">
        <f>Sabertooths!G3</f>
        <v>11</v>
      </c>
      <c r="I149" s="6">
        <f>Sabertooths!H3</f>
        <v>6</v>
      </c>
      <c r="J149" s="6">
        <f>Sabertooths!I3</f>
        <v>1</v>
      </c>
      <c r="K149" s="6">
        <f>Sabertooths!J3</f>
        <v>1</v>
      </c>
      <c r="L149" s="6">
        <f>Sabertooths!K3</f>
        <v>30</v>
      </c>
      <c r="M149" s="6">
        <f>Sabertooths!L3</f>
        <v>6</v>
      </c>
      <c r="N149" s="11">
        <f>IFERROR(H149/F149,0)</f>
        <v>0.57894736842105265</v>
      </c>
      <c r="O149" s="11">
        <f>IFERROR(I149/F149,0)</f>
        <v>0.31578947368421051</v>
      </c>
      <c r="P149" s="11">
        <f>IFERROR(J149/F149,0)</f>
        <v>5.2631578947368418E-2</v>
      </c>
      <c r="Q149" s="11">
        <f>IFERROR(K149/F149,0)</f>
        <v>5.2631578947368418E-2</v>
      </c>
      <c r="R149" s="11">
        <f>IFERROR(G149/D149,0)</f>
        <v>6.9930069930069935E-2</v>
      </c>
      <c r="S149" s="14">
        <f>IFERROR((H149+I149+J149+K149)/E149,0)</f>
        <v>0.14285714285714285</v>
      </c>
      <c r="T149" s="14">
        <f>IFERROR(L149/E149,0)</f>
        <v>0.22556390977443608</v>
      </c>
      <c r="U149" s="14">
        <f>(F149+G149)/D149</f>
        <v>0.20279720279720279</v>
      </c>
      <c r="V149" s="14">
        <f>T149+U149</f>
        <v>0.42836111257163889</v>
      </c>
      <c r="W149" s="14">
        <f>(Table31118[[#This Row],[2B]]+Table31118[[#This Row],[3B]]+(3*Table31118[[#This Row],[HR]]))/Table31118[[#This Row],[AB]]</f>
        <v>7.5187969924812026E-2</v>
      </c>
      <c r="X149" s="15">
        <f>(0.69*Table31118[[#This Row],[BB]])+(0.89*Table31118[[#This Row],[1B]])+(1.27*Table31118[[#This Row],[2B]])+(1.62*Table31118[[#This Row],[3B]])+(2.1*Table31118[[#This Row],[HR]])/Table31118[[#This Row],[PA]]</f>
        <v>25.944685314685319</v>
      </c>
      <c r="Y149" s="35">
        <f>((F149+G149)*(L149+(0.26*G149))+(0.52*M149))/D149</f>
        <v>6.6330069930069939</v>
      </c>
    </row>
    <row r="150" spans="1:25" x14ac:dyDescent="0.25">
      <c r="A150" s="17" t="s">
        <v>236</v>
      </c>
      <c r="B150" s="6" t="str">
        <f>Sabertooths!A10</f>
        <v>Jordi Nunez</v>
      </c>
      <c r="C150" s="6" t="str">
        <f>Sabertooths!B10</f>
        <v>1,2,3</v>
      </c>
      <c r="D150" s="6">
        <f>Sabertooths!C10</f>
        <v>104</v>
      </c>
      <c r="E150" s="6">
        <f>Sabertooths!D10</f>
        <v>96</v>
      </c>
      <c r="F150" s="6">
        <f>Sabertooths!E10</f>
        <v>15</v>
      </c>
      <c r="G150" s="6">
        <f>Sabertooths!F10</f>
        <v>8</v>
      </c>
      <c r="H150" s="6">
        <f>Sabertooths!G10</f>
        <v>9</v>
      </c>
      <c r="I150" s="6">
        <f>Sabertooths!H10</f>
        <v>3</v>
      </c>
      <c r="J150" s="6">
        <f>Sabertooths!I10</f>
        <v>0</v>
      </c>
      <c r="K150" s="6">
        <f>Sabertooths!J10</f>
        <v>3</v>
      </c>
      <c r="L150" s="6">
        <f>Sabertooths!K10</f>
        <v>27</v>
      </c>
      <c r="M150" s="6">
        <f>Sabertooths!L10</f>
        <v>4</v>
      </c>
      <c r="N150" s="11">
        <f>IFERROR(H150/F150,0)</f>
        <v>0.6</v>
      </c>
      <c r="O150" s="11">
        <f>IFERROR(I150/F150,0)</f>
        <v>0.2</v>
      </c>
      <c r="P150" s="11">
        <f>IFERROR(J150/F150,0)</f>
        <v>0</v>
      </c>
      <c r="Q150" s="11">
        <f>IFERROR(K150/F150,0)</f>
        <v>0.2</v>
      </c>
      <c r="R150" s="11">
        <f>IFERROR(G150/D150,0)</f>
        <v>7.6923076923076927E-2</v>
      </c>
      <c r="S150" s="14">
        <f>IFERROR((H150+I150+J150+K150)/E150,0)</f>
        <v>0.15625</v>
      </c>
      <c r="T150" s="14">
        <f>IFERROR(L150/E150,0)</f>
        <v>0.28125</v>
      </c>
      <c r="U150" s="14">
        <f>(F150+G150)/D150</f>
        <v>0.22115384615384615</v>
      </c>
      <c r="V150" s="14">
        <f>T150+U150</f>
        <v>0.50240384615384615</v>
      </c>
      <c r="W150" s="14">
        <f>(Table31118[[#This Row],[2B]]+Table31118[[#This Row],[3B]]+(3*Table31118[[#This Row],[HR]]))/Table31118[[#This Row],[AB]]</f>
        <v>0.125</v>
      </c>
      <c r="X150" s="15">
        <f>(0.69*Table31118[[#This Row],[BB]])+(0.89*Table31118[[#This Row],[1B]])+(1.27*Table31118[[#This Row],[2B]])+(1.62*Table31118[[#This Row],[3B]])+(2.1*Table31118[[#This Row],[HR]])/Table31118[[#This Row],[PA]]</f>
        <v>17.400576923076922</v>
      </c>
      <c r="Y150" s="35">
        <f>((F150+G150)*(L150+(0.26*G150))+(0.52*M150))/D150</f>
        <v>6.4511538461538454</v>
      </c>
    </row>
    <row r="151" spans="1:25" x14ac:dyDescent="0.25">
      <c r="A151" s="17" t="s">
        <v>230</v>
      </c>
      <c r="B151" s="6" t="str">
        <f>Bullets!A12</f>
        <v>Jorge Mendez</v>
      </c>
      <c r="C151" s="6" t="str">
        <f>Bullets!B12</f>
        <v>1,2,3</v>
      </c>
      <c r="D151" s="6">
        <f>Bullets!C12</f>
        <v>100</v>
      </c>
      <c r="E151" s="6">
        <f>Bullets!D12</f>
        <v>94</v>
      </c>
      <c r="F151" s="6">
        <f>Bullets!E12</f>
        <v>15</v>
      </c>
      <c r="G151" s="6">
        <f>Bullets!F12</f>
        <v>6</v>
      </c>
      <c r="H151" s="6">
        <f>Bullets!G12</f>
        <v>6</v>
      </c>
      <c r="I151" s="6">
        <f>Bullets!H12</f>
        <v>6</v>
      </c>
      <c r="J151" s="6">
        <f>Bullets!I12</f>
        <v>1</v>
      </c>
      <c r="K151" s="6">
        <f>Bullets!J12</f>
        <v>2</v>
      </c>
      <c r="L151" s="6">
        <f>Bullets!K12</f>
        <v>29</v>
      </c>
      <c r="M151" s="6">
        <f>Bullets!L12</f>
        <v>4</v>
      </c>
      <c r="N151" s="11">
        <f>IFERROR(H151/F151,0)</f>
        <v>0.4</v>
      </c>
      <c r="O151" s="11">
        <f>IFERROR(I151/F151,0)</f>
        <v>0.4</v>
      </c>
      <c r="P151" s="11">
        <f>IFERROR(J151/F151,0)</f>
        <v>6.6666666666666666E-2</v>
      </c>
      <c r="Q151" s="11">
        <f>IFERROR(K151/F151,0)</f>
        <v>0.13333333333333333</v>
      </c>
      <c r="R151" s="11">
        <f>IFERROR(G151/D151,0)</f>
        <v>0.06</v>
      </c>
      <c r="S151" s="14">
        <f>IFERROR((H151+I151+J151+K151)/E151,0)</f>
        <v>0.15957446808510639</v>
      </c>
      <c r="T151" s="14">
        <f>IFERROR(L151/E151,0)</f>
        <v>0.30851063829787234</v>
      </c>
      <c r="U151" s="14">
        <f>(F151+G151)/D151</f>
        <v>0.21</v>
      </c>
      <c r="V151" s="14">
        <f>T151+U151</f>
        <v>0.51851063829787236</v>
      </c>
      <c r="W151" s="14">
        <f>(Table31118[[#This Row],[2B]]+Table31118[[#This Row],[3B]]+(3*Table31118[[#This Row],[HR]]))/Table31118[[#This Row],[AB]]</f>
        <v>0.13829787234042554</v>
      </c>
      <c r="X151" s="15">
        <f>(0.69*Table31118[[#This Row],[BB]])+(0.89*Table31118[[#This Row],[1B]])+(1.27*Table31118[[#This Row],[2B]])+(1.62*Table31118[[#This Row],[3B]])+(2.1*Table31118[[#This Row],[HR]])/Table31118[[#This Row],[PA]]</f>
        <v>18.762000000000004</v>
      </c>
      <c r="Y151" s="35">
        <f>((F151+G151)*(L151+(0.26*G151))+(0.52*M151))/D151</f>
        <v>6.4384000000000006</v>
      </c>
    </row>
    <row r="152" spans="1:25" x14ac:dyDescent="0.25">
      <c r="A152" s="17" t="s">
        <v>239</v>
      </c>
      <c r="B152" s="6" t="str">
        <f>Trolls!A13</f>
        <v>Raymond Elliot</v>
      </c>
      <c r="C152" s="6" t="str">
        <f>Trolls!B13</f>
        <v>1,2,3</v>
      </c>
      <c r="D152" s="6">
        <f>Trolls!C13</f>
        <v>72</v>
      </c>
      <c r="E152" s="6">
        <f>Trolls!D13</f>
        <v>69</v>
      </c>
      <c r="F152" s="6">
        <f>Trolls!E13</f>
        <v>13</v>
      </c>
      <c r="G152" s="6">
        <f>Trolls!F13</f>
        <v>3</v>
      </c>
      <c r="H152" s="6">
        <f>Trolls!G13</f>
        <v>5</v>
      </c>
      <c r="I152" s="6">
        <f>Trolls!H13</f>
        <v>4</v>
      </c>
      <c r="J152" s="6">
        <f>Trolls!I13</f>
        <v>1</v>
      </c>
      <c r="K152" s="6">
        <f>Trolls!J13</f>
        <v>3</v>
      </c>
      <c r="L152" s="6">
        <f>Trolls!K13</f>
        <v>28</v>
      </c>
      <c r="M152" s="6">
        <f>Trolls!L13</f>
        <v>2</v>
      </c>
      <c r="N152" s="11">
        <f>IFERROR(H152/F152,0)</f>
        <v>0.38461538461538464</v>
      </c>
      <c r="O152" s="11">
        <f>IFERROR(I152/F152,0)</f>
        <v>0.30769230769230771</v>
      </c>
      <c r="P152" s="11">
        <f>IFERROR(J152/F152,0)</f>
        <v>7.6923076923076927E-2</v>
      </c>
      <c r="Q152" s="11">
        <f>IFERROR(K152/F152,0)</f>
        <v>0.23076923076923078</v>
      </c>
      <c r="R152" s="11">
        <f>IFERROR(G152/D152,0)</f>
        <v>4.1666666666666664E-2</v>
      </c>
      <c r="S152" s="14">
        <f>IFERROR((H152+I152+J152+K152)/E152,0)</f>
        <v>0.18840579710144928</v>
      </c>
      <c r="T152" s="14">
        <f>IFERROR(L152/E152,0)</f>
        <v>0.40579710144927539</v>
      </c>
      <c r="U152" s="14">
        <f>(F152+G152)/D152</f>
        <v>0.22222222222222221</v>
      </c>
      <c r="V152" s="14">
        <f>T152+U152</f>
        <v>0.6280193236714976</v>
      </c>
      <c r="W152" s="14">
        <f>(Table31118[[#This Row],[2B]]+Table31118[[#This Row],[3B]]+(3*Table31118[[#This Row],[HR]]))/Table31118[[#This Row],[AB]]</f>
        <v>0.20289855072463769</v>
      </c>
      <c r="X152" s="15">
        <f>(0.69*Table31118[[#This Row],[BB]])+(0.89*Table31118[[#This Row],[1B]])+(1.27*Table31118[[#This Row],[2B]])+(1.62*Table31118[[#This Row],[3B]])+(2.1*Table31118[[#This Row],[HR]])/Table31118[[#This Row],[PA]]</f>
        <v>13.307499999999999</v>
      </c>
      <c r="Y152" s="35">
        <f>((F152+G152)*(L152+(0.26*G152))+(0.52*M152))/D152</f>
        <v>6.41</v>
      </c>
    </row>
    <row r="153" spans="1:25" x14ac:dyDescent="0.25">
      <c r="A153" s="17" t="s">
        <v>241</v>
      </c>
      <c r="B153" s="36" t="str">
        <f>Spikes!A4</f>
        <v>Bernard Sullivan</v>
      </c>
      <c r="C153" s="36" t="str">
        <f>Spikes!B4</f>
        <v>1,2</v>
      </c>
      <c r="D153" s="36">
        <f>Spikes!C4</f>
        <v>28</v>
      </c>
      <c r="E153" s="36">
        <f>Spikes!D4</f>
        <v>22</v>
      </c>
      <c r="F153" s="36">
        <f>Spikes!E4</f>
        <v>6</v>
      </c>
      <c r="G153" s="36">
        <f>Spikes!F4</f>
        <v>6</v>
      </c>
      <c r="H153" s="36">
        <f>Spikes!G4</f>
        <v>3</v>
      </c>
      <c r="I153" s="36">
        <f>Spikes!H4</f>
        <v>1</v>
      </c>
      <c r="J153" s="36">
        <f>Spikes!I4</f>
        <v>0</v>
      </c>
      <c r="K153" s="36">
        <f>Spikes!J4</f>
        <v>2</v>
      </c>
      <c r="L153" s="36">
        <f>Spikes!K4</f>
        <v>13</v>
      </c>
      <c r="M153" s="36">
        <f>Spikes!L4</f>
        <v>1</v>
      </c>
      <c r="N153" s="11">
        <f>IFERROR(H153/F153,0)</f>
        <v>0.5</v>
      </c>
      <c r="O153" s="11">
        <f>IFERROR(I153/F153,0)</f>
        <v>0.16666666666666666</v>
      </c>
      <c r="P153" s="11">
        <f>IFERROR(J153/F153,0)</f>
        <v>0</v>
      </c>
      <c r="Q153" s="11">
        <f>IFERROR(K153/F153,0)</f>
        <v>0.33333333333333331</v>
      </c>
      <c r="R153" s="11">
        <f>IFERROR(G153/D153,0)</f>
        <v>0.21428571428571427</v>
      </c>
      <c r="S153" s="14">
        <f>IFERROR((H153+I153+J153+K153)/E153,0)</f>
        <v>0.27272727272727271</v>
      </c>
      <c r="T153" s="14">
        <f>IFERROR(L153/E153,0)</f>
        <v>0.59090909090909094</v>
      </c>
      <c r="U153" s="14">
        <f>(F153+G153)/D153</f>
        <v>0.42857142857142855</v>
      </c>
      <c r="V153" s="14">
        <f>T153+U153</f>
        <v>1.0194805194805194</v>
      </c>
      <c r="W153" s="14">
        <f>(Table31118[[#This Row],[2B]]+Table31118[[#This Row],[3B]]+(3*Table31118[[#This Row],[HR]]))/Table31118[[#This Row],[AB]]</f>
        <v>0.31818181818181818</v>
      </c>
      <c r="X153" s="15">
        <f>(0.69*Table31118[[#This Row],[BB]])+(0.89*Table31118[[#This Row],[1B]])+(1.27*Table31118[[#This Row],[2B]])+(1.62*Table31118[[#This Row],[3B]])+(2.1*Table31118[[#This Row],[HR]])/Table31118[[#This Row],[PA]]</f>
        <v>8.23</v>
      </c>
      <c r="Y153" s="35">
        <f>((F153+G153)*(L153+(0.26*G153))+(0.52*M153))/D153</f>
        <v>6.2585714285714289</v>
      </c>
    </row>
    <row r="154" spans="1:25" x14ac:dyDescent="0.25">
      <c r="A154" s="17" t="s">
        <v>226</v>
      </c>
      <c r="B154" s="6" t="str">
        <f>Marshals!A2</f>
        <v>Antionio Inglesias</v>
      </c>
      <c r="C154" s="6" t="str">
        <f>Marshals!B2</f>
        <v>1,2,3</v>
      </c>
      <c r="D154" s="6">
        <f>Marshals!C2</f>
        <v>100</v>
      </c>
      <c r="E154" s="6">
        <f>Marshals!D2</f>
        <v>94</v>
      </c>
      <c r="F154" s="6">
        <f>Marshals!E2</f>
        <v>18</v>
      </c>
      <c r="G154" s="6">
        <f>Marshals!F2</f>
        <v>6</v>
      </c>
      <c r="H154" s="6">
        <f>Marshals!G2</f>
        <v>12</v>
      </c>
      <c r="I154" s="6">
        <f>Marshals!H2</f>
        <v>6</v>
      </c>
      <c r="J154" s="6">
        <f>Marshals!I2</f>
        <v>0</v>
      </c>
      <c r="K154" s="6">
        <f>Marshals!J2</f>
        <v>0</v>
      </c>
      <c r="L154" s="6">
        <f>Marshals!K2</f>
        <v>24</v>
      </c>
      <c r="M154" s="6">
        <f>Marshals!L2</f>
        <v>1</v>
      </c>
      <c r="N154" s="11">
        <f>IFERROR(H154/F154,0)</f>
        <v>0.66666666666666663</v>
      </c>
      <c r="O154" s="11">
        <f>IFERROR(I154/F154,0)</f>
        <v>0.33333333333333331</v>
      </c>
      <c r="P154" s="11">
        <f>IFERROR(J154/F154,0)</f>
        <v>0</v>
      </c>
      <c r="Q154" s="11">
        <f>IFERROR(K154/F154,0)</f>
        <v>0</v>
      </c>
      <c r="R154" s="11">
        <f>IFERROR(G154/D154,0)</f>
        <v>0.06</v>
      </c>
      <c r="S154" s="14">
        <f>IFERROR((H154+I154+J154+K154)/E154,0)</f>
        <v>0.19148936170212766</v>
      </c>
      <c r="T154" s="14">
        <f>IFERROR(L154/E154,0)</f>
        <v>0.25531914893617019</v>
      </c>
      <c r="U154" s="14">
        <f>(F154+G154)/D154</f>
        <v>0.24</v>
      </c>
      <c r="V154" s="14">
        <f>T154+U154</f>
        <v>0.49531914893617018</v>
      </c>
      <c r="W154" s="14">
        <f>(Table31118[[#This Row],[2B]]+Table31118[[#This Row],[3B]]+(3*Table31118[[#This Row],[HR]]))/Table31118[[#This Row],[AB]]</f>
        <v>6.3829787234042548E-2</v>
      </c>
      <c r="X154" s="15">
        <f>(0.69*Table31118[[#This Row],[BB]])+(0.89*Table31118[[#This Row],[1B]])+(1.27*Table31118[[#This Row],[2B]])+(1.62*Table31118[[#This Row],[3B]])+(2.1*Table31118[[#This Row],[HR]])/Table31118[[#This Row],[PA]]</f>
        <v>22.44</v>
      </c>
      <c r="Y154" s="35">
        <f>((F154+G154)*(L154+(0.26*G154))+(0.52*M154))/D154</f>
        <v>6.1395999999999988</v>
      </c>
    </row>
    <row r="155" spans="1:25" x14ac:dyDescent="0.25">
      <c r="A155" s="16" t="s">
        <v>234</v>
      </c>
      <c r="B155" s="36" t="str">
        <f>Knights!A2</f>
        <v>Alvaro Nunez</v>
      </c>
      <c r="C155" s="36" t="str">
        <f>Knights!B2</f>
        <v>1,2,3</v>
      </c>
      <c r="D155" s="36">
        <f>Knights!C2</f>
        <v>146</v>
      </c>
      <c r="E155" s="36">
        <f>Knights!D2</f>
        <v>144</v>
      </c>
      <c r="F155" s="36">
        <f>Knights!E2</f>
        <v>23</v>
      </c>
      <c r="G155" s="36">
        <f>Knights!F2</f>
        <v>2</v>
      </c>
      <c r="H155" s="36">
        <f>Knights!G2</f>
        <v>13</v>
      </c>
      <c r="I155" s="36">
        <f>Knights!H2</f>
        <v>9</v>
      </c>
      <c r="J155" s="36">
        <f>Knights!I2</f>
        <v>0</v>
      </c>
      <c r="K155" s="36">
        <f>Knights!J2</f>
        <v>1</v>
      </c>
      <c r="L155" s="36">
        <f>Knights!K2</f>
        <v>35</v>
      </c>
      <c r="M155" s="36">
        <f>Knights!L2</f>
        <v>4</v>
      </c>
      <c r="N155" s="11">
        <f>IFERROR(H155/F155,0)</f>
        <v>0.56521739130434778</v>
      </c>
      <c r="O155" s="11">
        <f>IFERROR(I155/F155,0)</f>
        <v>0.39130434782608697</v>
      </c>
      <c r="P155" s="11">
        <f>IFERROR(J155/F155,0)</f>
        <v>0</v>
      </c>
      <c r="Q155" s="11">
        <f>IFERROR(K155/F155,0)</f>
        <v>4.3478260869565216E-2</v>
      </c>
      <c r="R155" s="11">
        <f>IFERROR(G155/D155,0)</f>
        <v>1.3698630136986301E-2</v>
      </c>
      <c r="S155" s="14">
        <f>IFERROR((H155+I155+J155+K155)/E155,0)</f>
        <v>0.15972222222222221</v>
      </c>
      <c r="T155" s="14">
        <f>IFERROR(L155/E155,0)</f>
        <v>0.24305555555555555</v>
      </c>
      <c r="U155" s="14">
        <f>(F155+G155)/D155</f>
        <v>0.17123287671232876</v>
      </c>
      <c r="V155" s="14">
        <f>T155+U155</f>
        <v>0.41428843226788431</v>
      </c>
      <c r="W155" s="14">
        <f>(Table31118[[#This Row],[2B]]+Table31118[[#This Row],[3B]]+(3*Table31118[[#This Row],[HR]]))/Table31118[[#This Row],[AB]]</f>
        <v>8.3333333333333329E-2</v>
      </c>
      <c r="X155" s="15">
        <f>(0.69*Table31118[[#This Row],[BB]])+(0.89*Table31118[[#This Row],[1B]])+(1.27*Table31118[[#This Row],[2B]])+(1.62*Table31118[[#This Row],[3B]])+(2.1*Table31118[[#This Row],[HR]])/Table31118[[#This Row],[PA]]</f>
        <v>24.394383561643835</v>
      </c>
      <c r="Y155" s="35">
        <f>((F155+G155)*(L155+(0.26*G155))+(0.52*M155))/D155</f>
        <v>6.0964383561643842</v>
      </c>
    </row>
    <row r="156" spans="1:25" x14ac:dyDescent="0.25">
      <c r="A156" s="17" t="s">
        <v>238</v>
      </c>
      <c r="B156" s="6" t="str">
        <f>Warhogs!A4</f>
        <v>Elijah Vasquez</v>
      </c>
      <c r="C156" s="6" t="str">
        <f>Warhogs!B4</f>
        <v>1,2,3</v>
      </c>
      <c r="D156" s="6">
        <f>Warhogs!C4</f>
        <v>46</v>
      </c>
      <c r="E156" s="6">
        <f>Warhogs!D4</f>
        <v>43</v>
      </c>
      <c r="F156" s="6">
        <f>Warhogs!E4</f>
        <v>11</v>
      </c>
      <c r="G156" s="6">
        <f>Warhogs!F4</f>
        <v>3</v>
      </c>
      <c r="H156" s="6">
        <f>Warhogs!G4</f>
        <v>7</v>
      </c>
      <c r="I156" s="6">
        <f>Warhogs!H4</f>
        <v>2</v>
      </c>
      <c r="J156" s="6">
        <f>Warhogs!I4</f>
        <v>0</v>
      </c>
      <c r="K156" s="6">
        <f>Warhogs!J4</f>
        <v>2</v>
      </c>
      <c r="L156" s="6">
        <f>Warhogs!K4</f>
        <v>19</v>
      </c>
      <c r="M156" s="6">
        <f>Warhogs!L4</f>
        <v>1</v>
      </c>
      <c r="N156" s="11">
        <f>IFERROR(H156/F156,0)</f>
        <v>0.63636363636363635</v>
      </c>
      <c r="O156" s="11">
        <f>IFERROR(I156/F156,0)</f>
        <v>0.18181818181818182</v>
      </c>
      <c r="P156" s="11">
        <f>IFERROR(J156/F156,0)</f>
        <v>0</v>
      </c>
      <c r="Q156" s="11">
        <f>IFERROR(K156/F156,0)</f>
        <v>0.18181818181818182</v>
      </c>
      <c r="R156" s="11">
        <f>IFERROR(G156/D156,0)</f>
        <v>6.5217391304347824E-2</v>
      </c>
      <c r="S156" s="14">
        <f>IFERROR((H156+I156+J156+K156)/E156,0)</f>
        <v>0.2558139534883721</v>
      </c>
      <c r="T156" s="14">
        <f>IFERROR(L156/E156,0)</f>
        <v>0.44186046511627908</v>
      </c>
      <c r="U156" s="14">
        <f>(F156+G156)/D156</f>
        <v>0.30434782608695654</v>
      </c>
      <c r="V156" s="14">
        <f>T156+U156</f>
        <v>0.74620829120323562</v>
      </c>
      <c r="W156" s="14">
        <f>(Table31118[[#This Row],[2B]]+Table31118[[#This Row],[3B]]+(3*Table31118[[#This Row],[HR]]))/Table31118[[#This Row],[AB]]</f>
        <v>0.18604651162790697</v>
      </c>
      <c r="X156" s="15">
        <f>(0.69*Table31118[[#This Row],[BB]])+(0.89*Table31118[[#This Row],[1B]])+(1.27*Table31118[[#This Row],[2B]])+(1.62*Table31118[[#This Row],[3B]])+(2.1*Table31118[[#This Row],[HR]])/Table31118[[#This Row],[PA]]</f>
        <v>10.931304347826087</v>
      </c>
      <c r="Y156" s="35">
        <f>((F156+G156)*(L156+(0.26*G156))+(0.52*M156))/D156</f>
        <v>6.0313043478260866</v>
      </c>
    </row>
    <row r="157" spans="1:25" x14ac:dyDescent="0.25">
      <c r="A157" s="16" t="s">
        <v>228</v>
      </c>
      <c r="B157" s="6" t="str">
        <f>Spartans!A9</f>
        <v>Joseph Sims</v>
      </c>
      <c r="C157" s="6" t="str">
        <f>Spartans!B9</f>
        <v>1,2,3</v>
      </c>
      <c r="D157" s="6">
        <f>Spartans!C9</f>
        <v>100</v>
      </c>
      <c r="E157" s="6">
        <f>Spartans!D9</f>
        <v>90</v>
      </c>
      <c r="F157" s="6">
        <f>Spartans!E9</f>
        <v>14</v>
      </c>
      <c r="G157" s="6">
        <f>Spartans!F9</f>
        <v>10</v>
      </c>
      <c r="H157" s="6">
        <f>Spartans!G9</f>
        <v>10</v>
      </c>
      <c r="I157" s="6">
        <f>Spartans!H9</f>
        <v>2</v>
      </c>
      <c r="J157" s="6">
        <f>Spartans!I9</f>
        <v>0</v>
      </c>
      <c r="K157" s="6">
        <f>Spartans!J9</f>
        <v>2</v>
      </c>
      <c r="L157" s="6">
        <f>Spartans!K9</f>
        <v>22</v>
      </c>
      <c r="M157" s="6">
        <f>Spartans!L9</f>
        <v>6</v>
      </c>
      <c r="N157" s="11">
        <f>IFERROR(H157/F157,0)</f>
        <v>0.7142857142857143</v>
      </c>
      <c r="O157" s="11">
        <f>IFERROR(I157/F157,0)</f>
        <v>0.14285714285714285</v>
      </c>
      <c r="P157" s="11">
        <f>IFERROR(J157/F157,0)</f>
        <v>0</v>
      </c>
      <c r="Q157" s="11">
        <f>IFERROR(K157/F157,0)</f>
        <v>0.14285714285714285</v>
      </c>
      <c r="R157" s="11">
        <f>IFERROR(G157/D157,0)</f>
        <v>0.1</v>
      </c>
      <c r="S157" s="14">
        <f>IFERROR((H157+I157+J157+K157)/E157,0)</f>
        <v>0.15555555555555556</v>
      </c>
      <c r="T157" s="14">
        <f>IFERROR(L157/E157,0)</f>
        <v>0.24444444444444444</v>
      </c>
      <c r="U157" s="14">
        <f>(F157+G157)/D157</f>
        <v>0.24</v>
      </c>
      <c r="V157" s="14">
        <f>T157+U157</f>
        <v>0.48444444444444446</v>
      </c>
      <c r="W157" s="14">
        <f>(Table31118[[#This Row],[2B]]+Table31118[[#This Row],[3B]]+(3*Table31118[[#This Row],[HR]]))/Table31118[[#This Row],[AB]]</f>
        <v>8.8888888888888892E-2</v>
      </c>
      <c r="X157" s="15">
        <f>(0.69*Table31118[[#This Row],[BB]])+(0.89*Table31118[[#This Row],[1B]])+(1.27*Table31118[[#This Row],[2B]])+(1.62*Table31118[[#This Row],[3B]])+(2.1*Table31118[[#This Row],[HR]])/Table31118[[#This Row],[PA]]</f>
        <v>18.382000000000001</v>
      </c>
      <c r="Y157" s="35">
        <f>((F157+G157)*(L157+(0.26*G157))+(0.52*M157))/D157</f>
        <v>5.9352000000000009</v>
      </c>
    </row>
    <row r="158" spans="1:25" x14ac:dyDescent="0.25">
      <c r="A158" s="16" t="s">
        <v>228</v>
      </c>
      <c r="B158" s="6" t="str">
        <f>Spartans!A13</f>
        <v>Raul Marquez</v>
      </c>
      <c r="C158" s="6" t="str">
        <f>Spartans!B13</f>
        <v>1,2,3</v>
      </c>
      <c r="D158" s="6">
        <f>Spartans!C13</f>
        <v>66</v>
      </c>
      <c r="E158" s="6">
        <f>Spartans!D13</f>
        <v>61</v>
      </c>
      <c r="F158" s="6">
        <f>Spartans!E13</f>
        <v>11</v>
      </c>
      <c r="G158" s="6">
        <f>Spartans!F13</f>
        <v>5</v>
      </c>
      <c r="H158" s="6">
        <f>Spartans!G13</f>
        <v>3</v>
      </c>
      <c r="I158" s="6">
        <f>Spartans!H13</f>
        <v>5</v>
      </c>
      <c r="J158" s="6">
        <f>Spartans!I13</f>
        <v>2</v>
      </c>
      <c r="K158" s="6">
        <f>Spartans!J13</f>
        <v>1</v>
      </c>
      <c r="L158" s="6">
        <f>Spartans!K13</f>
        <v>23</v>
      </c>
      <c r="M158" s="6">
        <f>Spartans!L13</f>
        <v>2</v>
      </c>
      <c r="N158" s="11">
        <f>IFERROR(H158/F158,0)</f>
        <v>0.27272727272727271</v>
      </c>
      <c r="O158" s="11">
        <f>IFERROR(I158/F158,0)</f>
        <v>0.45454545454545453</v>
      </c>
      <c r="P158" s="11">
        <f>IFERROR(J158/F158,0)</f>
        <v>0.18181818181818182</v>
      </c>
      <c r="Q158" s="11">
        <f>IFERROR(K158/F158,0)</f>
        <v>9.0909090909090912E-2</v>
      </c>
      <c r="R158" s="11">
        <f>IFERROR(G158/D158,0)</f>
        <v>7.575757575757576E-2</v>
      </c>
      <c r="S158" s="14">
        <f>IFERROR((H158+I158+J158+K158)/E158,0)</f>
        <v>0.18032786885245902</v>
      </c>
      <c r="T158" s="14">
        <f>IFERROR(L158/E158,0)</f>
        <v>0.37704918032786883</v>
      </c>
      <c r="U158" s="14">
        <f>(F158+G158)/D158</f>
        <v>0.24242424242424243</v>
      </c>
      <c r="V158" s="14">
        <f>T158+U158</f>
        <v>0.61947342275211126</v>
      </c>
      <c r="W158" s="14">
        <f>(Table31118[[#This Row],[2B]]+Table31118[[#This Row],[3B]]+(3*Table31118[[#This Row],[HR]]))/Table31118[[#This Row],[AB]]</f>
        <v>0.16393442622950818</v>
      </c>
      <c r="X158" s="15">
        <f>(0.69*Table31118[[#This Row],[BB]])+(0.89*Table31118[[#This Row],[1B]])+(1.27*Table31118[[#This Row],[2B]])+(1.62*Table31118[[#This Row],[3B]])+(2.1*Table31118[[#This Row],[HR]])/Table31118[[#This Row],[PA]]</f>
        <v>15.74181818181818</v>
      </c>
      <c r="Y158" s="35">
        <f>((F158+G158)*(L158+(0.26*G158))+(0.52*M158))/D158</f>
        <v>5.9066666666666672</v>
      </c>
    </row>
    <row r="159" spans="1:25" x14ac:dyDescent="0.25">
      <c r="A159" s="17" t="s">
        <v>237</v>
      </c>
      <c r="B159" s="6" t="str">
        <f>Bulldogs!A7</f>
        <v>Gergory Peters</v>
      </c>
      <c r="C159" s="6" t="str">
        <f>Bulldogs!B7</f>
        <v>1,2,3</v>
      </c>
      <c r="D159" s="6">
        <f>Bulldogs!C7</f>
        <v>117</v>
      </c>
      <c r="E159" s="6">
        <f>Bulldogs!D7</f>
        <v>112</v>
      </c>
      <c r="F159" s="6">
        <f>Bulldogs!E7</f>
        <v>16</v>
      </c>
      <c r="G159" s="6">
        <f>Bulldogs!F7</f>
        <v>5</v>
      </c>
      <c r="H159" s="6">
        <f>Bulldogs!G7</f>
        <v>6</v>
      </c>
      <c r="I159" s="6">
        <f>Bulldogs!H7</f>
        <v>7</v>
      </c>
      <c r="J159" s="6">
        <f>Bulldogs!I7</f>
        <v>1</v>
      </c>
      <c r="K159" s="6">
        <f>Bulldogs!J7</f>
        <v>2</v>
      </c>
      <c r="L159" s="6">
        <f>Bulldogs!K7</f>
        <v>31</v>
      </c>
      <c r="M159" s="6">
        <f>Bulldogs!L7</f>
        <v>5</v>
      </c>
      <c r="N159" s="11">
        <f>IFERROR(H159/F159,0)</f>
        <v>0.375</v>
      </c>
      <c r="O159" s="11">
        <f>IFERROR(I159/F159,0)</f>
        <v>0.4375</v>
      </c>
      <c r="P159" s="11">
        <f>IFERROR(J159/F159,0)</f>
        <v>6.25E-2</v>
      </c>
      <c r="Q159" s="11">
        <f>IFERROR(K159/F159,0)</f>
        <v>0.125</v>
      </c>
      <c r="R159" s="11">
        <f>IFERROR(G159/D159,0)</f>
        <v>4.2735042735042736E-2</v>
      </c>
      <c r="S159" s="14">
        <f>IFERROR((H159+I159+J159+K159)/E159,0)</f>
        <v>0.14285714285714285</v>
      </c>
      <c r="T159" s="14">
        <f>IFERROR(L159/E159,0)</f>
        <v>0.2767857142857143</v>
      </c>
      <c r="U159" s="14">
        <f>(F159+G159)/D159</f>
        <v>0.17948717948717949</v>
      </c>
      <c r="V159" s="14">
        <f>T159+U159</f>
        <v>0.45627289377289382</v>
      </c>
      <c r="W159" s="14">
        <f>(Table31118[[#This Row],[2B]]+Table31118[[#This Row],[3B]]+(3*Table31118[[#This Row],[HR]]))/Table31118[[#This Row],[AB]]</f>
        <v>0.125</v>
      </c>
      <c r="X159" s="15">
        <f>(0.69*Table31118[[#This Row],[BB]])+(0.89*Table31118[[#This Row],[1B]])+(1.27*Table31118[[#This Row],[2B]])+(1.62*Table31118[[#This Row],[3B]])+(2.1*Table31118[[#This Row],[HR]])/Table31118[[#This Row],[PA]]</f>
        <v>19.335897435897436</v>
      </c>
      <c r="Y159" s="35">
        <f>((F159+G159)*(L159+(0.26*G159))+(0.52*M159))/D159</f>
        <v>5.8196581196581194</v>
      </c>
    </row>
    <row r="160" spans="1:25" x14ac:dyDescent="0.25">
      <c r="A160" s="17" t="s">
        <v>230</v>
      </c>
      <c r="B160" s="6" t="str">
        <f>Bullets!A5</f>
        <v>Borja Aguilar</v>
      </c>
      <c r="C160" s="6" t="str">
        <f>Bullets!B5</f>
        <v>1,2</v>
      </c>
      <c r="D160" s="6">
        <f>Bullets!C5</f>
        <v>70</v>
      </c>
      <c r="E160" s="6">
        <f>Bullets!D5</f>
        <v>65</v>
      </c>
      <c r="F160" s="6">
        <f>Bullets!E5</f>
        <v>10</v>
      </c>
      <c r="G160" s="6">
        <f>Bullets!F5</f>
        <v>5</v>
      </c>
      <c r="H160" s="6">
        <f>Bullets!G5</f>
        <v>3</v>
      </c>
      <c r="I160" s="6">
        <f>Bullets!H5</f>
        <v>3</v>
      </c>
      <c r="J160" s="6">
        <f>Bullets!I5</f>
        <v>0</v>
      </c>
      <c r="K160" s="6">
        <f>Bullets!J5</f>
        <v>4</v>
      </c>
      <c r="L160" s="6">
        <f>Bullets!K5</f>
        <v>25</v>
      </c>
      <c r="M160" s="6">
        <f>Bullets!L5</f>
        <v>4</v>
      </c>
      <c r="N160" s="11">
        <f>IFERROR(H160/F160,0)</f>
        <v>0.3</v>
      </c>
      <c r="O160" s="11">
        <f>IFERROR(I160/F160,0)</f>
        <v>0.3</v>
      </c>
      <c r="P160" s="11">
        <f>IFERROR(J160/F160,0)</f>
        <v>0</v>
      </c>
      <c r="Q160" s="11">
        <f>IFERROR(K160/F160,0)</f>
        <v>0.4</v>
      </c>
      <c r="R160" s="11">
        <f>IFERROR(G160/D160,0)</f>
        <v>7.1428571428571425E-2</v>
      </c>
      <c r="S160" s="14">
        <f>IFERROR((H160+I160+J160+K160)/E160,0)</f>
        <v>0.15384615384615385</v>
      </c>
      <c r="T160" s="14">
        <f>IFERROR(L160/E160,0)</f>
        <v>0.38461538461538464</v>
      </c>
      <c r="U160" s="14">
        <f>(F160+G160)/D160</f>
        <v>0.21428571428571427</v>
      </c>
      <c r="V160" s="14">
        <f>T160+U160</f>
        <v>0.59890109890109888</v>
      </c>
      <c r="W160" s="14">
        <f>(Table31118[[#This Row],[2B]]+Table31118[[#This Row],[3B]]+(3*Table31118[[#This Row],[HR]]))/Table31118[[#This Row],[AB]]</f>
        <v>0.23076923076923078</v>
      </c>
      <c r="X160" s="15">
        <f>(0.69*Table31118[[#This Row],[BB]])+(0.89*Table31118[[#This Row],[1B]])+(1.27*Table31118[[#This Row],[2B]])+(1.62*Table31118[[#This Row],[3B]])+(2.1*Table31118[[#This Row],[HR]])/Table31118[[#This Row],[PA]]</f>
        <v>10.049999999999999</v>
      </c>
      <c r="Y160" s="35">
        <f>((F160+G160)*(L160+(0.26*G160))+(0.52*M160))/D160</f>
        <v>5.6654285714285715</v>
      </c>
    </row>
    <row r="161" spans="1:25" x14ac:dyDescent="0.25">
      <c r="A161" s="17" t="s">
        <v>235</v>
      </c>
      <c r="B161" s="6" t="str">
        <f>Crocs!A4</f>
        <v>Gabriel Martin</v>
      </c>
      <c r="C161" s="6" t="str">
        <f>Crocs!B4</f>
        <v>1,2,3</v>
      </c>
      <c r="D161" s="6">
        <f>Crocs!C4</f>
        <v>129</v>
      </c>
      <c r="E161" s="6">
        <f>Crocs!D4</f>
        <v>121</v>
      </c>
      <c r="F161" s="6">
        <f>Crocs!E4</f>
        <v>17</v>
      </c>
      <c r="G161" s="6">
        <f>Crocs!F4</f>
        <v>8</v>
      </c>
      <c r="H161" s="6">
        <f>Crocs!G4</f>
        <v>10</v>
      </c>
      <c r="I161" s="6">
        <f>Crocs!H4</f>
        <v>5</v>
      </c>
      <c r="J161" s="6">
        <f>Crocs!I4</f>
        <v>1</v>
      </c>
      <c r="K161" s="6">
        <f>Crocs!J4</f>
        <v>1</v>
      </c>
      <c r="L161" s="6">
        <f>Crocs!K4</f>
        <v>27</v>
      </c>
      <c r="M161" s="6">
        <f>Crocs!L4</f>
        <v>6</v>
      </c>
      <c r="N161" s="11">
        <f>IFERROR(H161/F161,0)</f>
        <v>0.58823529411764708</v>
      </c>
      <c r="O161" s="11">
        <f>IFERROR(I161/F161,0)</f>
        <v>0.29411764705882354</v>
      </c>
      <c r="P161" s="11">
        <f>IFERROR(J161/F161,0)</f>
        <v>5.8823529411764705E-2</v>
      </c>
      <c r="Q161" s="11">
        <f>IFERROR(K161/F161,0)</f>
        <v>5.8823529411764705E-2</v>
      </c>
      <c r="R161" s="11">
        <f>IFERROR(G161/D161,0)</f>
        <v>6.2015503875968991E-2</v>
      </c>
      <c r="S161" s="14">
        <f>IFERROR((H161+I161+J161+K161)/E161,0)</f>
        <v>0.14049586776859505</v>
      </c>
      <c r="T161" s="14">
        <f>IFERROR(L161/E161,0)</f>
        <v>0.2231404958677686</v>
      </c>
      <c r="U161" s="14">
        <f>(F161+G161)/D161</f>
        <v>0.19379844961240311</v>
      </c>
      <c r="V161" s="14">
        <f>T161+U161</f>
        <v>0.41693894548017174</v>
      </c>
      <c r="W161" s="14">
        <f>(Table31118[[#This Row],[2B]]+Table31118[[#This Row],[3B]]+(3*Table31118[[#This Row],[HR]]))/Table31118[[#This Row],[AB]]</f>
        <v>7.43801652892562E-2</v>
      </c>
      <c r="X161" s="15">
        <f>(0.69*Table31118[[#This Row],[BB]])+(0.89*Table31118[[#This Row],[1B]])+(1.27*Table31118[[#This Row],[2B]])+(1.62*Table31118[[#This Row],[3B]])+(2.1*Table31118[[#This Row],[HR]])/Table31118[[#This Row],[PA]]</f>
        <v>22.406279069767443</v>
      </c>
      <c r="Y161" s="35">
        <f>((F161+G161)*(L161+(0.26*G161))+(0.52*M161))/D161</f>
        <v>5.6598449612403101</v>
      </c>
    </row>
    <row r="162" spans="1:25" x14ac:dyDescent="0.25">
      <c r="A162" s="17" t="s">
        <v>231</v>
      </c>
      <c r="B162" s="6" t="str">
        <f>Novas!A7</f>
        <v>Erik Bennet</v>
      </c>
      <c r="C162" s="6" t="str">
        <f>Novas!B7</f>
        <v>1,2,3</v>
      </c>
      <c r="D162" s="6">
        <f>Novas!C7</f>
        <v>69</v>
      </c>
      <c r="E162" s="6">
        <f>Novas!D7</f>
        <v>63</v>
      </c>
      <c r="F162" s="6">
        <f>Novas!E7</f>
        <v>12</v>
      </c>
      <c r="G162" s="6">
        <f>Novas!F7</f>
        <v>6</v>
      </c>
      <c r="H162" s="6">
        <f>Novas!G7</f>
        <v>6</v>
      </c>
      <c r="I162" s="6">
        <f>Novas!H7</f>
        <v>5</v>
      </c>
      <c r="J162" s="6">
        <f>Novas!I7</f>
        <v>0</v>
      </c>
      <c r="K162" s="6">
        <f>Novas!J7</f>
        <v>1</v>
      </c>
      <c r="L162" s="6">
        <f>Novas!K7</f>
        <v>20</v>
      </c>
      <c r="M162" s="6">
        <f>Novas!L7</f>
        <v>2</v>
      </c>
      <c r="N162" s="11">
        <f>IFERROR(H162/F162,0)</f>
        <v>0.5</v>
      </c>
      <c r="O162" s="11">
        <f>IFERROR(I162/F162,0)</f>
        <v>0.41666666666666669</v>
      </c>
      <c r="P162" s="11">
        <f>IFERROR(J162/F162,0)</f>
        <v>0</v>
      </c>
      <c r="Q162" s="11">
        <f>IFERROR(K162/F162,0)</f>
        <v>8.3333333333333329E-2</v>
      </c>
      <c r="R162" s="11">
        <f>IFERROR(G162/D162,0)</f>
        <v>8.6956521739130432E-2</v>
      </c>
      <c r="S162" s="14">
        <f>IFERROR((H162+I162+J162+K162)/E162,0)</f>
        <v>0.19047619047619047</v>
      </c>
      <c r="T162" s="14">
        <f>IFERROR(L162/E162,0)</f>
        <v>0.31746031746031744</v>
      </c>
      <c r="U162" s="14">
        <f>(F162+G162)/D162</f>
        <v>0.2608695652173913</v>
      </c>
      <c r="V162" s="14">
        <f>T162+U162</f>
        <v>0.5783298826777088</v>
      </c>
      <c r="W162" s="14">
        <f>(Table31118[[#This Row],[2B]]+Table31118[[#This Row],[3B]]+(3*Table31118[[#This Row],[HR]]))/Table31118[[#This Row],[AB]]</f>
        <v>0.12698412698412698</v>
      </c>
      <c r="X162" s="15">
        <f>(0.69*Table31118[[#This Row],[BB]])+(0.89*Table31118[[#This Row],[1B]])+(1.27*Table31118[[#This Row],[2B]])+(1.62*Table31118[[#This Row],[3B]])+(2.1*Table31118[[#This Row],[HR]])/Table31118[[#This Row],[PA]]</f>
        <v>15.860434782608696</v>
      </c>
      <c r="Y162" s="35">
        <f>((F162+G162)*(L162+(0.26*G162))+(0.52*M162))/D162</f>
        <v>5.6394202898550727</v>
      </c>
    </row>
    <row r="163" spans="1:25" x14ac:dyDescent="0.25">
      <c r="A163" s="17" t="s">
        <v>231</v>
      </c>
      <c r="B163" s="6" t="str">
        <f>Novas!A12</f>
        <v>Meriwether Batts</v>
      </c>
      <c r="C163" s="6" t="str">
        <f>Novas!B12</f>
        <v>2,3</v>
      </c>
      <c r="D163" s="6">
        <f>Novas!C12</f>
        <v>65</v>
      </c>
      <c r="E163" s="6">
        <f>Novas!D12</f>
        <v>63</v>
      </c>
      <c r="F163" s="6">
        <f>Novas!E12</f>
        <v>14</v>
      </c>
      <c r="G163" s="6">
        <f>Novas!F12</f>
        <v>2</v>
      </c>
      <c r="H163" s="6">
        <f>Novas!G12</f>
        <v>8</v>
      </c>
      <c r="I163" s="6">
        <f>Novas!H12</f>
        <v>5</v>
      </c>
      <c r="J163" s="6">
        <f>Novas!I12</f>
        <v>0</v>
      </c>
      <c r="K163" s="6">
        <f>Novas!J12</f>
        <v>1</v>
      </c>
      <c r="L163" s="6">
        <f>Novas!K12</f>
        <v>22</v>
      </c>
      <c r="M163" s="6">
        <f>Novas!L12</f>
        <v>5</v>
      </c>
      <c r="N163" s="11">
        <f>IFERROR(H163/F163,0)</f>
        <v>0.5714285714285714</v>
      </c>
      <c r="O163" s="11">
        <f>IFERROR(I163/F163,0)</f>
        <v>0.35714285714285715</v>
      </c>
      <c r="P163" s="11">
        <f>IFERROR(J163/F163,0)</f>
        <v>0</v>
      </c>
      <c r="Q163" s="11">
        <f>IFERROR(K163/F163,0)</f>
        <v>7.1428571428571425E-2</v>
      </c>
      <c r="R163" s="11">
        <f>IFERROR(G163/D163,0)</f>
        <v>3.0769230769230771E-2</v>
      </c>
      <c r="S163" s="14">
        <f>IFERROR((H163+I163+J163+K163)/E163,0)</f>
        <v>0.22222222222222221</v>
      </c>
      <c r="T163" s="14">
        <f>IFERROR(L163/E163,0)</f>
        <v>0.34920634920634919</v>
      </c>
      <c r="U163" s="14">
        <f>(F163+G163)/D163</f>
        <v>0.24615384615384617</v>
      </c>
      <c r="V163" s="14">
        <f>T163+U163</f>
        <v>0.59536019536019535</v>
      </c>
      <c r="W163" s="14">
        <f>(Table31118[[#This Row],[2B]]+Table31118[[#This Row],[3B]]+(3*Table31118[[#This Row],[HR]]))/Table31118[[#This Row],[AB]]</f>
        <v>0.12698412698412698</v>
      </c>
      <c r="X163" s="15">
        <f>(0.69*Table31118[[#This Row],[BB]])+(0.89*Table31118[[#This Row],[1B]])+(1.27*Table31118[[#This Row],[2B]])+(1.62*Table31118[[#This Row],[3B]])+(2.1*Table31118[[#This Row],[HR]])/Table31118[[#This Row],[PA]]</f>
        <v>14.882307692307691</v>
      </c>
      <c r="Y163" s="35">
        <f>((F163+G163)*(L163+(0.26*G163))+(0.52*M163))/D163</f>
        <v>5.5833846153846158</v>
      </c>
    </row>
    <row r="164" spans="1:25" x14ac:dyDescent="0.25">
      <c r="A164" s="17" t="s">
        <v>241</v>
      </c>
      <c r="B164" s="36" t="str">
        <f>Spikes!A14</f>
        <v>Wade Barnett</v>
      </c>
      <c r="C164" s="36" t="str">
        <f>Spikes!B14</f>
        <v>1,2,3</v>
      </c>
      <c r="D164" s="36">
        <f>Spikes!C14</f>
        <v>105</v>
      </c>
      <c r="E164" s="36">
        <f>Spikes!D14</f>
        <v>95</v>
      </c>
      <c r="F164" s="36">
        <f>Spikes!E14</f>
        <v>12</v>
      </c>
      <c r="G164" s="36">
        <f>Spikes!F14</f>
        <v>10</v>
      </c>
      <c r="H164" s="36">
        <f>Spikes!G14</f>
        <v>4</v>
      </c>
      <c r="I164" s="36">
        <f>Spikes!H14</f>
        <v>6</v>
      </c>
      <c r="J164" s="36">
        <f>Spikes!I14</f>
        <v>1</v>
      </c>
      <c r="K164" s="36">
        <f>Spikes!J14</f>
        <v>1</v>
      </c>
      <c r="L164" s="36">
        <f>Spikes!K14</f>
        <v>23</v>
      </c>
      <c r="M164" s="36">
        <f>Spikes!L14</f>
        <v>5</v>
      </c>
      <c r="N164" s="11">
        <f>IFERROR(H164/F164,0)</f>
        <v>0.33333333333333331</v>
      </c>
      <c r="O164" s="11">
        <f>IFERROR(I164/F164,0)</f>
        <v>0.5</v>
      </c>
      <c r="P164" s="11">
        <f>IFERROR(J164/F164,0)</f>
        <v>8.3333333333333329E-2</v>
      </c>
      <c r="Q164" s="11">
        <f>IFERROR(K164/F164,0)</f>
        <v>8.3333333333333329E-2</v>
      </c>
      <c r="R164" s="11">
        <f>IFERROR(G164/D164,0)</f>
        <v>9.5238095238095233E-2</v>
      </c>
      <c r="S164" s="14">
        <f>IFERROR((H164+I164+J164+K164)/E164,0)</f>
        <v>0.12631578947368421</v>
      </c>
      <c r="T164" s="14">
        <f>IFERROR(L164/E164,0)</f>
        <v>0.24210526315789474</v>
      </c>
      <c r="U164" s="14">
        <f>(F164+G164)/D164</f>
        <v>0.20952380952380953</v>
      </c>
      <c r="V164" s="14">
        <f>T164+U164</f>
        <v>0.45162907268170427</v>
      </c>
      <c r="W164" s="14">
        <f>(Table31118[[#This Row],[2B]]+Table31118[[#This Row],[3B]]+(3*Table31118[[#This Row],[HR]]))/Table31118[[#This Row],[AB]]</f>
        <v>0.10526315789473684</v>
      </c>
      <c r="X164" s="15">
        <f>(0.69*Table31118[[#This Row],[BB]])+(0.89*Table31118[[#This Row],[1B]])+(1.27*Table31118[[#This Row],[2B]])+(1.62*Table31118[[#This Row],[3B]])+(2.1*Table31118[[#This Row],[HR]])/Table31118[[#This Row],[PA]]</f>
        <v>19.72</v>
      </c>
      <c r="Y164" s="35">
        <f>((F164+G164)*(L164+(0.26*G164))+(0.52*M164))/D164</f>
        <v>5.3885714285714288</v>
      </c>
    </row>
    <row r="165" spans="1:25" x14ac:dyDescent="0.25">
      <c r="A165" s="17" t="s">
        <v>239</v>
      </c>
      <c r="B165" s="6" t="str">
        <f>Trolls!A4</f>
        <v>Andre Bell</v>
      </c>
      <c r="C165" s="6" t="str">
        <f>Trolls!B4</f>
        <v>1,2,3</v>
      </c>
      <c r="D165" s="6">
        <f>Trolls!C4</f>
        <v>73</v>
      </c>
      <c r="E165" s="6">
        <f>Trolls!D4</f>
        <v>67</v>
      </c>
      <c r="F165" s="6">
        <f>Trolls!E4</f>
        <v>12</v>
      </c>
      <c r="G165" s="6">
        <f>Trolls!F4</f>
        <v>6</v>
      </c>
      <c r="H165" s="6">
        <f>Trolls!G4</f>
        <v>5</v>
      </c>
      <c r="I165" s="6">
        <f>Trolls!H4</f>
        <v>6</v>
      </c>
      <c r="J165" s="6">
        <f>Trolls!I4</f>
        <v>1</v>
      </c>
      <c r="K165" s="6">
        <f>Trolls!J4</f>
        <v>0</v>
      </c>
      <c r="L165" s="6">
        <f>Trolls!K4</f>
        <v>20</v>
      </c>
      <c r="M165" s="6">
        <f>Trolls!L4</f>
        <v>4</v>
      </c>
      <c r="N165" s="11">
        <f>IFERROR(H165/F165,0)</f>
        <v>0.41666666666666669</v>
      </c>
      <c r="O165" s="11">
        <f>IFERROR(I165/F165,0)</f>
        <v>0.5</v>
      </c>
      <c r="P165" s="11">
        <f>IFERROR(J165/F165,0)</f>
        <v>8.3333333333333329E-2</v>
      </c>
      <c r="Q165" s="11">
        <f>IFERROR(K165/F165,0)</f>
        <v>0</v>
      </c>
      <c r="R165" s="11">
        <f>IFERROR(G165/D165,0)</f>
        <v>8.2191780821917804E-2</v>
      </c>
      <c r="S165" s="14">
        <f>IFERROR((H165+I165+J165+K165)/E165,0)</f>
        <v>0.17910447761194029</v>
      </c>
      <c r="T165" s="14">
        <f>IFERROR(L165/E165,0)</f>
        <v>0.29850746268656714</v>
      </c>
      <c r="U165" s="14">
        <f>(F165+G165)/D165</f>
        <v>0.24657534246575341</v>
      </c>
      <c r="V165" s="14">
        <f>T165+U165</f>
        <v>0.54508280515232055</v>
      </c>
      <c r="W165" s="14">
        <f>(Table31118[[#This Row],[2B]]+Table31118[[#This Row],[3B]]+(3*Table31118[[#This Row],[HR]]))/Table31118[[#This Row],[AB]]</f>
        <v>0.1044776119402985</v>
      </c>
      <c r="X165" s="15">
        <f>(0.69*Table31118[[#This Row],[BB]])+(0.89*Table31118[[#This Row],[1B]])+(1.27*Table31118[[#This Row],[2B]])+(1.62*Table31118[[#This Row],[3B]])+(2.1*Table31118[[#This Row],[HR]])/Table31118[[#This Row],[PA]]</f>
        <v>17.830000000000002</v>
      </c>
      <c r="Y165" s="35">
        <f>((F165+G165)*(L165+(0.26*G165))+(0.52*M165))/D165</f>
        <v>5.3446575342465747</v>
      </c>
    </row>
    <row r="166" spans="1:25" x14ac:dyDescent="0.25">
      <c r="A166" s="17" t="s">
        <v>226</v>
      </c>
      <c r="B166" s="6" t="str">
        <f>Marshals!A7</f>
        <v>Ivan Garcia</v>
      </c>
      <c r="C166" s="6">
        <f>Marshals!B7</f>
        <v>1</v>
      </c>
      <c r="D166" s="6">
        <f>Marshals!C7</f>
        <v>67</v>
      </c>
      <c r="E166" s="6">
        <f>Marshals!D7</f>
        <v>62</v>
      </c>
      <c r="F166" s="6">
        <f>Marshals!E7</f>
        <v>15</v>
      </c>
      <c r="G166" s="6">
        <f>Marshals!F7</f>
        <v>5</v>
      </c>
      <c r="H166" s="6">
        <f>Marshals!G7</f>
        <v>14</v>
      </c>
      <c r="I166" s="6">
        <f>Marshals!H7</f>
        <v>1</v>
      </c>
      <c r="J166" s="6">
        <f>Marshals!I7</f>
        <v>0</v>
      </c>
      <c r="K166" s="6">
        <f>Marshals!J7</f>
        <v>0</v>
      </c>
      <c r="L166" s="6">
        <f>Marshals!K7</f>
        <v>16</v>
      </c>
      <c r="M166" s="6">
        <f>Marshals!L7</f>
        <v>0</v>
      </c>
      <c r="N166" s="11">
        <f>IFERROR(H166/F166,0)</f>
        <v>0.93333333333333335</v>
      </c>
      <c r="O166" s="11">
        <f>IFERROR(I166/F166,0)</f>
        <v>6.6666666666666666E-2</v>
      </c>
      <c r="P166" s="11">
        <f>IFERROR(J166/F166,0)</f>
        <v>0</v>
      </c>
      <c r="Q166" s="11">
        <f>IFERROR(K166/F166,0)</f>
        <v>0</v>
      </c>
      <c r="R166" s="11">
        <f>IFERROR(G166/D166,0)</f>
        <v>7.4626865671641784E-2</v>
      </c>
      <c r="S166" s="14">
        <f>IFERROR((H166+I166+J166+K166)/E166,0)</f>
        <v>0.24193548387096775</v>
      </c>
      <c r="T166" s="14">
        <f>IFERROR(L166/E166,0)</f>
        <v>0.25806451612903225</v>
      </c>
      <c r="U166" s="14">
        <f>(F166+G166)/D166</f>
        <v>0.29850746268656714</v>
      </c>
      <c r="V166" s="14">
        <f>T166+U166</f>
        <v>0.55657197881559939</v>
      </c>
      <c r="W166" s="14">
        <f>(Table31118[[#This Row],[2B]]+Table31118[[#This Row],[3B]]+(3*Table31118[[#This Row],[HR]]))/Table31118[[#This Row],[AB]]</f>
        <v>1.6129032258064516E-2</v>
      </c>
      <c r="X166" s="15">
        <f>(0.69*Table31118[[#This Row],[BB]])+(0.89*Table31118[[#This Row],[1B]])+(1.27*Table31118[[#This Row],[2B]])+(1.62*Table31118[[#This Row],[3B]])+(2.1*Table31118[[#This Row],[HR]])/Table31118[[#This Row],[PA]]</f>
        <v>17.18</v>
      </c>
      <c r="Y166" s="35">
        <f>((F166+G166)*(L166+(0.26*G166))+(0.52*M166))/D166</f>
        <v>5.1641791044776122</v>
      </c>
    </row>
    <row r="167" spans="1:25" x14ac:dyDescent="0.25">
      <c r="A167" s="17" t="s">
        <v>231</v>
      </c>
      <c r="B167" s="6" t="str">
        <f>Novas!A3</f>
        <v>Brandon Perry</v>
      </c>
      <c r="C167" s="6" t="str">
        <f>Novas!B3</f>
        <v>1,2,3</v>
      </c>
      <c r="D167" s="6">
        <f>Novas!C3</f>
        <v>134</v>
      </c>
      <c r="E167" s="6">
        <f>Novas!D3</f>
        <v>127</v>
      </c>
      <c r="F167" s="6">
        <f>Novas!E3</f>
        <v>14</v>
      </c>
      <c r="G167" s="6">
        <f>Novas!F3</f>
        <v>7</v>
      </c>
      <c r="H167" s="6">
        <f>Novas!G3</f>
        <v>4</v>
      </c>
      <c r="I167" s="6">
        <f>Novas!H3</f>
        <v>6</v>
      </c>
      <c r="J167" s="6">
        <f>Novas!I3</f>
        <v>1</v>
      </c>
      <c r="K167" s="6">
        <f>Novas!J3</f>
        <v>3</v>
      </c>
      <c r="L167" s="6">
        <f>Novas!K3</f>
        <v>31</v>
      </c>
      <c r="M167" s="6">
        <f>Novas!L3</f>
        <v>5</v>
      </c>
      <c r="N167" s="11">
        <f>IFERROR(H167/F167,0)</f>
        <v>0.2857142857142857</v>
      </c>
      <c r="O167" s="11">
        <f>IFERROR(I167/F167,0)</f>
        <v>0.42857142857142855</v>
      </c>
      <c r="P167" s="11">
        <f>IFERROR(J167/F167,0)</f>
        <v>7.1428571428571425E-2</v>
      </c>
      <c r="Q167" s="11">
        <f>IFERROR(K167/F167,0)</f>
        <v>0.21428571428571427</v>
      </c>
      <c r="R167" s="11">
        <f>IFERROR(G167/D167,0)</f>
        <v>5.2238805970149252E-2</v>
      </c>
      <c r="S167" s="14">
        <f>IFERROR((H167+I167+J167+K167)/E167,0)</f>
        <v>0.11023622047244094</v>
      </c>
      <c r="T167" s="14">
        <f>IFERROR(L167/E167,0)</f>
        <v>0.24409448818897639</v>
      </c>
      <c r="U167" s="14">
        <f>(F167+G167)/D167</f>
        <v>0.15671641791044777</v>
      </c>
      <c r="V167" s="14">
        <f>T167+U167</f>
        <v>0.40081090609942416</v>
      </c>
      <c r="W167" s="14">
        <f>(Table31118[[#This Row],[2B]]+Table31118[[#This Row],[3B]]+(3*Table31118[[#This Row],[HR]]))/Table31118[[#This Row],[AB]]</f>
        <v>0.12598425196850394</v>
      </c>
      <c r="X167" s="15">
        <f>(0.69*Table31118[[#This Row],[BB]])+(0.89*Table31118[[#This Row],[1B]])+(1.27*Table31118[[#This Row],[2B]])+(1.62*Table31118[[#This Row],[3B]])+(2.1*Table31118[[#This Row],[HR]])/Table31118[[#This Row],[PA]]</f>
        <v>17.677014925373136</v>
      </c>
      <c r="Y167" s="35">
        <f>((F167+G167)*(L167+(0.26*G167))+(0.52*M167))/D167</f>
        <v>5.1628358208955225</v>
      </c>
    </row>
    <row r="168" spans="1:25" x14ac:dyDescent="0.25">
      <c r="A168" s="17" t="s">
        <v>235</v>
      </c>
      <c r="B168" s="6" t="str">
        <f>Crocs!A15</f>
        <v>Travis Vargas</v>
      </c>
      <c r="C168" s="6" t="str">
        <f>Crocs!B15</f>
        <v>1,2,3</v>
      </c>
      <c r="D168" s="6">
        <f>Crocs!C15</f>
        <v>71</v>
      </c>
      <c r="E168" s="6">
        <f>Crocs!D15</f>
        <v>68</v>
      </c>
      <c r="F168" s="6">
        <f>Crocs!E15</f>
        <v>13</v>
      </c>
      <c r="G168" s="6">
        <f>Crocs!F15</f>
        <v>3</v>
      </c>
      <c r="H168" s="6">
        <f>Crocs!G15</f>
        <v>6</v>
      </c>
      <c r="I168" s="6">
        <f>Crocs!H15</f>
        <v>6</v>
      </c>
      <c r="J168" s="6">
        <f>Crocs!I15</f>
        <v>0</v>
      </c>
      <c r="K168" s="6">
        <f>Crocs!J15</f>
        <v>1</v>
      </c>
      <c r="L168" s="6">
        <f>Crocs!K15</f>
        <v>22</v>
      </c>
      <c r="M168" s="6">
        <f>Crocs!L15</f>
        <v>2</v>
      </c>
      <c r="N168" s="11">
        <f>IFERROR(H168/F168,0)</f>
        <v>0.46153846153846156</v>
      </c>
      <c r="O168" s="11">
        <f>IFERROR(I168/F168,0)</f>
        <v>0.46153846153846156</v>
      </c>
      <c r="P168" s="11">
        <f>IFERROR(J168/F168,0)</f>
        <v>0</v>
      </c>
      <c r="Q168" s="11">
        <f>IFERROR(K168/F168,0)</f>
        <v>7.6923076923076927E-2</v>
      </c>
      <c r="R168" s="11">
        <f>IFERROR(G168/D168,0)</f>
        <v>4.2253521126760563E-2</v>
      </c>
      <c r="S168" s="14">
        <f>IFERROR((H168+I168+J168+K168)/E168,0)</f>
        <v>0.19117647058823528</v>
      </c>
      <c r="T168" s="14">
        <f>IFERROR(L168/E168,0)</f>
        <v>0.3235294117647059</v>
      </c>
      <c r="U168" s="14">
        <f>(F168+G168)/D168</f>
        <v>0.22535211267605634</v>
      </c>
      <c r="V168" s="14">
        <f>T168+U168</f>
        <v>0.54888152444076221</v>
      </c>
      <c r="W168" s="14">
        <f>(Table31118[[#This Row],[2B]]+Table31118[[#This Row],[3B]]+(3*Table31118[[#This Row],[HR]]))/Table31118[[#This Row],[AB]]</f>
        <v>0.13235294117647059</v>
      </c>
      <c r="X168" s="15">
        <f>(0.69*Table31118[[#This Row],[BB]])+(0.89*Table31118[[#This Row],[1B]])+(1.27*Table31118[[#This Row],[2B]])+(1.62*Table31118[[#This Row],[3B]])+(2.1*Table31118[[#This Row],[HR]])/Table31118[[#This Row],[PA]]</f>
        <v>15.059577464788733</v>
      </c>
      <c r="Y168" s="35">
        <f>((F168+G168)*(L168+(0.26*G168))+(0.52*M168))/D168</f>
        <v>5.148169014084508</v>
      </c>
    </row>
    <row r="169" spans="1:25" x14ac:dyDescent="0.25">
      <c r="A169" s="17" t="s">
        <v>230</v>
      </c>
      <c r="B169" s="6" t="str">
        <f>Bullets!A11</f>
        <v>Joan Fuentes</v>
      </c>
      <c r="C169" s="6" t="str">
        <f>Bullets!B11</f>
        <v>1,2,3</v>
      </c>
      <c r="D169" s="6">
        <f>Bullets!C11</f>
        <v>63</v>
      </c>
      <c r="E169" s="6">
        <f>Bullets!D11</f>
        <v>63</v>
      </c>
      <c r="F169" s="6">
        <f>Bullets!E11</f>
        <v>12</v>
      </c>
      <c r="G169" s="6">
        <f>Bullets!F11</f>
        <v>0</v>
      </c>
      <c r="H169" s="6">
        <f>Bullets!G11</f>
        <v>3</v>
      </c>
      <c r="I169" s="6">
        <f>Bullets!H11</f>
        <v>6</v>
      </c>
      <c r="J169" s="6">
        <f>Bullets!I11</f>
        <v>1</v>
      </c>
      <c r="K169" s="6">
        <f>Bullets!J11</f>
        <v>2</v>
      </c>
      <c r="L169" s="6">
        <f>Bullets!K11</f>
        <v>26</v>
      </c>
      <c r="M169" s="6">
        <f>Bullets!L11</f>
        <v>2</v>
      </c>
      <c r="N169" s="11">
        <f>IFERROR(H169/F169,0)</f>
        <v>0.25</v>
      </c>
      <c r="O169" s="11">
        <f>IFERROR(I169/F169,0)</f>
        <v>0.5</v>
      </c>
      <c r="P169" s="11">
        <f>IFERROR(J169/F169,0)</f>
        <v>8.3333333333333329E-2</v>
      </c>
      <c r="Q169" s="11">
        <f>IFERROR(K169/F169,0)</f>
        <v>0.16666666666666666</v>
      </c>
      <c r="R169" s="11">
        <f>IFERROR(G169/D169,0)</f>
        <v>0</v>
      </c>
      <c r="S169" s="14">
        <f>IFERROR((H169+I169+J169+K169)/E169,0)</f>
        <v>0.19047619047619047</v>
      </c>
      <c r="T169" s="14">
        <f>IFERROR(L169/E169,0)</f>
        <v>0.41269841269841268</v>
      </c>
      <c r="U169" s="14">
        <f>(F169+G169)/D169</f>
        <v>0.19047619047619047</v>
      </c>
      <c r="V169" s="14">
        <f>T169+U169</f>
        <v>0.60317460317460314</v>
      </c>
      <c r="W169" s="14">
        <f>(Table31118[[#This Row],[2B]]+Table31118[[#This Row],[3B]]+(3*Table31118[[#This Row],[HR]]))/Table31118[[#This Row],[AB]]</f>
        <v>0.20634920634920634</v>
      </c>
      <c r="X169" s="15">
        <f>(0.69*Table31118[[#This Row],[BB]])+(0.89*Table31118[[#This Row],[1B]])+(1.27*Table31118[[#This Row],[2B]])+(1.62*Table31118[[#This Row],[3B]])+(2.1*Table31118[[#This Row],[HR]])/Table31118[[#This Row],[PA]]</f>
        <v>11.976666666666667</v>
      </c>
      <c r="Y169" s="35">
        <f>((F169+G169)*(L169+(0.26*G169))+(0.52*M169))/D169</f>
        <v>4.9688888888888894</v>
      </c>
    </row>
    <row r="170" spans="1:25" x14ac:dyDescent="0.25">
      <c r="A170" s="17" t="s">
        <v>241</v>
      </c>
      <c r="B170" s="36" t="str">
        <f>Spikes!A6</f>
        <v>Hector Alonso</v>
      </c>
      <c r="C170" s="36" t="str">
        <f>Spikes!B6</f>
        <v>1,2,3</v>
      </c>
      <c r="D170" s="36">
        <f>Spikes!C6</f>
        <v>62</v>
      </c>
      <c r="E170" s="36">
        <f>Spikes!D6</f>
        <v>58</v>
      </c>
      <c r="F170" s="36">
        <f>Spikes!E6</f>
        <v>11</v>
      </c>
      <c r="G170" s="36">
        <f>Spikes!F6</f>
        <v>4</v>
      </c>
      <c r="H170" s="36">
        <f>Spikes!G6</f>
        <v>7</v>
      </c>
      <c r="I170" s="36">
        <f>Spikes!H6</f>
        <v>2</v>
      </c>
      <c r="J170" s="36">
        <f>Spikes!I6</f>
        <v>1</v>
      </c>
      <c r="K170" s="36">
        <f>Spikes!J6</f>
        <v>1</v>
      </c>
      <c r="L170" s="36">
        <f>Spikes!K6</f>
        <v>18</v>
      </c>
      <c r="M170" s="36">
        <f>Spikes!L6</f>
        <v>4</v>
      </c>
      <c r="N170" s="11">
        <f>IFERROR(H170/F170,0)</f>
        <v>0.63636363636363635</v>
      </c>
      <c r="O170" s="11">
        <f>IFERROR(I170/F170,0)</f>
        <v>0.18181818181818182</v>
      </c>
      <c r="P170" s="11">
        <f>IFERROR(J170/F170,0)</f>
        <v>9.0909090909090912E-2</v>
      </c>
      <c r="Q170" s="11">
        <f>IFERROR(K170/F170,0)</f>
        <v>9.0909090909090912E-2</v>
      </c>
      <c r="R170" s="11">
        <f>IFERROR(G170/D170,0)</f>
        <v>6.4516129032258063E-2</v>
      </c>
      <c r="S170" s="14">
        <f>IFERROR((H170+I170+J170+K170)/E170,0)</f>
        <v>0.18965517241379309</v>
      </c>
      <c r="T170" s="14">
        <f>IFERROR(L170/E170,0)</f>
        <v>0.31034482758620691</v>
      </c>
      <c r="U170" s="14">
        <f>(F170+G170)/D170</f>
        <v>0.24193548387096775</v>
      </c>
      <c r="V170" s="14">
        <f>T170+U170</f>
        <v>0.5522803114571746</v>
      </c>
      <c r="W170" s="14">
        <f>(Table31118[[#This Row],[2B]]+Table31118[[#This Row],[3B]]+(3*Table31118[[#This Row],[HR]]))/Table31118[[#This Row],[AB]]</f>
        <v>0.10344827586206896</v>
      </c>
      <c r="X170" s="15">
        <f>(0.69*Table31118[[#This Row],[BB]])+(0.89*Table31118[[#This Row],[1B]])+(1.27*Table31118[[#This Row],[2B]])+(1.62*Table31118[[#This Row],[3B]])+(2.1*Table31118[[#This Row],[HR]])/Table31118[[#This Row],[PA]]</f>
        <v>13.183870967741937</v>
      </c>
      <c r="Y170" s="35">
        <f>((F170+G170)*(L170+(0.26*G170))+(0.52*M170))/D170</f>
        <v>4.6399999999999988</v>
      </c>
    </row>
    <row r="171" spans="1:25" x14ac:dyDescent="0.25">
      <c r="A171" s="17" t="s">
        <v>242</v>
      </c>
      <c r="B171" s="6" t="str">
        <f>Cannons!A3</f>
        <v>Carter Shelton</v>
      </c>
      <c r="C171" s="6" t="str">
        <f>Cannons!B3</f>
        <v>1,2,3</v>
      </c>
      <c r="D171" s="6">
        <f>Cannons!C3</f>
        <v>70</v>
      </c>
      <c r="E171" s="6">
        <f>Cannons!D3</f>
        <v>69</v>
      </c>
      <c r="F171" s="6">
        <f>Cannons!E3</f>
        <v>13</v>
      </c>
      <c r="G171" s="6">
        <f>Cannons!F3</f>
        <v>1</v>
      </c>
      <c r="H171" s="6">
        <f>Cannons!G3</f>
        <v>7</v>
      </c>
      <c r="I171" s="6">
        <f>Cannons!H3</f>
        <v>4</v>
      </c>
      <c r="J171" s="6">
        <f>Cannons!I3</f>
        <v>1</v>
      </c>
      <c r="K171" s="6">
        <f>Cannons!J3</f>
        <v>1</v>
      </c>
      <c r="L171" s="6">
        <f>Cannons!K3</f>
        <v>22</v>
      </c>
      <c r="M171" s="6">
        <f>Cannons!L3</f>
        <v>0</v>
      </c>
      <c r="N171" s="11">
        <f>IFERROR(H171/F171,0)</f>
        <v>0.53846153846153844</v>
      </c>
      <c r="O171" s="11">
        <f>IFERROR(I171/F171,0)</f>
        <v>0.30769230769230771</v>
      </c>
      <c r="P171" s="11">
        <f>IFERROR(J171/F171,0)</f>
        <v>7.6923076923076927E-2</v>
      </c>
      <c r="Q171" s="11">
        <f>IFERROR(K171/F171,0)</f>
        <v>7.6923076923076927E-2</v>
      </c>
      <c r="R171" s="11">
        <f>IFERROR(G171/D171,0)</f>
        <v>1.4285714285714285E-2</v>
      </c>
      <c r="S171" s="14">
        <f>IFERROR((H171+I171+J171+K171)/E171,0)</f>
        <v>0.18840579710144928</v>
      </c>
      <c r="T171" s="14">
        <f>IFERROR(L171/E171,0)</f>
        <v>0.3188405797101449</v>
      </c>
      <c r="U171" s="14">
        <f>(F171+G171)/D171</f>
        <v>0.2</v>
      </c>
      <c r="V171" s="14">
        <f>T171+U171</f>
        <v>0.51884057971014497</v>
      </c>
      <c r="W171" s="14">
        <f>(Table31118[[#This Row],[2B]]+Table31118[[#This Row],[3B]]+(3*Table31118[[#This Row],[HR]]))/Table31118[[#This Row],[AB]]</f>
        <v>0.11594202898550725</v>
      </c>
      <c r="X171" s="15">
        <f>(0.69*Table31118[[#This Row],[BB]])+(0.89*Table31118[[#This Row],[1B]])+(1.27*Table31118[[#This Row],[2B]])+(1.62*Table31118[[#This Row],[3B]])+(2.1*Table31118[[#This Row],[HR]])/Table31118[[#This Row],[PA]]</f>
        <v>13.65</v>
      </c>
      <c r="Y171" s="35">
        <f>((F171+G171)*(L171+(0.26*G171))+(0.52*M171))/D171</f>
        <v>4.4520000000000008</v>
      </c>
    </row>
    <row r="172" spans="1:25" x14ac:dyDescent="0.25">
      <c r="A172" s="17" t="s">
        <v>241</v>
      </c>
      <c r="B172" s="36" t="str">
        <f>Spikes!A15</f>
        <v>Gertrude Maynard</v>
      </c>
      <c r="C172" s="36">
        <f>Spikes!B15</f>
        <v>3</v>
      </c>
      <c r="D172" s="36">
        <f>Spikes!C15</f>
        <v>67</v>
      </c>
      <c r="E172" s="36">
        <f>Spikes!D15</f>
        <v>64</v>
      </c>
      <c r="F172" s="36">
        <f>Spikes!E15</f>
        <v>12</v>
      </c>
      <c r="G172" s="36">
        <f>Spikes!F15</f>
        <v>3</v>
      </c>
      <c r="H172" s="36">
        <f>Spikes!G15</f>
        <v>7</v>
      </c>
      <c r="I172" s="36">
        <f>Spikes!H15</f>
        <v>4</v>
      </c>
      <c r="J172" s="36">
        <f>Spikes!I15</f>
        <v>1</v>
      </c>
      <c r="K172" s="36">
        <f>Spikes!J15</f>
        <v>0</v>
      </c>
      <c r="L172" s="36">
        <f>Spikes!K15</f>
        <v>18</v>
      </c>
      <c r="M172" s="36">
        <f>Spikes!L15</f>
        <v>2</v>
      </c>
      <c r="N172" s="11">
        <f>IFERROR(H172/F172,0)</f>
        <v>0.58333333333333337</v>
      </c>
      <c r="O172" s="11">
        <f>IFERROR(I172/F172,0)</f>
        <v>0.33333333333333331</v>
      </c>
      <c r="P172" s="11">
        <f>IFERROR(J172/F172,0)</f>
        <v>8.3333333333333329E-2</v>
      </c>
      <c r="Q172" s="11">
        <f>IFERROR(K172/F172,0)</f>
        <v>0</v>
      </c>
      <c r="R172" s="11">
        <f>IFERROR(G172/D172,0)</f>
        <v>4.4776119402985072E-2</v>
      </c>
      <c r="S172" s="14">
        <f>IFERROR((H172+I172+J172+K172)/E172,0)</f>
        <v>0.1875</v>
      </c>
      <c r="T172" s="14">
        <f>IFERROR(L172/E172,0)</f>
        <v>0.28125</v>
      </c>
      <c r="U172" s="14">
        <f>(F172+G172)/D172</f>
        <v>0.22388059701492538</v>
      </c>
      <c r="V172" s="14">
        <f>T172+U172</f>
        <v>0.50513059701492535</v>
      </c>
      <c r="W172" s="14">
        <f>(Table31118[[#This Row],[2B]]+Table31118[[#This Row],[3B]]+(3*Table31118[[#This Row],[HR]]))/Table31118[[#This Row],[AB]]</f>
        <v>7.8125E-2</v>
      </c>
      <c r="X172" s="15">
        <f>(0.69*Table31118[[#This Row],[BB]])+(0.89*Table31118[[#This Row],[1B]])+(1.27*Table31118[[#This Row],[2B]])+(1.62*Table31118[[#This Row],[3B]])+(2.1*Table31118[[#This Row],[HR]])/Table31118[[#This Row],[PA]]</f>
        <v>15</v>
      </c>
      <c r="Y172" s="35">
        <f>((F172+G172)*(L172+(0.26*G172))+(0.52*M172))/D172</f>
        <v>4.2200000000000006</v>
      </c>
    </row>
    <row r="173" spans="1:25" x14ac:dyDescent="0.25">
      <c r="A173" s="17" t="s">
        <v>236</v>
      </c>
      <c r="B173" s="6" t="str">
        <f>Sabertooths!A12</f>
        <v>Melvin Alvarez</v>
      </c>
      <c r="C173" s="6" t="str">
        <f>Sabertooths!B12</f>
        <v>1,2,3</v>
      </c>
      <c r="D173" s="6">
        <f>Sabertooths!C12</f>
        <v>58</v>
      </c>
      <c r="E173" s="6">
        <f>Sabertooths!D12</f>
        <v>57</v>
      </c>
      <c r="F173" s="6">
        <f>Sabertooths!E12</f>
        <v>11</v>
      </c>
      <c r="G173" s="6">
        <f>Sabertooths!F12</f>
        <v>1</v>
      </c>
      <c r="H173" s="6">
        <f>Sabertooths!G12</f>
        <v>4</v>
      </c>
      <c r="I173" s="6">
        <f>Sabertooths!H12</f>
        <v>6</v>
      </c>
      <c r="J173" s="6">
        <f>Sabertooths!I12</f>
        <v>0</v>
      </c>
      <c r="K173" s="6">
        <f>Sabertooths!J12</f>
        <v>1</v>
      </c>
      <c r="L173" s="6">
        <f>Sabertooths!K12</f>
        <v>20</v>
      </c>
      <c r="M173" s="6">
        <f>Sabertooths!L12</f>
        <v>1</v>
      </c>
      <c r="N173" s="11">
        <f>IFERROR(H173/F173,0)</f>
        <v>0.36363636363636365</v>
      </c>
      <c r="O173" s="11">
        <f>IFERROR(I173/F173,0)</f>
        <v>0.54545454545454541</v>
      </c>
      <c r="P173" s="11">
        <f>IFERROR(J173/F173,0)</f>
        <v>0</v>
      </c>
      <c r="Q173" s="11">
        <f>IFERROR(K173/F173,0)</f>
        <v>9.0909090909090912E-2</v>
      </c>
      <c r="R173" s="11">
        <f>IFERROR(G173/D173,0)</f>
        <v>1.7241379310344827E-2</v>
      </c>
      <c r="S173" s="14">
        <f>IFERROR((H173+I173+J173+K173)/E173,0)</f>
        <v>0.19298245614035087</v>
      </c>
      <c r="T173" s="14">
        <f>IFERROR(L173/E173,0)</f>
        <v>0.35087719298245612</v>
      </c>
      <c r="U173" s="14">
        <f>(F173+G173)/D173</f>
        <v>0.20689655172413793</v>
      </c>
      <c r="V173" s="14">
        <f>T173+U173</f>
        <v>0.55777374470659402</v>
      </c>
      <c r="W173" s="14">
        <f>(Table31118[[#This Row],[2B]]+Table31118[[#This Row],[3B]]+(3*Table31118[[#This Row],[HR]]))/Table31118[[#This Row],[AB]]</f>
        <v>0.15789473684210525</v>
      </c>
      <c r="X173" s="15">
        <f>(0.69*Table31118[[#This Row],[BB]])+(0.89*Table31118[[#This Row],[1B]])+(1.27*Table31118[[#This Row],[2B]])+(1.62*Table31118[[#This Row],[3B]])+(2.1*Table31118[[#This Row],[HR]])/Table31118[[#This Row],[PA]]</f>
        <v>11.906206896551724</v>
      </c>
      <c r="Y173" s="35">
        <f>((F173+G173)*(L173+(0.26*G173))+(0.52*M173))/D173</f>
        <v>4.2006896551724138</v>
      </c>
    </row>
    <row r="174" spans="1:25" x14ac:dyDescent="0.25">
      <c r="A174" s="17" t="s">
        <v>237</v>
      </c>
      <c r="B174" s="6" t="str">
        <f>Bulldogs!A3</f>
        <v>Coleen Beck</v>
      </c>
      <c r="C174" s="6">
        <f>Bulldogs!B3</f>
        <v>3</v>
      </c>
      <c r="D174" s="6">
        <f>Bulldogs!C3</f>
        <v>71</v>
      </c>
      <c r="E174" s="6">
        <f>Bulldogs!D3</f>
        <v>66</v>
      </c>
      <c r="F174" s="6">
        <f>Bulldogs!E3</f>
        <v>10</v>
      </c>
      <c r="G174" s="6">
        <f>Bulldogs!F3</f>
        <v>5</v>
      </c>
      <c r="H174" s="6">
        <f>Bulldogs!G3</f>
        <v>3</v>
      </c>
      <c r="I174" s="6">
        <f>Bulldogs!H3</f>
        <v>6</v>
      </c>
      <c r="J174" s="6">
        <f>Bulldogs!I3</f>
        <v>1</v>
      </c>
      <c r="K174" s="6">
        <f>Bulldogs!J3</f>
        <v>0</v>
      </c>
      <c r="L174" s="6">
        <f>Bulldogs!K3</f>
        <v>18</v>
      </c>
      <c r="M174" s="6">
        <f>Bulldogs!L3</f>
        <v>0</v>
      </c>
      <c r="N174" s="11">
        <f>IFERROR(H174/F174,0)</f>
        <v>0.3</v>
      </c>
      <c r="O174" s="11">
        <f>IFERROR(I174/F174,0)</f>
        <v>0.6</v>
      </c>
      <c r="P174" s="11">
        <f>IFERROR(J174/F174,0)</f>
        <v>0.1</v>
      </c>
      <c r="Q174" s="11">
        <f>IFERROR(K174/F174,0)</f>
        <v>0</v>
      </c>
      <c r="R174" s="11">
        <f>IFERROR(G174/D174,0)</f>
        <v>7.0422535211267609E-2</v>
      </c>
      <c r="S174" s="14">
        <f>IFERROR((H174+I174+J174+K174)/E174,0)</f>
        <v>0.15151515151515152</v>
      </c>
      <c r="T174" s="14">
        <f>IFERROR(L174/E174,0)</f>
        <v>0.27272727272727271</v>
      </c>
      <c r="U174" s="14">
        <f>(F174+G174)/D174</f>
        <v>0.21126760563380281</v>
      </c>
      <c r="V174" s="14">
        <f>T174+U174</f>
        <v>0.48399487836107552</v>
      </c>
      <c r="W174" s="14">
        <f>(Table31118[[#This Row],[2B]]+Table31118[[#This Row],[3B]]+(3*Table31118[[#This Row],[HR]]))/Table31118[[#This Row],[AB]]</f>
        <v>0.10606060606060606</v>
      </c>
      <c r="X174" s="15">
        <f>(0.69*Table31118[[#This Row],[BB]])+(0.89*Table31118[[#This Row],[1B]])+(1.27*Table31118[[#This Row],[2B]])+(1.62*Table31118[[#This Row],[3B]])+(2.1*Table31118[[#This Row],[HR]])/Table31118[[#This Row],[PA]]</f>
        <v>15.36</v>
      </c>
      <c r="Y174" s="35">
        <f>((F174+G174)*(L174+(0.26*G174))+(0.52*M174))/D174</f>
        <v>4.077464788732394</v>
      </c>
    </row>
    <row r="175" spans="1:25" x14ac:dyDescent="0.25">
      <c r="A175" s="17" t="s">
        <v>237</v>
      </c>
      <c r="B175" s="6" t="str">
        <f>Bulldogs!A14</f>
        <v>Roger Gray</v>
      </c>
      <c r="C175" s="6" t="str">
        <f>Bulldogs!B14</f>
        <v>1,2,3</v>
      </c>
      <c r="D175" s="6">
        <f>Bulldogs!C14</f>
        <v>74</v>
      </c>
      <c r="E175" s="6">
        <f>Bulldogs!D14</f>
        <v>70</v>
      </c>
      <c r="F175" s="6">
        <f>Bulldogs!E14</f>
        <v>10</v>
      </c>
      <c r="G175" s="6">
        <f>Bulldogs!F14</f>
        <v>4</v>
      </c>
      <c r="H175" s="6">
        <f>Bulldogs!G14</f>
        <v>4</v>
      </c>
      <c r="I175" s="6">
        <f>Bulldogs!H14</f>
        <v>4</v>
      </c>
      <c r="J175" s="6">
        <f>Bulldogs!I14</f>
        <v>1</v>
      </c>
      <c r="K175" s="6">
        <f>Bulldogs!J14</f>
        <v>1</v>
      </c>
      <c r="L175" s="6">
        <f>Bulldogs!K14</f>
        <v>19</v>
      </c>
      <c r="M175" s="6">
        <f>Bulldogs!L14</f>
        <v>2</v>
      </c>
      <c r="N175" s="11">
        <f>IFERROR(H175/F175,0)</f>
        <v>0.4</v>
      </c>
      <c r="O175" s="11">
        <f>IFERROR(I175/F175,0)</f>
        <v>0.4</v>
      </c>
      <c r="P175" s="11">
        <f>IFERROR(J175/F175,0)</f>
        <v>0.1</v>
      </c>
      <c r="Q175" s="11">
        <f>IFERROR(K175/F175,0)</f>
        <v>0.1</v>
      </c>
      <c r="R175" s="11">
        <f>IFERROR(G175/D175,0)</f>
        <v>5.4054054054054057E-2</v>
      </c>
      <c r="S175" s="14">
        <f>IFERROR((H175+I175+J175+K175)/E175,0)</f>
        <v>0.14285714285714285</v>
      </c>
      <c r="T175" s="14">
        <f>IFERROR(L175/E175,0)</f>
        <v>0.27142857142857141</v>
      </c>
      <c r="U175" s="14">
        <f>(F175+G175)/D175</f>
        <v>0.1891891891891892</v>
      </c>
      <c r="V175" s="14">
        <f>T175+U175</f>
        <v>0.46061776061776061</v>
      </c>
      <c r="W175" s="14">
        <f>(Table31118[[#This Row],[2B]]+Table31118[[#This Row],[3B]]+(3*Table31118[[#This Row],[HR]]))/Table31118[[#This Row],[AB]]</f>
        <v>0.11428571428571428</v>
      </c>
      <c r="X175" s="15">
        <f>(0.69*Table31118[[#This Row],[BB]])+(0.89*Table31118[[#This Row],[1B]])+(1.27*Table31118[[#This Row],[2B]])+(1.62*Table31118[[#This Row],[3B]])+(2.1*Table31118[[#This Row],[HR]])/Table31118[[#This Row],[PA]]</f>
        <v>13.048378378378377</v>
      </c>
      <c r="Y175" s="35">
        <f>((F175+G175)*(L175+(0.26*G175))+(0.52*M175))/D175</f>
        <v>3.8054054054054056</v>
      </c>
    </row>
    <row r="176" spans="1:25" x14ac:dyDescent="0.25">
      <c r="A176" s="17" t="s">
        <v>235</v>
      </c>
      <c r="B176" s="6" t="str">
        <f>Crocs!A2</f>
        <v>Alerto Moore</v>
      </c>
      <c r="C176" s="6" t="str">
        <f>Crocs!B2</f>
        <v>1,2,3</v>
      </c>
      <c r="D176" s="6">
        <f>Crocs!C2</f>
        <v>70</v>
      </c>
      <c r="E176" s="6">
        <f>Crocs!D2</f>
        <v>69</v>
      </c>
      <c r="F176" s="6">
        <f>Crocs!E2</f>
        <v>12</v>
      </c>
      <c r="G176" s="6">
        <f>Crocs!F2</f>
        <v>1</v>
      </c>
      <c r="H176" s="6">
        <f>Crocs!G2</f>
        <v>7</v>
      </c>
      <c r="I176" s="6">
        <f>Crocs!H2</f>
        <v>4</v>
      </c>
      <c r="J176" s="6">
        <f>Crocs!I2</f>
        <v>0</v>
      </c>
      <c r="K176" s="6">
        <f>Crocs!J2</f>
        <v>1</v>
      </c>
      <c r="L176" s="6">
        <f>Crocs!K2</f>
        <v>19</v>
      </c>
      <c r="M176" s="6">
        <f>Crocs!L2</f>
        <v>1</v>
      </c>
      <c r="N176" s="11">
        <f>IFERROR(H176/F176,0)</f>
        <v>0.58333333333333337</v>
      </c>
      <c r="O176" s="11">
        <f>IFERROR(I176/F176,0)</f>
        <v>0.33333333333333331</v>
      </c>
      <c r="P176" s="11">
        <f>IFERROR(J176/F176,0)</f>
        <v>0</v>
      </c>
      <c r="Q176" s="11">
        <f>IFERROR(K176/F176,0)</f>
        <v>8.3333333333333329E-2</v>
      </c>
      <c r="R176" s="11">
        <f>IFERROR(G176/D176,0)</f>
        <v>1.4285714285714285E-2</v>
      </c>
      <c r="S176" s="14">
        <f>IFERROR((H176+I176+J176+K176)/E176,0)</f>
        <v>0.17391304347826086</v>
      </c>
      <c r="T176" s="14">
        <f>IFERROR(L176/E176,0)</f>
        <v>0.27536231884057971</v>
      </c>
      <c r="U176" s="14">
        <f>(F176+G176)/D176</f>
        <v>0.18571428571428572</v>
      </c>
      <c r="V176" s="14">
        <f>T176+U176</f>
        <v>0.46107660455486543</v>
      </c>
      <c r="W176" s="14">
        <f>(Table31118[[#This Row],[2B]]+Table31118[[#This Row],[3B]]+(3*Table31118[[#This Row],[HR]]))/Table31118[[#This Row],[AB]]</f>
        <v>0.10144927536231885</v>
      </c>
      <c r="X176" s="15">
        <f>(0.69*Table31118[[#This Row],[BB]])+(0.89*Table31118[[#This Row],[1B]])+(1.27*Table31118[[#This Row],[2B]])+(1.62*Table31118[[#This Row],[3B]])+(2.1*Table31118[[#This Row],[HR]])/Table31118[[#This Row],[PA]]</f>
        <v>12.03</v>
      </c>
      <c r="Y176" s="35">
        <f>((F176+G176)*(L176+(0.26*G176))+(0.52*M176))/D176</f>
        <v>3.584285714285715</v>
      </c>
    </row>
    <row r="177" spans="1:25" x14ac:dyDescent="0.25">
      <c r="A177" s="17" t="s">
        <v>237</v>
      </c>
      <c r="B177" s="6" t="str">
        <f>Bulldogs!A2</f>
        <v>Alexander Delgado</v>
      </c>
      <c r="C177" s="6" t="str">
        <f>Bulldogs!B2</f>
        <v>1,2,3</v>
      </c>
      <c r="D177" s="6">
        <f>Bulldogs!C2</f>
        <v>74</v>
      </c>
      <c r="E177" s="6">
        <f>Bulldogs!D2</f>
        <v>73</v>
      </c>
      <c r="F177" s="6">
        <f>Bulldogs!E2</f>
        <v>12</v>
      </c>
      <c r="G177" s="6">
        <f>Bulldogs!F2</f>
        <v>1</v>
      </c>
      <c r="H177" s="6">
        <f>Bulldogs!G2</f>
        <v>6</v>
      </c>
      <c r="I177" s="6">
        <f>Bulldogs!H2</f>
        <v>5</v>
      </c>
      <c r="J177" s="6">
        <f>Bulldogs!I2</f>
        <v>0</v>
      </c>
      <c r="K177" s="6">
        <f>Bulldogs!J2</f>
        <v>1</v>
      </c>
      <c r="L177" s="6">
        <f>Bulldogs!K2</f>
        <v>20</v>
      </c>
      <c r="M177" s="6">
        <f>Bulldogs!L2</f>
        <v>2</v>
      </c>
      <c r="N177" s="11">
        <f>IFERROR(H177/F177,0)</f>
        <v>0.5</v>
      </c>
      <c r="O177" s="11">
        <f>IFERROR(I177/F177,0)</f>
        <v>0.41666666666666669</v>
      </c>
      <c r="P177" s="11">
        <f>IFERROR(J177/F177,0)</f>
        <v>0</v>
      </c>
      <c r="Q177" s="11">
        <f>IFERROR(K177/F177,0)</f>
        <v>8.3333333333333329E-2</v>
      </c>
      <c r="R177" s="11">
        <f>IFERROR(G177/D177,0)</f>
        <v>1.3513513513513514E-2</v>
      </c>
      <c r="S177" s="14">
        <f>IFERROR((H177+I177+J177+K177)/E177,0)</f>
        <v>0.16438356164383561</v>
      </c>
      <c r="T177" s="14">
        <f>IFERROR(L177/E177,0)</f>
        <v>0.27397260273972601</v>
      </c>
      <c r="U177" s="14">
        <f>(F177+G177)/D177</f>
        <v>0.17567567567567569</v>
      </c>
      <c r="V177" s="14">
        <f>T177+U177</f>
        <v>0.44964827841540167</v>
      </c>
      <c r="W177" s="14">
        <f>(Table31118[[#This Row],[2B]]+Table31118[[#This Row],[3B]]+(3*Table31118[[#This Row],[HR]]))/Table31118[[#This Row],[AB]]</f>
        <v>0.1095890410958904</v>
      </c>
      <c r="X177" s="15">
        <f>(0.69*Table31118[[#This Row],[BB]])+(0.89*Table31118[[#This Row],[1B]])+(1.27*Table31118[[#This Row],[2B]])+(1.62*Table31118[[#This Row],[3B]])+(2.1*Table31118[[#This Row],[HR]])/Table31118[[#This Row],[PA]]</f>
        <v>12.408378378378377</v>
      </c>
      <c r="Y177" s="35">
        <f>((F177+G177)*(L177+(0.26*G177))+(0.52*M177))/D177</f>
        <v>3.5732432432432435</v>
      </c>
    </row>
    <row r="178" spans="1:25" x14ac:dyDescent="0.25">
      <c r="A178" s="17" t="s">
        <v>233</v>
      </c>
      <c r="B178" s="6" t="str">
        <f>Infernos!A9</f>
        <v>Flen Wallers</v>
      </c>
      <c r="C178" s="6" t="str">
        <f>Infernos!B9</f>
        <v>1,2,3</v>
      </c>
      <c r="D178" s="6">
        <f>Infernos!C9</f>
        <v>62</v>
      </c>
      <c r="E178" s="6">
        <f>Infernos!D9</f>
        <v>58</v>
      </c>
      <c r="F178" s="6">
        <f>Infernos!E9</f>
        <v>11</v>
      </c>
      <c r="G178" s="6">
        <f>Infernos!F9</f>
        <v>4</v>
      </c>
      <c r="H178" s="6">
        <f>Infernos!G9</f>
        <v>9</v>
      </c>
      <c r="I178" s="6">
        <f>Infernos!H9</f>
        <v>2</v>
      </c>
      <c r="J178" s="6">
        <f>Infernos!I9</f>
        <v>0</v>
      </c>
      <c r="K178" s="6">
        <f>Infernos!J9</f>
        <v>0</v>
      </c>
      <c r="L178" s="6">
        <f>Infernos!K9</f>
        <v>13</v>
      </c>
      <c r="M178" s="6">
        <f>Infernos!L9</f>
        <v>1</v>
      </c>
      <c r="N178" s="11">
        <f>IFERROR(H178/F178,0)</f>
        <v>0.81818181818181823</v>
      </c>
      <c r="O178" s="11">
        <f>IFERROR(I178/F178,0)</f>
        <v>0.18181818181818182</v>
      </c>
      <c r="P178" s="11">
        <f>IFERROR(J178/F178,0)</f>
        <v>0</v>
      </c>
      <c r="Q178" s="11">
        <f>IFERROR(K178/F178,0)</f>
        <v>0</v>
      </c>
      <c r="R178" s="11">
        <f>IFERROR(G178/D178,0)</f>
        <v>6.4516129032258063E-2</v>
      </c>
      <c r="S178" s="14">
        <f>IFERROR((H178+I178+J178+K178)/E178,0)</f>
        <v>0.18965517241379309</v>
      </c>
      <c r="T178" s="14">
        <f>IFERROR(L178/E178,0)</f>
        <v>0.22413793103448276</v>
      </c>
      <c r="U178" s="14">
        <f>(F178+G178)/D178</f>
        <v>0.24193548387096775</v>
      </c>
      <c r="V178" s="14">
        <f>T178+U178</f>
        <v>0.46607341490545051</v>
      </c>
      <c r="W178" s="14">
        <f>(Table31118[[#This Row],[2B]]+Table31118[[#This Row],[3B]]+(3*Table31118[[#This Row],[HR]]))/Table31118[[#This Row],[AB]]</f>
        <v>3.4482758620689655E-2</v>
      </c>
      <c r="X178" s="15">
        <f>(0.69*Table31118[[#This Row],[BB]])+(0.89*Table31118[[#This Row],[1B]])+(1.27*Table31118[[#This Row],[2B]])+(1.62*Table31118[[#This Row],[3B]])+(2.1*Table31118[[#This Row],[HR]])/Table31118[[#This Row],[PA]]</f>
        <v>13.309999999999999</v>
      </c>
      <c r="Y178" s="35">
        <f>((F178+G178)*(L178+(0.26*G178))+(0.52*M178))/D178</f>
        <v>3.4051612903225807</v>
      </c>
    </row>
    <row r="179" spans="1:25" x14ac:dyDescent="0.25">
      <c r="A179" s="17" t="s">
        <v>235</v>
      </c>
      <c r="B179" s="6" t="str">
        <f>Crocs!A13</f>
        <v>Norman Grant</v>
      </c>
      <c r="C179" s="6" t="str">
        <f>Crocs!B13</f>
        <v>1,2,3</v>
      </c>
      <c r="D179" s="6">
        <f>Crocs!C13</f>
        <v>73</v>
      </c>
      <c r="E179" s="6">
        <f>Crocs!D13</f>
        <v>72</v>
      </c>
      <c r="F179" s="6">
        <f>Crocs!E13</f>
        <v>11</v>
      </c>
      <c r="G179" s="6">
        <f>Crocs!F13</f>
        <v>1</v>
      </c>
      <c r="H179" s="6">
        <f>Crocs!G13</f>
        <v>6</v>
      </c>
      <c r="I179" s="6">
        <f>Crocs!H13</f>
        <v>3</v>
      </c>
      <c r="J179" s="6">
        <f>Crocs!I13</f>
        <v>0</v>
      </c>
      <c r="K179" s="6">
        <f>Crocs!J13</f>
        <v>2</v>
      </c>
      <c r="L179" s="6">
        <f>Crocs!K13</f>
        <v>20</v>
      </c>
      <c r="M179" s="6">
        <f>Crocs!L13</f>
        <v>0</v>
      </c>
      <c r="N179" s="11">
        <f>IFERROR(H179/F179,0)</f>
        <v>0.54545454545454541</v>
      </c>
      <c r="O179" s="11">
        <f>IFERROR(I179/F179,0)</f>
        <v>0.27272727272727271</v>
      </c>
      <c r="P179" s="11">
        <f>IFERROR(J179/F179,0)</f>
        <v>0</v>
      </c>
      <c r="Q179" s="11">
        <f>IFERROR(K179/F179,0)</f>
        <v>0.18181818181818182</v>
      </c>
      <c r="R179" s="11">
        <f>IFERROR(G179/D179,0)</f>
        <v>1.3698630136986301E-2</v>
      </c>
      <c r="S179" s="14">
        <f>IFERROR((H179+I179+J179+K179)/E179,0)</f>
        <v>0.15277777777777779</v>
      </c>
      <c r="T179" s="14">
        <f>IFERROR(L179/E179,0)</f>
        <v>0.27777777777777779</v>
      </c>
      <c r="U179" s="14">
        <f>(F179+G179)/D179</f>
        <v>0.16438356164383561</v>
      </c>
      <c r="V179" s="14">
        <f>T179+U179</f>
        <v>0.4421613394216134</v>
      </c>
      <c r="W179" s="14">
        <f>(Table31118[[#This Row],[2B]]+Table31118[[#This Row],[3B]]+(3*Table31118[[#This Row],[HR]]))/Table31118[[#This Row],[AB]]</f>
        <v>0.125</v>
      </c>
      <c r="X179" s="15">
        <f>(0.69*Table31118[[#This Row],[BB]])+(0.89*Table31118[[#This Row],[1B]])+(1.27*Table31118[[#This Row],[2B]])+(1.62*Table31118[[#This Row],[3B]])+(2.1*Table31118[[#This Row],[HR]])/Table31118[[#This Row],[PA]]</f>
        <v>9.8975342465753418</v>
      </c>
      <c r="Y179" s="35">
        <f>((F179+G179)*(L179+(0.26*G179))+(0.52*M179))/D179</f>
        <v>3.3304109589041095</v>
      </c>
    </row>
    <row r="180" spans="1:25" x14ac:dyDescent="0.25">
      <c r="A180" s="17" t="s">
        <v>240</v>
      </c>
      <c r="B180" s="6" t="str">
        <f>Badgers!A5</f>
        <v>Harvey Carr</v>
      </c>
      <c r="C180" s="6" t="str">
        <f>Badgers!B5</f>
        <v>1,2,3</v>
      </c>
      <c r="D180" s="6">
        <f>Badgers!C5</f>
        <v>72</v>
      </c>
      <c r="E180" s="6">
        <f>Badgers!D5</f>
        <v>64</v>
      </c>
      <c r="F180" s="6">
        <f>Badgers!E5</f>
        <v>9</v>
      </c>
      <c r="G180" s="6">
        <f>Badgers!F5</f>
        <v>8</v>
      </c>
      <c r="H180" s="6">
        <f>Badgers!G5</f>
        <v>6</v>
      </c>
      <c r="I180" s="6">
        <f>Badgers!H5</f>
        <v>3</v>
      </c>
      <c r="J180" s="6">
        <f>Badgers!I5</f>
        <v>0</v>
      </c>
      <c r="K180" s="6">
        <f>Badgers!J5</f>
        <v>0</v>
      </c>
      <c r="L180" s="6">
        <f>Badgers!K5</f>
        <v>12</v>
      </c>
      <c r="M180" s="6">
        <f>Badgers!L5</f>
        <v>0</v>
      </c>
      <c r="N180" s="11">
        <f>IFERROR(H180/F180,0)</f>
        <v>0.66666666666666663</v>
      </c>
      <c r="O180" s="11">
        <f>IFERROR(I180/F180,0)</f>
        <v>0.33333333333333331</v>
      </c>
      <c r="P180" s="11">
        <f>IFERROR(J180/F180,0)</f>
        <v>0</v>
      </c>
      <c r="Q180" s="11">
        <f>IFERROR(K180/F180,0)</f>
        <v>0</v>
      </c>
      <c r="R180" s="11">
        <f>IFERROR(G180/D180,0)</f>
        <v>0.1111111111111111</v>
      </c>
      <c r="S180" s="14">
        <f>IFERROR((H180+I180+J180+K180)/E180,0)</f>
        <v>0.140625</v>
      </c>
      <c r="T180" s="14">
        <f>IFERROR(L180/E180,0)</f>
        <v>0.1875</v>
      </c>
      <c r="U180" s="14">
        <f>(F180+G180)/D180</f>
        <v>0.2361111111111111</v>
      </c>
      <c r="V180" s="14">
        <f>T180+U180</f>
        <v>0.4236111111111111</v>
      </c>
      <c r="W180" s="14">
        <f>(Table31118[[#This Row],[2B]]+Table31118[[#This Row],[3B]]+(3*Table31118[[#This Row],[HR]]))/Table31118[[#This Row],[AB]]</f>
        <v>4.6875E-2</v>
      </c>
      <c r="X180" s="15">
        <f>(0.69*Table31118[[#This Row],[BB]])+(0.89*Table31118[[#This Row],[1B]])+(1.27*Table31118[[#This Row],[2B]])+(1.62*Table31118[[#This Row],[3B]])+(2.1*Table31118[[#This Row],[HR]])/Table31118[[#This Row],[PA]]</f>
        <v>14.67</v>
      </c>
      <c r="Y180" s="35">
        <f>((F180+G180)*(L180+(0.26*G180))+(0.52*M180))/D180</f>
        <v>3.3244444444444445</v>
      </c>
    </row>
    <row r="181" spans="1:25" x14ac:dyDescent="0.25">
      <c r="A181" s="17" t="s">
        <v>239</v>
      </c>
      <c r="B181" s="6" t="str">
        <f>Trolls!A6</f>
        <v>Booker Winters</v>
      </c>
      <c r="C181" s="6">
        <f>Trolls!B6</f>
        <v>3</v>
      </c>
      <c r="D181" s="6">
        <f>Trolls!C6</f>
        <v>70</v>
      </c>
      <c r="E181" s="6">
        <f>Trolls!D6</f>
        <v>69</v>
      </c>
      <c r="F181" s="6">
        <f>Trolls!E6</f>
        <v>11</v>
      </c>
      <c r="G181" s="6">
        <f>Trolls!F6</f>
        <v>1</v>
      </c>
      <c r="H181" s="6">
        <f>Trolls!G6</f>
        <v>7</v>
      </c>
      <c r="I181" s="6">
        <f>Trolls!H6</f>
        <v>2</v>
      </c>
      <c r="J181" s="6">
        <f>Trolls!I6</f>
        <v>0</v>
      </c>
      <c r="K181" s="6">
        <f>Trolls!J6</f>
        <v>2</v>
      </c>
      <c r="L181" s="6">
        <f>Trolls!K6</f>
        <v>19</v>
      </c>
      <c r="M181" s="6">
        <f>Trolls!L6</f>
        <v>2</v>
      </c>
      <c r="N181" s="11">
        <f>IFERROR(H181/F181,0)</f>
        <v>0.63636363636363635</v>
      </c>
      <c r="O181" s="11">
        <f>IFERROR(I181/F181,0)</f>
        <v>0.18181818181818182</v>
      </c>
      <c r="P181" s="11">
        <f>IFERROR(J181/F181,0)</f>
        <v>0</v>
      </c>
      <c r="Q181" s="11">
        <f>IFERROR(K181/F181,0)</f>
        <v>0.18181818181818182</v>
      </c>
      <c r="R181" s="11">
        <f>IFERROR(G181/D181,0)</f>
        <v>1.4285714285714285E-2</v>
      </c>
      <c r="S181" s="14">
        <f>IFERROR((H181+I181+J181+K181)/E181,0)</f>
        <v>0.15942028985507245</v>
      </c>
      <c r="T181" s="14">
        <f>IFERROR(L181/E181,0)</f>
        <v>0.27536231884057971</v>
      </c>
      <c r="U181" s="14">
        <f>(F181+G181)/D181</f>
        <v>0.17142857142857143</v>
      </c>
      <c r="V181" s="14">
        <f>T181+U181</f>
        <v>0.44679089026915114</v>
      </c>
      <c r="W181" s="14">
        <f>(Table31118[[#This Row],[2B]]+Table31118[[#This Row],[3B]]+(3*Table31118[[#This Row],[HR]]))/Table31118[[#This Row],[AB]]</f>
        <v>0.11594202898550725</v>
      </c>
      <c r="X181" s="15">
        <f>(0.69*Table31118[[#This Row],[BB]])+(0.89*Table31118[[#This Row],[1B]])+(1.27*Table31118[[#This Row],[2B]])+(1.62*Table31118[[#This Row],[3B]])+(2.1*Table31118[[#This Row],[HR]])/Table31118[[#This Row],[PA]]</f>
        <v>9.5200000000000014</v>
      </c>
      <c r="Y181" s="35">
        <f>((F181+G181)*(L181+(0.26*G181))+(0.52*M181))/D181</f>
        <v>3.3165714285714287</v>
      </c>
    </row>
    <row r="182" spans="1:25" x14ac:dyDescent="0.25">
      <c r="A182" s="17" t="s">
        <v>233</v>
      </c>
      <c r="B182" s="6" t="str">
        <f>Infernos!A15</f>
        <v>Willie Allen</v>
      </c>
      <c r="C182" s="6" t="str">
        <f>Infernos!B15</f>
        <v>1,2</v>
      </c>
      <c r="D182" s="6">
        <f>Infernos!C15</f>
        <v>26</v>
      </c>
      <c r="E182" s="6">
        <f>Infernos!D15</f>
        <v>24</v>
      </c>
      <c r="F182" s="6">
        <f>Infernos!E15</f>
        <v>7</v>
      </c>
      <c r="G182" s="6">
        <f>Infernos!F15</f>
        <v>2</v>
      </c>
      <c r="H182" s="6">
        <f>Infernos!G15</f>
        <v>5</v>
      </c>
      <c r="I182" s="6">
        <f>Infernos!H15</f>
        <v>2</v>
      </c>
      <c r="J182" s="6">
        <f>Infernos!I15</f>
        <v>0</v>
      </c>
      <c r="K182" s="6">
        <f>Infernos!J15</f>
        <v>0</v>
      </c>
      <c r="L182" s="6">
        <f>Infernos!K15</f>
        <v>9</v>
      </c>
      <c r="M182" s="6">
        <f>Infernos!L15</f>
        <v>0</v>
      </c>
      <c r="N182" s="11">
        <f>IFERROR(H182/F182,0)</f>
        <v>0.7142857142857143</v>
      </c>
      <c r="O182" s="11">
        <f>IFERROR(I182/F182,0)</f>
        <v>0.2857142857142857</v>
      </c>
      <c r="P182" s="11">
        <f>IFERROR(J182/F182,0)</f>
        <v>0</v>
      </c>
      <c r="Q182" s="11">
        <f>IFERROR(K182/F182,0)</f>
        <v>0</v>
      </c>
      <c r="R182" s="11">
        <f>IFERROR(G182/D182,0)</f>
        <v>7.6923076923076927E-2</v>
      </c>
      <c r="S182" s="14">
        <f>IFERROR((H182+I182+J182+K182)/E182,0)</f>
        <v>0.29166666666666669</v>
      </c>
      <c r="T182" s="14">
        <f>IFERROR(L182/E182,0)</f>
        <v>0.375</v>
      </c>
      <c r="U182" s="14">
        <f>(F182+G182)/D182</f>
        <v>0.34615384615384615</v>
      </c>
      <c r="V182" s="14">
        <f>T182+U182</f>
        <v>0.72115384615384615</v>
      </c>
      <c r="W182" s="14">
        <f>(Table31118[[#This Row],[2B]]+Table31118[[#This Row],[3B]]+(3*Table31118[[#This Row],[HR]]))/Table31118[[#This Row],[AB]]</f>
        <v>8.3333333333333329E-2</v>
      </c>
      <c r="X182" s="15">
        <f>(0.69*Table31118[[#This Row],[BB]])+(0.89*Table31118[[#This Row],[1B]])+(1.27*Table31118[[#This Row],[2B]])+(1.62*Table31118[[#This Row],[3B]])+(2.1*Table31118[[#This Row],[HR]])/Table31118[[#This Row],[PA]]</f>
        <v>8.370000000000001</v>
      </c>
      <c r="Y182" s="35">
        <f>((F182+G182)*(L182+(0.26*G182))+(0.52*M182))/D182</f>
        <v>3.2953846153846151</v>
      </c>
    </row>
    <row r="183" spans="1:25" x14ac:dyDescent="0.25">
      <c r="A183" s="17" t="s">
        <v>232</v>
      </c>
      <c r="B183" s="6" t="str">
        <f>Runners!A2</f>
        <v>Brandon Graham</v>
      </c>
      <c r="C183" s="6" t="str">
        <f>Runners!B2</f>
        <v>1,2,3</v>
      </c>
      <c r="D183" s="6">
        <f>Runners!C2</f>
        <v>71</v>
      </c>
      <c r="E183" s="6">
        <f>Runners!D2</f>
        <v>66</v>
      </c>
      <c r="F183" s="6">
        <f>Runners!E2</f>
        <v>8</v>
      </c>
      <c r="G183" s="6">
        <f>Runners!F2</f>
        <v>5</v>
      </c>
      <c r="H183" s="6">
        <f>Runners!G2</f>
        <v>4</v>
      </c>
      <c r="I183" s="6">
        <f>Runners!H2</f>
        <v>2</v>
      </c>
      <c r="J183" s="6">
        <f>Runners!I2</f>
        <v>0</v>
      </c>
      <c r="K183" s="6">
        <f>Runners!J2</f>
        <v>2</v>
      </c>
      <c r="L183" s="6">
        <f>Runners!K2</f>
        <v>16</v>
      </c>
      <c r="M183" s="6">
        <f>Runners!L2</f>
        <v>3</v>
      </c>
      <c r="N183" s="11">
        <f>IFERROR(H183/F183,0)</f>
        <v>0.5</v>
      </c>
      <c r="O183" s="11">
        <f>IFERROR(I183/F183,0)</f>
        <v>0.25</v>
      </c>
      <c r="P183" s="11">
        <f>IFERROR(J183/F183,0)</f>
        <v>0</v>
      </c>
      <c r="Q183" s="11">
        <f>IFERROR(K183/F183,0)</f>
        <v>0.25</v>
      </c>
      <c r="R183" s="11">
        <f>IFERROR(G183/D183,0)</f>
        <v>7.0422535211267609E-2</v>
      </c>
      <c r="S183" s="14">
        <f>IFERROR((H183+I183+J183+K183)/E183,0)</f>
        <v>0.12121212121212122</v>
      </c>
      <c r="T183" s="14">
        <f>IFERROR(L183/E183,0)</f>
        <v>0.24242424242424243</v>
      </c>
      <c r="U183" s="14">
        <f>(F183+G183)/D183</f>
        <v>0.18309859154929578</v>
      </c>
      <c r="V183" s="14">
        <f>T183+U183</f>
        <v>0.42552283397353818</v>
      </c>
      <c r="W183" s="14">
        <f>(Table31118[[#This Row],[2B]]+Table31118[[#This Row],[3B]]+(3*Table31118[[#This Row],[HR]]))/Table31118[[#This Row],[AB]]</f>
        <v>0.12121212121212122</v>
      </c>
      <c r="X183" s="15">
        <f>(0.69*Table31118[[#This Row],[BB]])+(0.89*Table31118[[#This Row],[1B]])+(1.27*Table31118[[#This Row],[2B]])+(1.62*Table31118[[#This Row],[3B]])+(2.1*Table31118[[#This Row],[HR]])/Table31118[[#This Row],[PA]]</f>
        <v>9.6091549295774659</v>
      </c>
      <c r="Y183" s="35">
        <f>((F183+G183)*(L183+(0.26*G183))+(0.52*M183))/D183</f>
        <v>3.1895774647887327</v>
      </c>
    </row>
    <row r="184" spans="1:25" x14ac:dyDescent="0.25">
      <c r="A184" s="17" t="s">
        <v>242</v>
      </c>
      <c r="B184" s="6" t="str">
        <f>Cannons!A10</f>
        <v>Marc Montero</v>
      </c>
      <c r="C184" s="6" t="str">
        <f>Cannons!B10</f>
        <v>1,2,3</v>
      </c>
      <c r="D184" s="6">
        <f>Cannons!C10</f>
        <v>79</v>
      </c>
      <c r="E184" s="6">
        <f>Cannons!D10</f>
        <v>74</v>
      </c>
      <c r="F184" s="6">
        <f>Cannons!E10</f>
        <v>10</v>
      </c>
      <c r="G184" s="6">
        <f>Cannons!F10</f>
        <v>5</v>
      </c>
      <c r="H184" s="6">
        <f>Cannons!G10</f>
        <v>6</v>
      </c>
      <c r="I184" s="6">
        <f>Cannons!H10</f>
        <v>3</v>
      </c>
      <c r="J184" s="6">
        <f>Cannons!I10</f>
        <v>1</v>
      </c>
      <c r="K184" s="6">
        <f>Cannons!J10</f>
        <v>0</v>
      </c>
      <c r="L184" s="6">
        <f>Cannons!K10</f>
        <v>15</v>
      </c>
      <c r="M184" s="6">
        <f>Cannons!L10</f>
        <v>6</v>
      </c>
      <c r="N184" s="11">
        <f>IFERROR(H184/F184,0)</f>
        <v>0.6</v>
      </c>
      <c r="O184" s="11">
        <f>IFERROR(I184/F184,0)</f>
        <v>0.3</v>
      </c>
      <c r="P184" s="11">
        <f>IFERROR(J184/F184,0)</f>
        <v>0.1</v>
      </c>
      <c r="Q184" s="11">
        <f>IFERROR(K184/F184,0)</f>
        <v>0</v>
      </c>
      <c r="R184" s="11">
        <f>IFERROR(G184/D184,0)</f>
        <v>6.3291139240506333E-2</v>
      </c>
      <c r="S184" s="14">
        <f>IFERROR((H184+I184+J184+K184)/E184,0)</f>
        <v>0.13513513513513514</v>
      </c>
      <c r="T184" s="14">
        <f>IFERROR(L184/E184,0)</f>
        <v>0.20270270270270271</v>
      </c>
      <c r="U184" s="14">
        <f>(F184+G184)/D184</f>
        <v>0.189873417721519</v>
      </c>
      <c r="V184" s="14">
        <f>T184+U184</f>
        <v>0.39257612042422174</v>
      </c>
      <c r="W184" s="14">
        <f>(Table31118[[#This Row],[2B]]+Table31118[[#This Row],[3B]]+(3*Table31118[[#This Row],[HR]]))/Table31118[[#This Row],[AB]]</f>
        <v>5.4054054054054057E-2</v>
      </c>
      <c r="X184" s="15">
        <f>(0.69*Table31118[[#This Row],[BB]])+(0.89*Table31118[[#This Row],[1B]])+(1.27*Table31118[[#This Row],[2B]])+(1.62*Table31118[[#This Row],[3B]])+(2.1*Table31118[[#This Row],[HR]])/Table31118[[#This Row],[PA]]</f>
        <v>14.219999999999999</v>
      </c>
      <c r="Y184" s="35">
        <f>((F184+G184)*(L184+(0.26*G184))+(0.52*M184))/D184</f>
        <v>3.1344303797468354</v>
      </c>
    </row>
    <row r="185" spans="1:25" x14ac:dyDescent="0.25">
      <c r="A185" s="17" t="s">
        <v>232</v>
      </c>
      <c r="B185" s="6" t="str">
        <f>Runners!A10</f>
        <v>Landon Martinez</v>
      </c>
      <c r="C185" s="6" t="str">
        <f>Runners!B10</f>
        <v>1,2,3</v>
      </c>
      <c r="D185" s="6">
        <f>Runners!C10</f>
        <v>67</v>
      </c>
      <c r="E185" s="6">
        <f>Runners!D10</f>
        <v>63</v>
      </c>
      <c r="F185" s="6">
        <f>Runners!E10</f>
        <v>10</v>
      </c>
      <c r="G185" s="6">
        <f>Runners!F10</f>
        <v>4</v>
      </c>
      <c r="H185" s="6">
        <f>Runners!G10</f>
        <v>7</v>
      </c>
      <c r="I185" s="6">
        <f>Runners!H10</f>
        <v>3</v>
      </c>
      <c r="J185" s="6">
        <f>Runners!I10</f>
        <v>0</v>
      </c>
      <c r="K185" s="6">
        <f>Runners!J10</f>
        <v>0</v>
      </c>
      <c r="L185" s="6">
        <f>Runners!K10</f>
        <v>13</v>
      </c>
      <c r="M185" s="6">
        <f>Runners!L10</f>
        <v>2</v>
      </c>
      <c r="N185" s="11">
        <f>IFERROR(H185/F185,0)</f>
        <v>0.7</v>
      </c>
      <c r="O185" s="11">
        <f>IFERROR(I185/F185,0)</f>
        <v>0.3</v>
      </c>
      <c r="P185" s="11">
        <f>IFERROR(J185/F185,0)</f>
        <v>0</v>
      </c>
      <c r="Q185" s="11">
        <f>IFERROR(K185/F185,0)</f>
        <v>0</v>
      </c>
      <c r="R185" s="11">
        <f>IFERROR(G185/D185,0)</f>
        <v>5.9701492537313432E-2</v>
      </c>
      <c r="S185" s="14">
        <f>IFERROR((H185+I185+J185+K185)/E185,0)</f>
        <v>0.15873015873015872</v>
      </c>
      <c r="T185" s="14">
        <f>IFERROR(L185/E185,0)</f>
        <v>0.20634920634920634</v>
      </c>
      <c r="U185" s="14">
        <f>(F185+G185)/D185</f>
        <v>0.20895522388059701</v>
      </c>
      <c r="V185" s="14">
        <f>T185+U185</f>
        <v>0.41530443022980335</v>
      </c>
      <c r="W185" s="14">
        <f>(Table31118[[#This Row],[2B]]+Table31118[[#This Row],[3B]]+(3*Table31118[[#This Row],[HR]]))/Table31118[[#This Row],[AB]]</f>
        <v>4.7619047619047616E-2</v>
      </c>
      <c r="X185" s="15">
        <f>(0.69*Table31118[[#This Row],[BB]])+(0.89*Table31118[[#This Row],[1B]])+(1.27*Table31118[[#This Row],[2B]])+(1.62*Table31118[[#This Row],[3B]])+(2.1*Table31118[[#This Row],[HR]])/Table31118[[#This Row],[PA]]</f>
        <v>12.8</v>
      </c>
      <c r="Y185" s="35">
        <f>((F185+G185)*(L185+(0.26*G185))+(0.52*M185))/D185</f>
        <v>2.9492537313432834</v>
      </c>
    </row>
    <row r="186" spans="1:25" x14ac:dyDescent="0.25">
      <c r="A186" s="17" t="s">
        <v>230</v>
      </c>
      <c r="B186" s="6" t="str">
        <f>Bullets!A16</f>
        <v>Tamera Watts</v>
      </c>
      <c r="C186" s="6">
        <f>Bullets!B16</f>
        <v>3</v>
      </c>
      <c r="D186" s="6">
        <f>Bullets!C16</f>
        <v>43</v>
      </c>
      <c r="E186" s="6">
        <f>Bullets!D16</f>
        <v>40</v>
      </c>
      <c r="F186" s="6">
        <f>Bullets!E16</f>
        <v>6</v>
      </c>
      <c r="G186" s="6">
        <f>Bullets!F16</f>
        <v>3</v>
      </c>
      <c r="H186" s="6">
        <f>Bullets!G16</f>
        <v>2</v>
      </c>
      <c r="I186" s="6">
        <f>Bullets!H16</f>
        <v>2</v>
      </c>
      <c r="J186" s="6">
        <f>Bullets!I16</f>
        <v>1</v>
      </c>
      <c r="K186" s="6">
        <f>Bullets!J16</f>
        <v>1</v>
      </c>
      <c r="L186" s="6">
        <f>Bullets!K16</f>
        <v>13</v>
      </c>
      <c r="M186" s="6">
        <f>Bullets!L16</f>
        <v>3</v>
      </c>
      <c r="N186" s="11">
        <f>IFERROR(H186/F186,0)</f>
        <v>0.33333333333333331</v>
      </c>
      <c r="O186" s="11">
        <f>IFERROR(I186/F186,0)</f>
        <v>0.33333333333333331</v>
      </c>
      <c r="P186" s="11">
        <f>IFERROR(J186/F186,0)</f>
        <v>0.16666666666666666</v>
      </c>
      <c r="Q186" s="11">
        <f>IFERROR(K186/F186,0)</f>
        <v>0.16666666666666666</v>
      </c>
      <c r="R186" s="11">
        <f>IFERROR(G186/D186,0)</f>
        <v>6.9767441860465115E-2</v>
      </c>
      <c r="S186" s="14">
        <f>IFERROR((H186+I186+J186+K186)/E186,0)</f>
        <v>0.15</v>
      </c>
      <c r="T186" s="14">
        <f>IFERROR(L186/E186,0)</f>
        <v>0.32500000000000001</v>
      </c>
      <c r="U186" s="14">
        <f>(F186+G186)/D186</f>
        <v>0.20930232558139536</v>
      </c>
      <c r="V186" s="14">
        <f>T186+U186</f>
        <v>0.53430232558139534</v>
      </c>
      <c r="W186" s="14">
        <f>(Table31118[[#This Row],[2B]]+Table31118[[#This Row],[3B]]+(3*Table31118[[#This Row],[HR]]))/Table31118[[#This Row],[AB]]</f>
        <v>0.15</v>
      </c>
      <c r="X186" s="15">
        <f>(0.69*Table31118[[#This Row],[BB]])+(0.89*Table31118[[#This Row],[1B]])+(1.27*Table31118[[#This Row],[2B]])+(1.62*Table31118[[#This Row],[3B]])+(2.1*Table31118[[#This Row],[HR]])/Table31118[[#This Row],[PA]]</f>
        <v>8.0588372093023253</v>
      </c>
      <c r="Y186" s="35">
        <f>((F186+G186)*(L186+(0.26*G186))+(0.52*M186))/D186</f>
        <v>2.9204651162790696</v>
      </c>
    </row>
    <row r="187" spans="1:25" x14ac:dyDescent="0.25">
      <c r="A187" s="16" t="s">
        <v>228</v>
      </c>
      <c r="B187" s="36" t="str">
        <f>Spartans!A6</f>
        <v>German Castillo</v>
      </c>
      <c r="C187" s="36" t="str">
        <f>Spartans!B6</f>
        <v>1,2,3</v>
      </c>
      <c r="D187" s="36">
        <f>Spartans!C6</f>
        <v>73</v>
      </c>
      <c r="E187" s="36">
        <f>Spartans!D6</f>
        <v>69</v>
      </c>
      <c r="F187" s="36">
        <f>Spartans!E6</f>
        <v>10</v>
      </c>
      <c r="G187" s="36">
        <f>Spartans!F6</f>
        <v>4</v>
      </c>
      <c r="H187" s="36">
        <f>Spartans!G6</f>
        <v>6</v>
      </c>
      <c r="I187" s="36">
        <f>Spartans!H6</f>
        <v>4</v>
      </c>
      <c r="J187" s="36">
        <f>Spartans!I6</f>
        <v>0</v>
      </c>
      <c r="K187" s="36">
        <f>Spartans!J6</f>
        <v>0</v>
      </c>
      <c r="L187" s="36">
        <f>Spartans!K6</f>
        <v>14</v>
      </c>
      <c r="M187" s="36">
        <f>Spartans!L6</f>
        <v>2</v>
      </c>
      <c r="N187" s="11">
        <f>IFERROR(H187/F187,0)</f>
        <v>0.6</v>
      </c>
      <c r="O187" s="11">
        <f>IFERROR(I187/F187,0)</f>
        <v>0.4</v>
      </c>
      <c r="P187" s="11">
        <f>IFERROR(J187/F187,0)</f>
        <v>0</v>
      </c>
      <c r="Q187" s="11">
        <f>IFERROR(K187/F187,0)</f>
        <v>0</v>
      </c>
      <c r="R187" s="11">
        <f>IFERROR(G187/D187,0)</f>
        <v>5.4794520547945202E-2</v>
      </c>
      <c r="S187" s="14">
        <f>IFERROR((H187+I187+J187+K187)/E187,0)</f>
        <v>0.14492753623188406</v>
      </c>
      <c r="T187" s="14">
        <f>IFERROR(L187/E187,0)</f>
        <v>0.20289855072463769</v>
      </c>
      <c r="U187" s="14">
        <f>(F187+G187)/D187</f>
        <v>0.19178082191780821</v>
      </c>
      <c r="V187" s="14">
        <f>T187+U187</f>
        <v>0.3946793726424459</v>
      </c>
      <c r="W187" s="14">
        <f>(Table31118[[#This Row],[2B]]+Table31118[[#This Row],[3B]]+(3*Table31118[[#This Row],[HR]]))/Table31118[[#This Row],[AB]]</f>
        <v>5.7971014492753624E-2</v>
      </c>
      <c r="X187" s="15">
        <f>(0.69*Table31118[[#This Row],[BB]])+(0.89*Table31118[[#This Row],[1B]])+(1.27*Table31118[[#This Row],[2B]])+(1.62*Table31118[[#This Row],[3B]])+(2.1*Table31118[[#This Row],[HR]])/Table31118[[#This Row],[PA]]</f>
        <v>13.18</v>
      </c>
      <c r="Y187" s="35">
        <f>((F187+G187)*(L187+(0.26*G187))+(0.52*M187))/D187</f>
        <v>2.8986301369863012</v>
      </c>
    </row>
    <row r="188" spans="1:25" x14ac:dyDescent="0.25">
      <c r="A188" s="17" t="s">
        <v>234</v>
      </c>
      <c r="B188" s="36" t="str">
        <f>Knights!A14</f>
        <v>Leif Juarez</v>
      </c>
      <c r="C188" s="36">
        <f>Knights!B14</f>
        <v>3</v>
      </c>
      <c r="D188" s="36">
        <f>Knights!C14</f>
        <v>38</v>
      </c>
      <c r="E188" s="36">
        <f>Knights!D14</f>
        <v>37</v>
      </c>
      <c r="F188" s="36">
        <f>Knights!E14</f>
        <v>7</v>
      </c>
      <c r="G188" s="36">
        <f>Knights!F14</f>
        <v>1</v>
      </c>
      <c r="H188" s="36">
        <f>Knights!G14</f>
        <v>3</v>
      </c>
      <c r="I188" s="36">
        <f>Knights!H14</f>
        <v>3</v>
      </c>
      <c r="J188" s="36">
        <f>Knights!I14</f>
        <v>0</v>
      </c>
      <c r="K188" s="36">
        <f>Knights!J14</f>
        <v>1</v>
      </c>
      <c r="L188" s="36">
        <f>Knights!K14</f>
        <v>13</v>
      </c>
      <c r="M188" s="36">
        <f>Knights!L14</f>
        <v>2</v>
      </c>
      <c r="N188" s="11">
        <f>IFERROR(H188/F188,0)</f>
        <v>0.42857142857142855</v>
      </c>
      <c r="O188" s="11">
        <f>IFERROR(I188/F188,0)</f>
        <v>0.42857142857142855</v>
      </c>
      <c r="P188" s="11">
        <f>IFERROR(J188/F188,0)</f>
        <v>0</v>
      </c>
      <c r="Q188" s="11">
        <f>IFERROR(K188/F188,0)</f>
        <v>0.14285714285714285</v>
      </c>
      <c r="R188" s="11">
        <f>IFERROR(G188/D188,0)</f>
        <v>2.6315789473684209E-2</v>
      </c>
      <c r="S188" s="14">
        <f>IFERROR((H188+I188+J188+K188)/E188,0)</f>
        <v>0.1891891891891892</v>
      </c>
      <c r="T188" s="14">
        <f>IFERROR(L188/E188,0)</f>
        <v>0.35135135135135137</v>
      </c>
      <c r="U188" s="14">
        <f>(F188+G188)/D188</f>
        <v>0.21052631578947367</v>
      </c>
      <c r="V188" s="14">
        <f>T188+U188</f>
        <v>0.56187766714082499</v>
      </c>
      <c r="W188" s="14">
        <f>(Table31118[[#This Row],[2B]]+Table31118[[#This Row],[3B]]+(3*Table31118[[#This Row],[HR]]))/Table31118[[#This Row],[AB]]</f>
        <v>0.16216216216216217</v>
      </c>
      <c r="X188" s="15">
        <f>(0.69*Table31118[[#This Row],[BB]])+(0.89*Table31118[[#This Row],[1B]])+(1.27*Table31118[[#This Row],[2B]])+(1.62*Table31118[[#This Row],[3B]])+(2.1*Table31118[[#This Row],[HR]])/Table31118[[#This Row],[PA]]</f>
        <v>7.2252631578947364</v>
      </c>
      <c r="Y188" s="35">
        <f>((F188+G188)*(L188+(0.26*G188))+(0.52*M188))/D188</f>
        <v>2.8189473684210529</v>
      </c>
    </row>
    <row r="189" spans="1:25" x14ac:dyDescent="0.25">
      <c r="A189" s="17" t="s">
        <v>227</v>
      </c>
      <c r="B189" s="6" t="str">
        <f>Claws!A11</f>
        <v>Mohamed Vargas</v>
      </c>
      <c r="C189" s="6" t="str">
        <f>Claws!B11</f>
        <v>1,2,3</v>
      </c>
      <c r="D189" s="6">
        <f>Claws!C11</f>
        <v>59</v>
      </c>
      <c r="E189" s="6">
        <f>Claws!D11</f>
        <v>58</v>
      </c>
      <c r="F189" s="6">
        <f>Claws!E11</f>
        <v>9</v>
      </c>
      <c r="G189" s="6">
        <f>Claws!F11</f>
        <v>1</v>
      </c>
      <c r="H189" s="6">
        <f>Claws!G11</f>
        <v>3</v>
      </c>
      <c r="I189" s="6">
        <f>Claws!H11</f>
        <v>5</v>
      </c>
      <c r="J189" s="6">
        <f>Claws!I11</f>
        <v>1</v>
      </c>
      <c r="K189" s="6">
        <f>Claws!J11</f>
        <v>0</v>
      </c>
      <c r="L189" s="6">
        <f>Claws!K11</f>
        <v>16</v>
      </c>
      <c r="M189" s="6">
        <f>Claws!L11</f>
        <v>3</v>
      </c>
      <c r="N189" s="11">
        <f>IFERROR(H189/F189,0)</f>
        <v>0.33333333333333331</v>
      </c>
      <c r="O189" s="11">
        <f>IFERROR(I189/F189,0)</f>
        <v>0.55555555555555558</v>
      </c>
      <c r="P189" s="11">
        <f>IFERROR(J189/F189,0)</f>
        <v>0.1111111111111111</v>
      </c>
      <c r="Q189" s="11">
        <f>IFERROR(K189/F189,0)</f>
        <v>0</v>
      </c>
      <c r="R189" s="11">
        <f>IFERROR(G189/D189,0)</f>
        <v>1.6949152542372881E-2</v>
      </c>
      <c r="S189" s="14">
        <f>IFERROR((H189+I189+J189+K189)/E189,0)</f>
        <v>0.15517241379310345</v>
      </c>
      <c r="T189" s="14">
        <f>IFERROR(L189/E189,0)</f>
        <v>0.27586206896551724</v>
      </c>
      <c r="U189" s="14">
        <f>(F189+G189)/D189</f>
        <v>0.16949152542372881</v>
      </c>
      <c r="V189" s="14">
        <f>T189+U189</f>
        <v>0.44535359438924604</v>
      </c>
      <c r="W189" s="14">
        <f>(Table31118[[#This Row],[2B]]+Table31118[[#This Row],[3B]]+(3*Table31118[[#This Row],[HR]]))/Table31118[[#This Row],[AB]]</f>
        <v>0.10344827586206896</v>
      </c>
      <c r="X189" s="15">
        <f>(0.69*Table31118[[#This Row],[BB]])+(0.89*Table31118[[#This Row],[1B]])+(1.27*Table31118[[#This Row],[2B]])+(1.62*Table31118[[#This Row],[3B]])+(2.1*Table31118[[#This Row],[HR]])/Table31118[[#This Row],[PA]]</f>
        <v>11.329999999999998</v>
      </c>
      <c r="Y189" s="35">
        <f>((F189+G189)*(L189+(0.26*G189))+(0.52*M189))/D189</f>
        <v>2.7823728813559327</v>
      </c>
    </row>
    <row r="190" spans="1:25" x14ac:dyDescent="0.25">
      <c r="A190" s="6" t="s">
        <v>239</v>
      </c>
      <c r="B190" s="6" t="str">
        <f>Trolls!A14</f>
        <v>Tyler Soto</v>
      </c>
      <c r="C190" s="6" t="str">
        <f>Trolls!B14</f>
        <v>1,2,3</v>
      </c>
      <c r="D190" s="6">
        <f>Trolls!C14</f>
        <v>72</v>
      </c>
      <c r="E190" s="6">
        <f>Trolls!D14</f>
        <v>70</v>
      </c>
      <c r="F190" s="6">
        <f>Trolls!E14</f>
        <v>11</v>
      </c>
      <c r="G190" s="6">
        <f>Trolls!F14</f>
        <v>2</v>
      </c>
      <c r="H190" s="6">
        <f>Trolls!G14</f>
        <v>8</v>
      </c>
      <c r="I190" s="6">
        <f>Trolls!H14</f>
        <v>3</v>
      </c>
      <c r="J190" s="6">
        <f>Trolls!I14</f>
        <v>0</v>
      </c>
      <c r="K190" s="6">
        <f>Trolls!J14</f>
        <v>0</v>
      </c>
      <c r="L190" s="6">
        <f>Trolls!K14</f>
        <v>14</v>
      </c>
      <c r="M190" s="6">
        <f>Trolls!L14</f>
        <v>4</v>
      </c>
      <c r="N190" s="11">
        <f>IFERROR(H190/F190,0)</f>
        <v>0.72727272727272729</v>
      </c>
      <c r="O190" s="11">
        <f>IFERROR(I190/F190,0)</f>
        <v>0.27272727272727271</v>
      </c>
      <c r="P190" s="11">
        <f>IFERROR(J190/F190,0)</f>
        <v>0</v>
      </c>
      <c r="Q190" s="11">
        <f>IFERROR(K190/F190,0)</f>
        <v>0</v>
      </c>
      <c r="R190" s="11">
        <f>IFERROR(G190/D190,0)</f>
        <v>2.7777777777777776E-2</v>
      </c>
      <c r="S190" s="14">
        <f>IFERROR((H190+I190+J190+K190)/E190,0)</f>
        <v>0.15714285714285714</v>
      </c>
      <c r="T190" s="14">
        <f>IFERROR(L190/E190,0)</f>
        <v>0.2</v>
      </c>
      <c r="U190" s="14">
        <f>(F190+G190)/D190</f>
        <v>0.18055555555555555</v>
      </c>
      <c r="V190" s="14">
        <f>T190+U190</f>
        <v>0.38055555555555554</v>
      </c>
      <c r="W190" s="14">
        <f>(Table31118[[#This Row],[2B]]+Table31118[[#This Row],[3B]]+(3*Table31118[[#This Row],[HR]]))/Table31118[[#This Row],[AB]]</f>
        <v>4.2857142857142858E-2</v>
      </c>
      <c r="X190" s="15">
        <f>(0.69*Table31118[[#This Row],[BB]])+(0.89*Table31118[[#This Row],[1B]])+(1.27*Table31118[[#This Row],[2B]])+(1.62*Table31118[[#This Row],[3B]])+(2.1*Table31118[[#This Row],[HR]])/Table31118[[#This Row],[PA]]</f>
        <v>12.31</v>
      </c>
      <c r="Y190" s="15">
        <f>((F190+G190)*(L190+(0.26*G190))+(0.52*M190))/D190</f>
        <v>2.6505555555555556</v>
      </c>
    </row>
    <row r="191" spans="1:25" x14ac:dyDescent="0.25">
      <c r="A191" s="17" t="s">
        <v>237</v>
      </c>
      <c r="B191" s="6" t="str">
        <f>Bulldogs!A5</f>
        <v>Diego Serrano</v>
      </c>
      <c r="C191" s="6" t="str">
        <f>Bulldogs!B5</f>
        <v>1,2,3</v>
      </c>
      <c r="D191" s="6">
        <f>Bulldogs!C5</f>
        <v>72</v>
      </c>
      <c r="E191" s="6">
        <f>Bulldogs!D5</f>
        <v>68</v>
      </c>
      <c r="F191" s="6">
        <f>Bulldogs!E5</f>
        <v>10</v>
      </c>
      <c r="G191" s="6">
        <f>Bulldogs!F5</f>
        <v>4</v>
      </c>
      <c r="H191" s="6">
        <f>Bulldogs!G5</f>
        <v>8</v>
      </c>
      <c r="I191" s="6">
        <f>Bulldogs!H5</f>
        <v>2</v>
      </c>
      <c r="J191" s="6">
        <f>Bulldogs!I5</f>
        <v>0</v>
      </c>
      <c r="K191" s="6">
        <f>Bulldogs!J5</f>
        <v>0</v>
      </c>
      <c r="L191" s="6">
        <f>Bulldogs!K5</f>
        <v>12</v>
      </c>
      <c r="M191" s="6">
        <f>Bulldogs!L5</f>
        <v>4</v>
      </c>
      <c r="N191" s="11">
        <f>IFERROR(H191/F191,0)</f>
        <v>0.8</v>
      </c>
      <c r="O191" s="11">
        <f>IFERROR(I191/F191,0)</f>
        <v>0.2</v>
      </c>
      <c r="P191" s="11">
        <f>IFERROR(J191/F191,0)</f>
        <v>0</v>
      </c>
      <c r="Q191" s="11">
        <f>IFERROR(K191/F191,0)</f>
        <v>0</v>
      </c>
      <c r="R191" s="11">
        <f>IFERROR(G191/D191,0)</f>
        <v>5.5555555555555552E-2</v>
      </c>
      <c r="S191" s="14">
        <f>IFERROR((H191+I191+J191+K191)/E191,0)</f>
        <v>0.14705882352941177</v>
      </c>
      <c r="T191" s="14">
        <f>IFERROR(L191/E191,0)</f>
        <v>0.17647058823529413</v>
      </c>
      <c r="U191" s="14">
        <f>(F191+G191)/D191</f>
        <v>0.19444444444444445</v>
      </c>
      <c r="V191" s="14">
        <f>T191+U191</f>
        <v>0.37091503267973858</v>
      </c>
      <c r="W191" s="14">
        <f>(Table31118[[#This Row],[2B]]+Table31118[[#This Row],[3B]]+(3*Table31118[[#This Row],[HR]]))/Table31118[[#This Row],[AB]]</f>
        <v>2.9411764705882353E-2</v>
      </c>
      <c r="X191" s="15">
        <f>(0.69*Table31118[[#This Row],[BB]])+(0.89*Table31118[[#This Row],[1B]])+(1.27*Table31118[[#This Row],[2B]])+(1.62*Table31118[[#This Row],[3B]])+(2.1*Table31118[[#This Row],[HR]])/Table31118[[#This Row],[PA]]</f>
        <v>12.419999999999998</v>
      </c>
      <c r="Y191" s="35">
        <f>((F191+G191)*(L191+(0.26*G191))+(0.52*M191))/D191</f>
        <v>2.5644444444444447</v>
      </c>
    </row>
    <row r="192" spans="1:25" x14ac:dyDescent="0.25">
      <c r="A192" s="17" t="s">
        <v>240</v>
      </c>
      <c r="B192" s="6" t="str">
        <f>Badgers!A2</f>
        <v>Alberto Perez</v>
      </c>
      <c r="C192" s="6" t="str">
        <f>Badgers!B2</f>
        <v>1,2</v>
      </c>
      <c r="D192" s="6">
        <f>Badgers!C2</f>
        <v>69</v>
      </c>
      <c r="E192" s="6">
        <f>Badgers!D2</f>
        <v>66</v>
      </c>
      <c r="F192" s="6">
        <f>Badgers!E2</f>
        <v>10</v>
      </c>
      <c r="G192" s="6">
        <f>Badgers!F2</f>
        <v>3</v>
      </c>
      <c r="H192" s="6">
        <f>Badgers!G2</f>
        <v>8</v>
      </c>
      <c r="I192" s="6">
        <f>Badgers!H2</f>
        <v>2</v>
      </c>
      <c r="J192" s="6">
        <f>Badgers!I2</f>
        <v>0</v>
      </c>
      <c r="K192" s="6">
        <f>Badgers!J2</f>
        <v>0</v>
      </c>
      <c r="L192" s="6">
        <f>Badgers!K2</f>
        <v>12</v>
      </c>
      <c r="M192" s="6">
        <f>Badgers!L2</f>
        <v>3</v>
      </c>
      <c r="N192" s="11">
        <f>IFERROR(H192/F192,0)</f>
        <v>0.8</v>
      </c>
      <c r="O192" s="11">
        <f>IFERROR(I192/F192,0)</f>
        <v>0.2</v>
      </c>
      <c r="P192" s="11">
        <f>IFERROR(J192/F192,0)</f>
        <v>0</v>
      </c>
      <c r="Q192" s="11">
        <f>IFERROR(K192/F192,0)</f>
        <v>0</v>
      </c>
      <c r="R192" s="11">
        <f>IFERROR(G192/D192,0)</f>
        <v>4.3478260869565216E-2</v>
      </c>
      <c r="S192" s="14">
        <f>IFERROR((H192+I192+J192+K192)/E192,0)</f>
        <v>0.15151515151515152</v>
      </c>
      <c r="T192" s="14">
        <f>IFERROR(L192/E192,0)</f>
        <v>0.18181818181818182</v>
      </c>
      <c r="U192" s="14">
        <f>(F192+G192)/D192</f>
        <v>0.18840579710144928</v>
      </c>
      <c r="V192" s="14">
        <f>T192+U192</f>
        <v>0.3702239789196311</v>
      </c>
      <c r="W192" s="14">
        <f>(Table31118[[#This Row],[2B]]+Table31118[[#This Row],[3B]]+(3*Table31118[[#This Row],[HR]]))/Table31118[[#This Row],[AB]]</f>
        <v>3.0303030303030304E-2</v>
      </c>
      <c r="X192" s="15">
        <f>(0.69*Table31118[[#This Row],[BB]])+(0.89*Table31118[[#This Row],[1B]])+(1.27*Table31118[[#This Row],[2B]])+(1.62*Table31118[[#This Row],[3B]])+(2.1*Table31118[[#This Row],[HR]])/Table31118[[#This Row],[PA]]</f>
        <v>11.73</v>
      </c>
      <c r="Y192" s="35">
        <f>((F192+G192)*(L192+(0.26*G192))+(0.52*M192))/D192</f>
        <v>2.4304347826086956</v>
      </c>
    </row>
    <row r="193" spans="1:25" x14ac:dyDescent="0.25">
      <c r="A193" s="17" t="s">
        <v>233</v>
      </c>
      <c r="B193" s="6" t="str">
        <f>Infernos!A8</f>
        <v>Evan Costa</v>
      </c>
      <c r="C193" s="6">
        <f>Infernos!B8</f>
        <v>3</v>
      </c>
      <c r="D193" s="6">
        <f>Infernos!C8</f>
        <v>37</v>
      </c>
      <c r="E193" s="6">
        <f>Infernos!D8</f>
        <v>37</v>
      </c>
      <c r="F193" s="6">
        <f>Infernos!E8</f>
        <v>8</v>
      </c>
      <c r="G193" s="6">
        <f>Infernos!F8</f>
        <v>0</v>
      </c>
      <c r="H193" s="6">
        <f>Infernos!G8</f>
        <v>6</v>
      </c>
      <c r="I193" s="6">
        <f>Infernos!H8</f>
        <v>1</v>
      </c>
      <c r="J193" s="6">
        <f>Infernos!I8</f>
        <v>1</v>
      </c>
      <c r="K193" s="6">
        <f>Infernos!J8</f>
        <v>0</v>
      </c>
      <c r="L193" s="6">
        <f>Infernos!K8</f>
        <v>11</v>
      </c>
      <c r="M193" s="6">
        <f>Infernos!L8</f>
        <v>1</v>
      </c>
      <c r="N193" s="11">
        <f>IFERROR(H193/F193,0)</f>
        <v>0.75</v>
      </c>
      <c r="O193" s="11">
        <f>IFERROR(I193/F193,0)</f>
        <v>0.125</v>
      </c>
      <c r="P193" s="11">
        <f>IFERROR(J193/F193,0)</f>
        <v>0.125</v>
      </c>
      <c r="Q193" s="11">
        <f>IFERROR(K193/F193,0)</f>
        <v>0</v>
      </c>
      <c r="R193" s="11">
        <f>IFERROR(G193/D193,0)</f>
        <v>0</v>
      </c>
      <c r="S193" s="14">
        <f>IFERROR((H193+I193+J193+K193)/E193,0)</f>
        <v>0.21621621621621623</v>
      </c>
      <c r="T193" s="14">
        <f>IFERROR(L193/E193,0)</f>
        <v>0.29729729729729731</v>
      </c>
      <c r="U193" s="14">
        <f>(F193+G193)/D193</f>
        <v>0.21621621621621623</v>
      </c>
      <c r="V193" s="14">
        <f>T193+U193</f>
        <v>0.5135135135135136</v>
      </c>
      <c r="W193" s="14">
        <f>(Table31118[[#This Row],[2B]]+Table31118[[#This Row],[3B]]+(3*Table31118[[#This Row],[HR]]))/Table31118[[#This Row],[AB]]</f>
        <v>5.4054054054054057E-2</v>
      </c>
      <c r="X193" s="15">
        <f>(0.69*Table31118[[#This Row],[BB]])+(0.89*Table31118[[#This Row],[1B]])+(1.27*Table31118[[#This Row],[2B]])+(1.62*Table31118[[#This Row],[3B]])+(2.1*Table31118[[#This Row],[HR]])/Table31118[[#This Row],[PA]]</f>
        <v>8.23</v>
      </c>
      <c r="Y193" s="35">
        <f>((F193+G193)*(L193+(0.26*G193))+(0.52*M193))/D193</f>
        <v>2.3924324324324324</v>
      </c>
    </row>
    <row r="194" spans="1:25" x14ac:dyDescent="0.25">
      <c r="A194" s="16" t="s">
        <v>234</v>
      </c>
      <c r="B194" s="36" t="str">
        <f>Knights!A4</f>
        <v>Esteban Parra</v>
      </c>
      <c r="C194" s="36" t="str">
        <f>Knights!B4</f>
        <v>1,2,3</v>
      </c>
      <c r="D194" s="36">
        <f>Knights!C4</f>
        <v>67</v>
      </c>
      <c r="E194" s="36">
        <f>Knights!D4</f>
        <v>67</v>
      </c>
      <c r="F194" s="36">
        <f>Knights!E4</f>
        <v>9</v>
      </c>
      <c r="G194" s="36">
        <f>Knights!F4</f>
        <v>0</v>
      </c>
      <c r="H194" s="36">
        <f>Knights!G4</f>
        <v>4</v>
      </c>
      <c r="I194" s="36">
        <f>Knights!H4</f>
        <v>4</v>
      </c>
      <c r="J194" s="36">
        <f>Knights!I4</f>
        <v>1</v>
      </c>
      <c r="K194" s="36">
        <f>Knights!J4</f>
        <v>0</v>
      </c>
      <c r="L194" s="36">
        <f>Knights!K4</f>
        <v>15</v>
      </c>
      <c r="M194" s="36">
        <f>Knights!L4</f>
        <v>0</v>
      </c>
      <c r="N194" s="11">
        <f>IFERROR(H194/F194,0)</f>
        <v>0.44444444444444442</v>
      </c>
      <c r="O194" s="11">
        <f>IFERROR(I194/F194,0)</f>
        <v>0.44444444444444442</v>
      </c>
      <c r="P194" s="11">
        <f>IFERROR(J194/F194,0)</f>
        <v>0.1111111111111111</v>
      </c>
      <c r="Q194" s="11">
        <f>IFERROR(K194/F194,0)</f>
        <v>0</v>
      </c>
      <c r="R194" s="11">
        <f>IFERROR(G194/D194,0)</f>
        <v>0</v>
      </c>
      <c r="S194" s="14">
        <f>IFERROR((H194+I194+J194+K194)/E194,0)</f>
        <v>0.13432835820895522</v>
      </c>
      <c r="T194" s="14">
        <f>IFERROR(L194/E194,0)</f>
        <v>0.22388059701492538</v>
      </c>
      <c r="U194" s="14">
        <f>(F194+G194)/D194</f>
        <v>0.13432835820895522</v>
      </c>
      <c r="V194" s="14">
        <f>T194+U194</f>
        <v>0.35820895522388063</v>
      </c>
      <c r="W194" s="14">
        <f>(Table31118[[#This Row],[2B]]+Table31118[[#This Row],[3B]]+(3*Table31118[[#This Row],[HR]]))/Table31118[[#This Row],[AB]]</f>
        <v>7.4626865671641784E-2</v>
      </c>
      <c r="X194" s="15">
        <f>(0.69*Table31118[[#This Row],[BB]])+(0.89*Table31118[[#This Row],[1B]])+(1.27*Table31118[[#This Row],[2B]])+(1.62*Table31118[[#This Row],[3B]])+(2.1*Table31118[[#This Row],[HR]])/Table31118[[#This Row],[PA]]</f>
        <v>10.260000000000002</v>
      </c>
      <c r="Y194" s="35">
        <f>((F194+G194)*(L194+(0.26*G194))+(0.52*M194))/D194</f>
        <v>2.0149253731343282</v>
      </c>
    </row>
    <row r="195" spans="1:25" x14ac:dyDescent="0.25">
      <c r="A195" s="17" t="s">
        <v>236</v>
      </c>
      <c r="B195" s="6" t="str">
        <f>Sabertooths!A8</f>
        <v>Gabe Wagner</v>
      </c>
      <c r="C195" s="6" t="str">
        <f>Sabertooths!B8</f>
        <v>1,2,3</v>
      </c>
      <c r="D195" s="6">
        <f>Sabertooths!C8</f>
        <v>63</v>
      </c>
      <c r="E195" s="6">
        <f>Sabertooths!D8</f>
        <v>63</v>
      </c>
      <c r="F195" s="6">
        <f>Sabertooths!E8</f>
        <v>9</v>
      </c>
      <c r="G195" s="6">
        <f>Sabertooths!F8</f>
        <v>0</v>
      </c>
      <c r="H195" s="6">
        <f>Sabertooths!G8</f>
        <v>5</v>
      </c>
      <c r="I195" s="6">
        <f>Sabertooths!H8</f>
        <v>3</v>
      </c>
      <c r="J195" s="6">
        <f>Sabertooths!I8</f>
        <v>1</v>
      </c>
      <c r="K195" s="6">
        <f>Sabertooths!J8</f>
        <v>0</v>
      </c>
      <c r="L195" s="6">
        <f>Sabertooths!K8</f>
        <v>14</v>
      </c>
      <c r="M195" s="6">
        <f>Sabertooths!L8</f>
        <v>0</v>
      </c>
      <c r="N195" s="11">
        <f>IFERROR(H195/F195,0)</f>
        <v>0.55555555555555558</v>
      </c>
      <c r="O195" s="11">
        <f>IFERROR(I195/F195,0)</f>
        <v>0.33333333333333331</v>
      </c>
      <c r="P195" s="11">
        <f>IFERROR(J195/F195,0)</f>
        <v>0.1111111111111111</v>
      </c>
      <c r="Q195" s="11">
        <f>IFERROR(K195/F195,0)</f>
        <v>0</v>
      </c>
      <c r="R195" s="11">
        <f>IFERROR(G195/D195,0)</f>
        <v>0</v>
      </c>
      <c r="S195" s="14">
        <f>IFERROR((H195+I195+J195+K195)/E195,0)</f>
        <v>0.14285714285714285</v>
      </c>
      <c r="T195" s="14">
        <f>IFERROR(L195/E195,0)</f>
        <v>0.22222222222222221</v>
      </c>
      <c r="U195" s="14">
        <f>(F195+G195)/D195</f>
        <v>0.14285714285714285</v>
      </c>
      <c r="V195" s="14">
        <f>T195+U195</f>
        <v>0.36507936507936506</v>
      </c>
      <c r="W195" s="14">
        <f>(Table31118[[#This Row],[2B]]+Table31118[[#This Row],[3B]]+(3*Table31118[[#This Row],[HR]]))/Table31118[[#This Row],[AB]]</f>
        <v>6.3492063492063489E-2</v>
      </c>
      <c r="X195" s="15">
        <f>(0.69*Table31118[[#This Row],[BB]])+(0.89*Table31118[[#This Row],[1B]])+(1.27*Table31118[[#This Row],[2B]])+(1.62*Table31118[[#This Row],[3B]])+(2.1*Table31118[[#This Row],[HR]])/Table31118[[#This Row],[PA]]</f>
        <v>9.879999999999999</v>
      </c>
      <c r="Y195" s="35">
        <f>((F195+G195)*(L195+(0.26*G195))+(0.52*M195))/D195</f>
        <v>2</v>
      </c>
    </row>
    <row r="196" spans="1:25" x14ac:dyDescent="0.25">
      <c r="A196" s="17" t="s">
        <v>227</v>
      </c>
      <c r="B196" s="6" t="str">
        <f>Claws!A5</f>
        <v>Gabriel Martin</v>
      </c>
      <c r="C196" s="6" t="str">
        <f>Claws!B5</f>
        <v>1,2,3</v>
      </c>
      <c r="D196" s="6">
        <f>Claws!C5</f>
        <v>67</v>
      </c>
      <c r="E196" s="6">
        <f>Claws!D5</f>
        <v>64</v>
      </c>
      <c r="F196" s="6">
        <f>Claws!E5</f>
        <v>9</v>
      </c>
      <c r="G196" s="6">
        <f>Claws!F5</f>
        <v>3</v>
      </c>
      <c r="H196" s="6">
        <f>Claws!G5</f>
        <v>8</v>
      </c>
      <c r="I196" s="6">
        <f>Claws!H5</f>
        <v>1</v>
      </c>
      <c r="J196" s="6">
        <f>Claws!I5</f>
        <v>0</v>
      </c>
      <c r="K196" s="6">
        <f>Claws!J5</f>
        <v>0</v>
      </c>
      <c r="L196" s="6">
        <f>Claws!K5</f>
        <v>10</v>
      </c>
      <c r="M196" s="6">
        <f>Claws!L5</f>
        <v>5</v>
      </c>
      <c r="N196" s="11">
        <f>IFERROR(H196/F196,0)</f>
        <v>0.88888888888888884</v>
      </c>
      <c r="O196" s="11">
        <f>IFERROR(I196/F196,0)</f>
        <v>0.1111111111111111</v>
      </c>
      <c r="P196" s="11">
        <f>IFERROR(J196/F196,0)</f>
        <v>0</v>
      </c>
      <c r="Q196" s="11">
        <f>IFERROR(K196/F196,0)</f>
        <v>0</v>
      </c>
      <c r="R196" s="11">
        <f>IFERROR(G196/D196,0)</f>
        <v>4.4776119402985072E-2</v>
      </c>
      <c r="S196" s="14">
        <f>IFERROR((H196+I196+J196+K196)/E196,0)</f>
        <v>0.140625</v>
      </c>
      <c r="T196" s="14">
        <f>IFERROR(L196/E196,0)</f>
        <v>0.15625</v>
      </c>
      <c r="U196" s="14">
        <f>(F196+G196)/D196</f>
        <v>0.17910447761194029</v>
      </c>
      <c r="V196" s="14">
        <f>T196+U196</f>
        <v>0.33535447761194026</v>
      </c>
      <c r="W196" s="14">
        <f>(Table31118[[#This Row],[2B]]+Table31118[[#This Row],[3B]]+(3*Table31118[[#This Row],[HR]]))/Table31118[[#This Row],[AB]]</f>
        <v>1.5625E-2</v>
      </c>
      <c r="X196" s="15">
        <f>(0.69*Table31118[[#This Row],[BB]])+(0.89*Table31118[[#This Row],[1B]])+(1.27*Table31118[[#This Row],[2B]])+(1.62*Table31118[[#This Row],[3B]])+(2.1*Table31118[[#This Row],[HR]])/Table31118[[#This Row],[PA]]</f>
        <v>10.459999999999999</v>
      </c>
      <c r="Y196" s="35">
        <f>((F196+G196)*(L196+(0.26*G196))+(0.52*M196))/D196</f>
        <v>1.9695522388059699</v>
      </c>
    </row>
    <row r="197" spans="1:25" x14ac:dyDescent="0.25">
      <c r="A197" s="17" t="s">
        <v>227</v>
      </c>
      <c r="B197" s="6" t="str">
        <f>Claws!A2</f>
        <v>Andy Mason</v>
      </c>
      <c r="C197" s="6" t="str">
        <f>Claws!B2</f>
        <v>1,2</v>
      </c>
      <c r="D197" s="6">
        <f>Claws!C2</f>
        <v>24</v>
      </c>
      <c r="E197" s="6">
        <f>Claws!D2</f>
        <v>21</v>
      </c>
      <c r="F197" s="6">
        <f>Claws!E2</f>
        <v>3</v>
      </c>
      <c r="G197" s="6">
        <f>Claws!F2</f>
        <v>3</v>
      </c>
      <c r="H197" s="6">
        <f>Claws!G2</f>
        <v>1</v>
      </c>
      <c r="I197" s="6">
        <f>Claws!H2</f>
        <v>1</v>
      </c>
      <c r="J197" s="6">
        <f>Claws!I2</f>
        <v>0</v>
      </c>
      <c r="K197" s="6">
        <f>Claws!J2</f>
        <v>1</v>
      </c>
      <c r="L197" s="6">
        <f>Claws!K2</f>
        <v>7</v>
      </c>
      <c r="M197" s="6">
        <f>Claws!L2</f>
        <v>0</v>
      </c>
      <c r="N197" s="11">
        <f>IFERROR(H197/F197,0)</f>
        <v>0.33333333333333331</v>
      </c>
      <c r="O197" s="11">
        <f>IFERROR(I197/F197,0)</f>
        <v>0.33333333333333331</v>
      </c>
      <c r="P197" s="11">
        <f>IFERROR(J197/F197,0)</f>
        <v>0</v>
      </c>
      <c r="Q197" s="11">
        <f>IFERROR(K197/F197,0)</f>
        <v>0.33333333333333331</v>
      </c>
      <c r="R197" s="11">
        <f>IFERROR(G197/D197,0)</f>
        <v>0.125</v>
      </c>
      <c r="S197" s="14">
        <f>IFERROR((H197+I197+J197+K197)/E197,0)</f>
        <v>0.14285714285714285</v>
      </c>
      <c r="T197" s="14">
        <f>IFERROR(L197/E197,0)</f>
        <v>0.33333333333333331</v>
      </c>
      <c r="U197" s="14">
        <f>(F197+G197)/D197</f>
        <v>0.25</v>
      </c>
      <c r="V197" s="14">
        <f>T197+U197</f>
        <v>0.58333333333333326</v>
      </c>
      <c r="W197" s="14">
        <f>(Table31118[[#This Row],[2B]]+Table31118[[#This Row],[3B]]+(3*Table31118[[#This Row],[HR]]))/Table31118[[#This Row],[AB]]</f>
        <v>0.19047619047619047</v>
      </c>
      <c r="X197" s="15">
        <f>(0.69*Table31118[[#This Row],[BB]])+(0.89*Table31118[[#This Row],[1B]])+(1.27*Table31118[[#This Row],[2B]])+(1.62*Table31118[[#This Row],[3B]])+(2.1*Table31118[[#This Row],[HR]])/Table31118[[#This Row],[PA]]</f>
        <v>4.3175000000000008</v>
      </c>
      <c r="Y197" s="35">
        <f>((F197+G197)*(L197+(0.26*G197))+(0.52*M197))/D197</f>
        <v>1.9450000000000001</v>
      </c>
    </row>
    <row r="198" spans="1:25" x14ac:dyDescent="0.25">
      <c r="A198" s="17" t="s">
        <v>226</v>
      </c>
      <c r="B198" s="6" t="str">
        <f>Marshals!A8</f>
        <v>Ivan Pena</v>
      </c>
      <c r="C198" s="6" t="str">
        <f>Marshals!B8</f>
        <v>1,2,3</v>
      </c>
      <c r="D198" s="6">
        <f>Marshals!C8</f>
        <v>11</v>
      </c>
      <c r="E198" s="6">
        <f>Marshals!D8</f>
        <v>11</v>
      </c>
      <c r="F198" s="6">
        <f>Marshals!E8</f>
        <v>3</v>
      </c>
      <c r="G198" s="6">
        <f>Marshals!F8</f>
        <v>0</v>
      </c>
      <c r="H198" s="6">
        <f>Marshals!G8</f>
        <v>0</v>
      </c>
      <c r="I198" s="6">
        <f>Marshals!H8</f>
        <v>2</v>
      </c>
      <c r="J198" s="6">
        <f>Marshals!I8</f>
        <v>1</v>
      </c>
      <c r="K198" s="6">
        <f>Marshals!J8</f>
        <v>0</v>
      </c>
      <c r="L198" s="6">
        <f>Marshals!K8</f>
        <v>7</v>
      </c>
      <c r="M198" s="6">
        <f>Marshals!L8</f>
        <v>0</v>
      </c>
      <c r="N198" s="11">
        <f>IFERROR(H198/F198,0)</f>
        <v>0</v>
      </c>
      <c r="O198" s="11">
        <f>IFERROR(I198/F198,0)</f>
        <v>0.66666666666666663</v>
      </c>
      <c r="P198" s="11">
        <f>IFERROR(J198/F198,0)</f>
        <v>0.33333333333333331</v>
      </c>
      <c r="Q198" s="11">
        <f>IFERROR(K198/F198,0)</f>
        <v>0</v>
      </c>
      <c r="R198" s="11">
        <f>IFERROR(G198/D198,0)</f>
        <v>0</v>
      </c>
      <c r="S198" s="14">
        <f>IFERROR((H198+I198+J198+K198)/E198,0)</f>
        <v>0.27272727272727271</v>
      </c>
      <c r="T198" s="14">
        <f>IFERROR(L198/E198,0)</f>
        <v>0.63636363636363635</v>
      </c>
      <c r="U198" s="14">
        <f>(F198+G198)/D198</f>
        <v>0.27272727272727271</v>
      </c>
      <c r="V198" s="14">
        <f>T198+U198</f>
        <v>0.90909090909090906</v>
      </c>
      <c r="W198" s="14">
        <f>(Table31118[[#This Row],[2B]]+Table31118[[#This Row],[3B]]+(3*Table31118[[#This Row],[HR]]))/Table31118[[#This Row],[AB]]</f>
        <v>0.27272727272727271</v>
      </c>
      <c r="X198" s="15">
        <f>(0.69*Table31118[[#This Row],[BB]])+(0.89*Table31118[[#This Row],[1B]])+(1.27*Table31118[[#This Row],[2B]])+(1.62*Table31118[[#This Row],[3B]])+(2.1*Table31118[[#This Row],[HR]])/Table31118[[#This Row],[PA]]</f>
        <v>4.16</v>
      </c>
      <c r="Y198" s="35">
        <f>((F198+G198)*(L198+(0.26*G198))+(0.52*M198))/D198</f>
        <v>1.9090909090909092</v>
      </c>
    </row>
    <row r="199" spans="1:25" x14ac:dyDescent="0.25">
      <c r="A199" s="17" t="s">
        <v>240</v>
      </c>
      <c r="B199" s="6" t="str">
        <f>Badgers!A8</f>
        <v>Kumaran Seelen</v>
      </c>
      <c r="C199" s="6" t="str">
        <f>Badgers!B8</f>
        <v>2,3</v>
      </c>
      <c r="D199" s="6">
        <f>Badgers!C8</f>
        <v>75</v>
      </c>
      <c r="E199" s="6">
        <f>Badgers!D8</f>
        <v>73</v>
      </c>
      <c r="F199" s="6">
        <f>Badgers!E8</f>
        <v>7</v>
      </c>
      <c r="G199" s="6">
        <f>Badgers!F8</f>
        <v>2</v>
      </c>
      <c r="H199" s="6">
        <f>Badgers!G8</f>
        <v>1</v>
      </c>
      <c r="I199" s="6">
        <f>Badgers!H8</f>
        <v>4</v>
      </c>
      <c r="J199" s="6">
        <f>Badgers!I8</f>
        <v>2</v>
      </c>
      <c r="K199" s="6">
        <f>Badgers!J8</f>
        <v>0</v>
      </c>
      <c r="L199" s="6">
        <f>Badgers!K8</f>
        <v>15</v>
      </c>
      <c r="M199" s="6">
        <f>Badgers!L8</f>
        <v>2</v>
      </c>
      <c r="N199" s="11">
        <f>IFERROR(H199/F199,0)</f>
        <v>0.14285714285714285</v>
      </c>
      <c r="O199" s="11">
        <f>IFERROR(I199/F199,0)</f>
        <v>0.5714285714285714</v>
      </c>
      <c r="P199" s="11">
        <f>IFERROR(J199/F199,0)</f>
        <v>0.2857142857142857</v>
      </c>
      <c r="Q199" s="11">
        <f>IFERROR(K199/F199,0)</f>
        <v>0</v>
      </c>
      <c r="R199" s="11">
        <f>IFERROR(G199/D199,0)</f>
        <v>2.6666666666666668E-2</v>
      </c>
      <c r="S199" s="14">
        <f>IFERROR((H199+I199+J199+K199)/E199,0)</f>
        <v>9.5890410958904104E-2</v>
      </c>
      <c r="T199" s="14">
        <f>IFERROR(L199/E199,0)</f>
        <v>0.20547945205479451</v>
      </c>
      <c r="U199" s="14">
        <f>(F199+G199)/D199</f>
        <v>0.12</v>
      </c>
      <c r="V199" s="14">
        <f>T199+U199</f>
        <v>0.3254794520547945</v>
      </c>
      <c r="W199" s="14">
        <f>(Table31118[[#This Row],[2B]]+Table31118[[#This Row],[3B]]+(3*Table31118[[#This Row],[HR]]))/Table31118[[#This Row],[AB]]</f>
        <v>8.2191780821917804E-2</v>
      </c>
      <c r="X199" s="15">
        <f>(0.69*Table31118[[#This Row],[BB]])+(0.89*Table31118[[#This Row],[1B]])+(1.27*Table31118[[#This Row],[2B]])+(1.62*Table31118[[#This Row],[3B]])+(2.1*Table31118[[#This Row],[HR]])/Table31118[[#This Row],[PA]]</f>
        <v>10.59</v>
      </c>
      <c r="Y199" s="35">
        <f>((F199+G199)*(L199+(0.26*G199))+(0.52*M199))/D199</f>
        <v>1.8762666666666667</v>
      </c>
    </row>
    <row r="200" spans="1:25" x14ac:dyDescent="0.25">
      <c r="A200" s="17" t="s">
        <v>240</v>
      </c>
      <c r="B200" s="6" t="str">
        <f>Badgers!A3</f>
        <v>Carmelo Lorenzo</v>
      </c>
      <c r="C200" s="6" t="str">
        <f>Badgers!B3</f>
        <v>1,2,3</v>
      </c>
      <c r="D200" s="6">
        <f>Badgers!C3</f>
        <v>69</v>
      </c>
      <c r="E200" s="6">
        <f>Badgers!D3</f>
        <v>68</v>
      </c>
      <c r="F200" s="6">
        <f>Badgers!E3</f>
        <v>8</v>
      </c>
      <c r="G200" s="6">
        <f>Badgers!F3</f>
        <v>1</v>
      </c>
      <c r="H200" s="6">
        <f>Badgers!G3</f>
        <v>4</v>
      </c>
      <c r="I200" s="6">
        <f>Badgers!H3</f>
        <v>3</v>
      </c>
      <c r="J200" s="6">
        <f>Badgers!I3</f>
        <v>0</v>
      </c>
      <c r="K200" s="6">
        <f>Badgers!J3</f>
        <v>1</v>
      </c>
      <c r="L200" s="6">
        <f>Badgers!K3</f>
        <v>14</v>
      </c>
      <c r="M200" s="6">
        <f>Badgers!L3</f>
        <v>1</v>
      </c>
      <c r="N200" s="11">
        <f>IFERROR(H200/F200,0)</f>
        <v>0.5</v>
      </c>
      <c r="O200" s="11">
        <f>IFERROR(I200/F200,0)</f>
        <v>0.375</v>
      </c>
      <c r="P200" s="11">
        <f>IFERROR(J200/F200,0)</f>
        <v>0</v>
      </c>
      <c r="Q200" s="11">
        <f>IFERROR(K200/F200,0)</f>
        <v>0.125</v>
      </c>
      <c r="R200" s="11">
        <f>IFERROR(G200/D200,0)</f>
        <v>1.4492753623188406E-2</v>
      </c>
      <c r="S200" s="14">
        <f>IFERROR((H200+I200+J200+K200)/E200,0)</f>
        <v>0.11764705882352941</v>
      </c>
      <c r="T200" s="14">
        <f>IFERROR(L200/E200,0)</f>
        <v>0.20588235294117646</v>
      </c>
      <c r="U200" s="14">
        <f>(F200+G200)/D200</f>
        <v>0.13043478260869565</v>
      </c>
      <c r="V200" s="14">
        <f>T200+U200</f>
        <v>0.33631713554987208</v>
      </c>
      <c r="W200" s="14">
        <f>(Table31118[[#This Row],[2B]]+Table31118[[#This Row],[3B]]+(3*Table31118[[#This Row],[HR]]))/Table31118[[#This Row],[AB]]</f>
        <v>8.8235294117647065E-2</v>
      </c>
      <c r="X200" s="15">
        <f>(0.69*Table31118[[#This Row],[BB]])+(0.89*Table31118[[#This Row],[1B]])+(1.27*Table31118[[#This Row],[2B]])+(1.62*Table31118[[#This Row],[3B]])+(2.1*Table31118[[#This Row],[HR]])/Table31118[[#This Row],[PA]]</f>
        <v>8.0904347826086962</v>
      </c>
      <c r="Y200" s="35">
        <f>((F200+G200)*(L200+(0.26*G200))+(0.52*M200))/D200</f>
        <v>1.8675362318840583</v>
      </c>
    </row>
    <row r="201" spans="1:25" x14ac:dyDescent="0.25">
      <c r="A201" s="17" t="s">
        <v>238</v>
      </c>
      <c r="B201" s="6" t="str">
        <f>Warhogs!A7</f>
        <v>Heather Mckenzie</v>
      </c>
      <c r="C201" s="6">
        <f>Warhogs!B7</f>
        <v>3</v>
      </c>
      <c r="D201" s="6">
        <f>Warhogs!C7</f>
        <v>39</v>
      </c>
      <c r="E201" s="6">
        <f>Warhogs!D7</f>
        <v>39</v>
      </c>
      <c r="F201" s="6">
        <f>Warhogs!E7</f>
        <v>6</v>
      </c>
      <c r="G201" s="6">
        <f>Warhogs!F7</f>
        <v>0</v>
      </c>
      <c r="H201" s="6">
        <f>Warhogs!G7</f>
        <v>2</v>
      </c>
      <c r="I201" s="6">
        <f>Warhogs!H7</f>
        <v>3</v>
      </c>
      <c r="J201" s="6">
        <f>Warhogs!I7</f>
        <v>0</v>
      </c>
      <c r="K201" s="6">
        <f>Warhogs!J7</f>
        <v>1</v>
      </c>
      <c r="L201" s="6">
        <f>Warhogs!K7</f>
        <v>12</v>
      </c>
      <c r="M201" s="6">
        <f>Warhogs!L7</f>
        <v>1</v>
      </c>
      <c r="N201" s="11">
        <f>IFERROR(H201/F201,0)</f>
        <v>0.33333333333333331</v>
      </c>
      <c r="O201" s="11">
        <f>IFERROR(I201/F201,0)</f>
        <v>0.5</v>
      </c>
      <c r="P201" s="11">
        <f>IFERROR(J201/F201,0)</f>
        <v>0</v>
      </c>
      <c r="Q201" s="11">
        <f>IFERROR(K201/F201,0)</f>
        <v>0.16666666666666666</v>
      </c>
      <c r="R201" s="11">
        <f>IFERROR(G201/D201,0)</f>
        <v>0</v>
      </c>
      <c r="S201" s="14">
        <f>IFERROR((H201+I201+J201+K201)/E201,0)</f>
        <v>0.15384615384615385</v>
      </c>
      <c r="T201" s="14">
        <f>IFERROR(L201/E201,0)</f>
        <v>0.30769230769230771</v>
      </c>
      <c r="U201" s="14">
        <f>(F201+G201)/D201</f>
        <v>0.15384615384615385</v>
      </c>
      <c r="V201" s="14">
        <f>T201+U201</f>
        <v>0.46153846153846156</v>
      </c>
      <c r="W201" s="14">
        <f>(Table31118[[#This Row],[2B]]+Table31118[[#This Row],[3B]]+(3*Table31118[[#This Row],[HR]]))/Table31118[[#This Row],[AB]]</f>
        <v>0.15384615384615385</v>
      </c>
      <c r="X201" s="15">
        <f>(0.69*Table31118[[#This Row],[BB]])+(0.89*Table31118[[#This Row],[1B]])+(1.27*Table31118[[#This Row],[2B]])+(1.62*Table31118[[#This Row],[3B]])+(2.1*Table31118[[#This Row],[HR]])/Table31118[[#This Row],[PA]]</f>
        <v>5.6438461538461535</v>
      </c>
      <c r="Y201" s="35">
        <f>((F201+G201)*(L201+(0.26*G201))+(0.52*M201))/D201</f>
        <v>1.8594871794871795</v>
      </c>
    </row>
    <row r="202" spans="1:25" x14ac:dyDescent="0.25">
      <c r="A202" s="17" t="s">
        <v>231</v>
      </c>
      <c r="B202" s="6" t="str">
        <f>Novas!A15</f>
        <v>Andy Mason</v>
      </c>
      <c r="C202" s="6">
        <f>Novas!B15</f>
        <v>3</v>
      </c>
      <c r="D202" s="6">
        <f>Novas!C15</f>
        <v>71</v>
      </c>
      <c r="E202" s="6">
        <f>Novas!D15</f>
        <v>65</v>
      </c>
      <c r="F202" s="6">
        <f>Novas!E15</f>
        <v>5</v>
      </c>
      <c r="G202" s="6">
        <f>Novas!F15</f>
        <v>6</v>
      </c>
      <c r="H202" s="6">
        <f>Novas!G15</f>
        <v>2</v>
      </c>
      <c r="I202" s="6">
        <f>Novas!H15</f>
        <v>2</v>
      </c>
      <c r="J202" s="6">
        <f>Novas!I15</f>
        <v>1</v>
      </c>
      <c r="K202" s="6">
        <f>Novas!J15</f>
        <v>0</v>
      </c>
      <c r="L202" s="6">
        <f>Novas!K15</f>
        <v>9</v>
      </c>
      <c r="M202" s="6">
        <f>Novas!L15</f>
        <v>0</v>
      </c>
      <c r="N202" s="11">
        <f>IFERROR(H202/F202,0)</f>
        <v>0.4</v>
      </c>
      <c r="O202" s="11">
        <f>IFERROR(I202/F202,0)</f>
        <v>0.4</v>
      </c>
      <c r="P202" s="11">
        <f>IFERROR(J202/F202,0)</f>
        <v>0.2</v>
      </c>
      <c r="Q202" s="11">
        <f>IFERROR(K202/F202,0)</f>
        <v>0</v>
      </c>
      <c r="R202" s="11">
        <f>IFERROR(G202/D202,0)</f>
        <v>8.4507042253521125E-2</v>
      </c>
      <c r="S202" s="14">
        <f>IFERROR((H202+I202+J202+K202)/E202,0)</f>
        <v>7.6923076923076927E-2</v>
      </c>
      <c r="T202" s="14">
        <f>IFERROR(L202/E202,0)</f>
        <v>0.13846153846153847</v>
      </c>
      <c r="U202" s="14">
        <f>(F202+G202)/D202</f>
        <v>0.15492957746478872</v>
      </c>
      <c r="V202" s="14">
        <f>T202+U202</f>
        <v>0.29339111592632716</v>
      </c>
      <c r="W202" s="14">
        <f>(Table31118[[#This Row],[2B]]+Table31118[[#This Row],[3B]]+(3*Table31118[[#This Row],[HR]]))/Table31118[[#This Row],[AB]]</f>
        <v>4.6153846153846156E-2</v>
      </c>
      <c r="X202" s="15">
        <f>(0.69*Table31118[[#This Row],[BB]])+(0.89*Table31118[[#This Row],[1B]])+(1.27*Table31118[[#This Row],[2B]])+(1.62*Table31118[[#This Row],[3B]])+(2.1*Table31118[[#This Row],[HR]])/Table31118[[#This Row],[PA]]</f>
        <v>10.080000000000002</v>
      </c>
      <c r="Y202" s="35">
        <f>((F202+G202)*(L202+(0.26*G202))+(0.52*M202))/D202</f>
        <v>1.6360563380281692</v>
      </c>
    </row>
    <row r="203" spans="1:25" x14ac:dyDescent="0.25">
      <c r="A203" s="17" t="s">
        <v>235</v>
      </c>
      <c r="B203" s="6" t="str">
        <f>Crocs!A6</f>
        <v>Harry Bowman</v>
      </c>
      <c r="C203" s="6" t="str">
        <f>Crocs!B6</f>
        <v>1,2,3</v>
      </c>
      <c r="D203" s="6">
        <f>Crocs!C6</f>
        <v>71</v>
      </c>
      <c r="E203" s="6">
        <f>Crocs!D6</f>
        <v>66</v>
      </c>
      <c r="F203" s="6">
        <f>Crocs!E6</f>
        <v>7</v>
      </c>
      <c r="G203" s="6">
        <f>Crocs!F6</f>
        <v>5</v>
      </c>
      <c r="H203" s="6">
        <f>Crocs!G6</f>
        <v>6</v>
      </c>
      <c r="I203" s="6">
        <f>Crocs!H6</f>
        <v>1</v>
      </c>
      <c r="J203" s="6">
        <f>Crocs!I6</f>
        <v>0</v>
      </c>
      <c r="K203" s="6">
        <f>Crocs!J6</f>
        <v>0</v>
      </c>
      <c r="L203" s="6">
        <f>Crocs!K6</f>
        <v>8</v>
      </c>
      <c r="M203" s="6">
        <f>Crocs!L6</f>
        <v>2</v>
      </c>
      <c r="N203" s="11">
        <f>IFERROR(H203/F203,0)</f>
        <v>0.8571428571428571</v>
      </c>
      <c r="O203" s="11">
        <f>IFERROR(I203/F203,0)</f>
        <v>0.14285714285714285</v>
      </c>
      <c r="P203" s="11">
        <f>IFERROR(J203/F203,0)</f>
        <v>0</v>
      </c>
      <c r="Q203" s="11">
        <f>IFERROR(K203/F203,0)</f>
        <v>0</v>
      </c>
      <c r="R203" s="11">
        <f>IFERROR(G203/D203,0)</f>
        <v>7.0422535211267609E-2</v>
      </c>
      <c r="S203" s="14">
        <f>IFERROR((H203+I203+J203+K203)/E203,0)</f>
        <v>0.10606060606060606</v>
      </c>
      <c r="T203" s="14">
        <f>IFERROR(L203/E203,0)</f>
        <v>0.12121212121212122</v>
      </c>
      <c r="U203" s="14">
        <f>(F203+G203)/D203</f>
        <v>0.16901408450704225</v>
      </c>
      <c r="V203" s="14">
        <f>T203+U203</f>
        <v>0.29022620571916347</v>
      </c>
      <c r="W203" s="14">
        <f>(Table31118[[#This Row],[2B]]+Table31118[[#This Row],[3B]]+(3*Table31118[[#This Row],[HR]]))/Table31118[[#This Row],[AB]]</f>
        <v>1.5151515151515152E-2</v>
      </c>
      <c r="X203" s="15">
        <f>(0.69*Table31118[[#This Row],[BB]])+(0.89*Table31118[[#This Row],[1B]])+(1.27*Table31118[[#This Row],[2B]])+(1.62*Table31118[[#This Row],[3B]])+(2.1*Table31118[[#This Row],[HR]])/Table31118[[#This Row],[PA]]</f>
        <v>10.059999999999999</v>
      </c>
      <c r="Y203" s="35">
        <f>((F203+G203)*(L203+(0.26*G203))+(0.52*M203))/D203</f>
        <v>1.5864788732394368</v>
      </c>
    </row>
    <row r="204" spans="1:25" x14ac:dyDescent="0.25">
      <c r="A204" s="17" t="s">
        <v>241</v>
      </c>
      <c r="B204" s="36" t="str">
        <f>Spikes!A10</f>
        <v>Lewis Armstrong</v>
      </c>
      <c r="C204" s="36" t="str">
        <f>Spikes!B10</f>
        <v>1,2,3</v>
      </c>
      <c r="D204" s="36">
        <f>Spikes!C10</f>
        <v>68</v>
      </c>
      <c r="E204" s="36">
        <f>Spikes!D10</f>
        <v>64</v>
      </c>
      <c r="F204" s="36">
        <f>Spikes!E10</f>
        <v>6</v>
      </c>
      <c r="G204" s="36">
        <f>Spikes!F10</f>
        <v>4</v>
      </c>
      <c r="H204" s="36">
        <f>Spikes!G10</f>
        <v>3</v>
      </c>
      <c r="I204" s="36">
        <f>Spikes!H10</f>
        <v>3</v>
      </c>
      <c r="J204" s="36">
        <f>Spikes!I10</f>
        <v>0</v>
      </c>
      <c r="K204" s="36">
        <f>Spikes!J10</f>
        <v>0</v>
      </c>
      <c r="L204" s="36">
        <f>Spikes!K10</f>
        <v>9</v>
      </c>
      <c r="M204" s="36">
        <f>Spikes!L10</f>
        <v>2</v>
      </c>
      <c r="N204" s="11">
        <f>IFERROR(H204/F204,0)</f>
        <v>0.5</v>
      </c>
      <c r="O204" s="11">
        <f>IFERROR(I204/F204,0)</f>
        <v>0.5</v>
      </c>
      <c r="P204" s="11">
        <f>IFERROR(J204/F204,0)</f>
        <v>0</v>
      </c>
      <c r="Q204" s="11">
        <f>IFERROR(K204/F204,0)</f>
        <v>0</v>
      </c>
      <c r="R204" s="11">
        <f>IFERROR(G204/D204,0)</f>
        <v>5.8823529411764705E-2</v>
      </c>
      <c r="S204" s="14">
        <f>IFERROR((H204+I204+J204+K204)/E204,0)</f>
        <v>9.375E-2</v>
      </c>
      <c r="T204" s="14">
        <f>IFERROR(L204/E204,0)</f>
        <v>0.140625</v>
      </c>
      <c r="U204" s="14">
        <f>(F204+G204)/D204</f>
        <v>0.14705882352941177</v>
      </c>
      <c r="V204" s="14">
        <f>T204+U204</f>
        <v>0.2876838235294118</v>
      </c>
      <c r="W204" s="14">
        <f>(Table31118[[#This Row],[2B]]+Table31118[[#This Row],[3B]]+(3*Table31118[[#This Row],[HR]]))/Table31118[[#This Row],[AB]]</f>
        <v>4.6875E-2</v>
      </c>
      <c r="X204" s="15">
        <f>(0.69*Table31118[[#This Row],[BB]])+(0.89*Table31118[[#This Row],[1B]])+(1.27*Table31118[[#This Row],[2B]])+(1.62*Table31118[[#This Row],[3B]])+(2.1*Table31118[[#This Row],[HR]])/Table31118[[#This Row],[PA]]</f>
        <v>9.24</v>
      </c>
      <c r="Y204" s="35">
        <f>((F204+G204)*(L204+(0.26*G204))+(0.52*M204))/D204</f>
        <v>1.4917647058823529</v>
      </c>
    </row>
    <row r="205" spans="1:25" x14ac:dyDescent="0.25">
      <c r="A205" s="17" t="s">
        <v>231</v>
      </c>
      <c r="B205" s="6" t="str">
        <f>Novas!A4</f>
        <v>Brennan Banks</v>
      </c>
      <c r="C205" s="6" t="str">
        <f>Novas!B4</f>
        <v>1,2,3</v>
      </c>
      <c r="D205" s="6">
        <f>Novas!C4</f>
        <v>63</v>
      </c>
      <c r="E205" s="6">
        <f>Novas!D4</f>
        <v>59</v>
      </c>
      <c r="F205" s="6">
        <f>Novas!E4</f>
        <v>6</v>
      </c>
      <c r="G205" s="6">
        <f>Novas!F4</f>
        <v>4</v>
      </c>
      <c r="H205" s="6">
        <f>Novas!G4</f>
        <v>4</v>
      </c>
      <c r="I205" s="6">
        <f>Novas!H4</f>
        <v>2</v>
      </c>
      <c r="J205" s="6">
        <f>Novas!I4</f>
        <v>0</v>
      </c>
      <c r="K205" s="6">
        <f>Novas!J4</f>
        <v>0</v>
      </c>
      <c r="L205" s="6">
        <f>Novas!K4</f>
        <v>8</v>
      </c>
      <c r="M205" s="6">
        <f>Novas!L4</f>
        <v>1</v>
      </c>
      <c r="N205" s="11">
        <f>IFERROR(H205/F205,0)</f>
        <v>0.66666666666666663</v>
      </c>
      <c r="O205" s="11">
        <f>IFERROR(I205/F205,0)</f>
        <v>0.33333333333333331</v>
      </c>
      <c r="P205" s="11">
        <f>IFERROR(J205/F205,0)</f>
        <v>0</v>
      </c>
      <c r="Q205" s="11">
        <f>IFERROR(K205/F205,0)</f>
        <v>0</v>
      </c>
      <c r="R205" s="11">
        <f>IFERROR(G205/D205,0)</f>
        <v>6.3492063492063489E-2</v>
      </c>
      <c r="S205" s="14">
        <f>IFERROR((H205+I205+J205+K205)/E205,0)</f>
        <v>0.10169491525423729</v>
      </c>
      <c r="T205" s="14">
        <f>IFERROR(L205/E205,0)</f>
        <v>0.13559322033898305</v>
      </c>
      <c r="U205" s="14">
        <f>(F205+G205)/D205</f>
        <v>0.15873015873015872</v>
      </c>
      <c r="V205" s="14">
        <f>T205+U205</f>
        <v>0.29432337906914174</v>
      </c>
      <c r="W205" s="14">
        <f>(Table31118[[#This Row],[2B]]+Table31118[[#This Row],[3B]]+(3*Table31118[[#This Row],[HR]]))/Table31118[[#This Row],[AB]]</f>
        <v>3.3898305084745763E-2</v>
      </c>
      <c r="X205" s="15">
        <f>(0.69*Table31118[[#This Row],[BB]])+(0.89*Table31118[[#This Row],[1B]])+(1.27*Table31118[[#This Row],[2B]])+(1.62*Table31118[[#This Row],[3B]])+(2.1*Table31118[[#This Row],[HR]])/Table31118[[#This Row],[PA]]</f>
        <v>8.86</v>
      </c>
      <c r="Y205" s="35">
        <f>((F205+G205)*(L205+(0.26*G205))+(0.52*M205))/D205</f>
        <v>1.4431746031746029</v>
      </c>
    </row>
    <row r="206" spans="1:25" x14ac:dyDescent="0.25">
      <c r="A206" s="17" t="s">
        <v>233</v>
      </c>
      <c r="B206" s="6" t="str">
        <f>Infernos!A2</f>
        <v>Alex Navarro</v>
      </c>
      <c r="C206" s="6" t="str">
        <f>Infernos!B2</f>
        <v>1,2,3</v>
      </c>
      <c r="D206" s="6">
        <f>Infernos!C2</f>
        <v>62</v>
      </c>
      <c r="E206" s="6">
        <f>Infernos!D2</f>
        <v>59</v>
      </c>
      <c r="F206" s="6">
        <f>Infernos!E2</f>
        <v>5</v>
      </c>
      <c r="G206" s="6">
        <f>Infernos!F2</f>
        <v>3</v>
      </c>
      <c r="H206" s="6">
        <f>Infernos!G2</f>
        <v>1</v>
      </c>
      <c r="I206" s="6">
        <f>Infernos!H2</f>
        <v>3</v>
      </c>
      <c r="J206" s="6">
        <f>Infernos!I2</f>
        <v>1</v>
      </c>
      <c r="K206" s="6">
        <f>Infernos!J2</f>
        <v>0</v>
      </c>
      <c r="L206" s="6">
        <f>Infernos!K2</f>
        <v>10</v>
      </c>
      <c r="M206" s="6">
        <f>Infernos!L2</f>
        <v>1</v>
      </c>
      <c r="N206" s="11">
        <f>IFERROR(H206/F206,0)</f>
        <v>0.2</v>
      </c>
      <c r="O206" s="11">
        <f>IFERROR(I206/F206,0)</f>
        <v>0.6</v>
      </c>
      <c r="P206" s="11">
        <f>IFERROR(J206/F206,0)</f>
        <v>0.2</v>
      </c>
      <c r="Q206" s="11">
        <f>IFERROR(K206/F206,0)</f>
        <v>0</v>
      </c>
      <c r="R206" s="11">
        <f>IFERROR(G206/D206,0)</f>
        <v>4.8387096774193547E-2</v>
      </c>
      <c r="S206" s="14">
        <f>IFERROR((H206+I206+J206+K206)/E206,0)</f>
        <v>8.4745762711864403E-2</v>
      </c>
      <c r="T206" s="14">
        <f>IFERROR(L206/E206,0)</f>
        <v>0.16949152542372881</v>
      </c>
      <c r="U206" s="14">
        <f>(F206+G206)/D206</f>
        <v>0.12903225806451613</v>
      </c>
      <c r="V206" s="14">
        <f>T206+U206</f>
        <v>0.29852378348824493</v>
      </c>
      <c r="W206" s="14">
        <f>(Table31118[[#This Row],[2B]]+Table31118[[#This Row],[3B]]+(3*Table31118[[#This Row],[HR]]))/Table31118[[#This Row],[AB]]</f>
        <v>6.7796610169491525E-2</v>
      </c>
      <c r="X206" s="15">
        <f>(0.69*Table31118[[#This Row],[BB]])+(0.89*Table31118[[#This Row],[1B]])+(1.27*Table31118[[#This Row],[2B]])+(1.62*Table31118[[#This Row],[3B]])+(2.1*Table31118[[#This Row],[HR]])/Table31118[[#This Row],[PA]]</f>
        <v>8.39</v>
      </c>
      <c r="Y206" s="35">
        <f>((F206+G206)*(L206+(0.26*G206))+(0.52*M206))/D206</f>
        <v>1.3993548387096773</v>
      </c>
    </row>
    <row r="207" spans="1:25" x14ac:dyDescent="0.25">
      <c r="A207" s="37" t="s">
        <v>233</v>
      </c>
      <c r="B207" s="38" t="str">
        <f>Infernos!A13</f>
        <v>Samuel Gallardo</v>
      </c>
      <c r="C207" s="38" t="str">
        <f>Infernos!B13</f>
        <v>1,2,3</v>
      </c>
      <c r="D207" s="38">
        <f>Infernos!C13</f>
        <v>62</v>
      </c>
      <c r="E207" s="38">
        <f>Infernos!D13</f>
        <v>59</v>
      </c>
      <c r="F207" s="38">
        <f>Infernos!E13</f>
        <v>5</v>
      </c>
      <c r="G207" s="38">
        <f>Infernos!F13</f>
        <v>3</v>
      </c>
      <c r="H207" s="38">
        <f>Infernos!G13</f>
        <v>3</v>
      </c>
      <c r="I207" s="38">
        <f>Infernos!H13</f>
        <v>0</v>
      </c>
      <c r="J207" s="38">
        <f>Infernos!I13</f>
        <v>2</v>
      </c>
      <c r="K207" s="38">
        <f>Infernos!J13</f>
        <v>0</v>
      </c>
      <c r="L207" s="38">
        <f>Infernos!K13</f>
        <v>9</v>
      </c>
      <c r="M207" s="38">
        <f>Infernos!L13</f>
        <v>2</v>
      </c>
      <c r="N207" s="20">
        <f>IFERROR(H207/F207,0)</f>
        <v>0.6</v>
      </c>
      <c r="O207" s="20">
        <f>IFERROR(I207/F207,0)</f>
        <v>0</v>
      </c>
      <c r="P207" s="20">
        <f>IFERROR(J207/F207,0)</f>
        <v>0.4</v>
      </c>
      <c r="Q207" s="20">
        <f>IFERROR(K207/F207,0)</f>
        <v>0</v>
      </c>
      <c r="R207" s="20">
        <f>IFERROR(G207/D207,0)</f>
        <v>4.8387096774193547E-2</v>
      </c>
      <c r="S207" s="22">
        <f>IFERROR((H207+I207+J207+K207)/E207,0)</f>
        <v>8.4745762711864403E-2</v>
      </c>
      <c r="T207" s="22">
        <f>IFERROR(L207/E207,0)</f>
        <v>0.15254237288135594</v>
      </c>
      <c r="U207" s="22">
        <f>(F207+G207)/D207</f>
        <v>0.12903225806451613</v>
      </c>
      <c r="V207" s="22">
        <f>T207+U207</f>
        <v>0.2815746309458721</v>
      </c>
      <c r="W207" s="22">
        <f>(Table31118[[#This Row],[2B]]+Table31118[[#This Row],[3B]]+(3*Table31118[[#This Row],[HR]]))/Table31118[[#This Row],[AB]]</f>
        <v>3.3898305084745763E-2</v>
      </c>
      <c r="X207" s="23">
        <f>(0.69*Table31118[[#This Row],[BB]])+(0.89*Table31118[[#This Row],[1B]])+(1.27*Table31118[[#This Row],[2B]])+(1.62*Table31118[[#This Row],[3B]])+(2.1*Table31118[[#This Row],[HR]])/Table31118[[#This Row],[PA]]</f>
        <v>7.98</v>
      </c>
      <c r="Y207" s="39">
        <f>((F207+G207)*(L207+(0.26*G207))+(0.52*M207))/D207</f>
        <v>1.2787096774193549</v>
      </c>
    </row>
    <row r="208" spans="1:25" x14ac:dyDescent="0.25">
      <c r="A208" s="37" t="s">
        <v>232</v>
      </c>
      <c r="B208" s="38" t="str">
        <f>Runners!A5</f>
        <v>German Reyes</v>
      </c>
      <c r="C208" s="38" t="str">
        <f>Runners!B5</f>
        <v>1,2,3</v>
      </c>
      <c r="D208" s="38">
        <f>Runners!C5</f>
        <v>68</v>
      </c>
      <c r="E208" s="38">
        <f>Runners!D5</f>
        <v>66</v>
      </c>
      <c r="F208" s="38">
        <f>Runners!E5</f>
        <v>7</v>
      </c>
      <c r="G208" s="38">
        <f>Runners!F5</f>
        <v>2</v>
      </c>
      <c r="H208" s="38">
        <f>Runners!G5</f>
        <v>5</v>
      </c>
      <c r="I208" s="38">
        <f>Runners!H5</f>
        <v>2</v>
      </c>
      <c r="J208" s="38">
        <f>Runners!I5</f>
        <v>0</v>
      </c>
      <c r="K208" s="38">
        <f>Runners!J5</f>
        <v>0</v>
      </c>
      <c r="L208" s="38">
        <f>Runners!K5</f>
        <v>9</v>
      </c>
      <c r="M208" s="38">
        <f>Runners!L5</f>
        <v>1</v>
      </c>
      <c r="N208" s="20">
        <f>IFERROR(H208/F208,0)</f>
        <v>0.7142857142857143</v>
      </c>
      <c r="O208" s="20">
        <f>IFERROR(I208/F208,0)</f>
        <v>0.2857142857142857</v>
      </c>
      <c r="P208" s="20">
        <f>IFERROR(J208/F208,0)</f>
        <v>0</v>
      </c>
      <c r="Q208" s="20">
        <f>IFERROR(K208/F208,0)</f>
        <v>0</v>
      </c>
      <c r="R208" s="20">
        <f>IFERROR(G208/D208,0)</f>
        <v>2.9411764705882353E-2</v>
      </c>
      <c r="S208" s="22">
        <f>IFERROR((H208+I208+J208+K208)/E208,0)</f>
        <v>0.10606060606060606</v>
      </c>
      <c r="T208" s="22">
        <f>IFERROR(L208/E208,0)</f>
        <v>0.13636363636363635</v>
      </c>
      <c r="U208" s="22">
        <f>(F208+G208)/D208</f>
        <v>0.13235294117647059</v>
      </c>
      <c r="V208" s="22">
        <f>T208+U208</f>
        <v>0.26871657754010692</v>
      </c>
      <c r="W208" s="22">
        <f>(Table31118[[#This Row],[2B]]+Table31118[[#This Row],[3B]]+(3*Table31118[[#This Row],[HR]]))/Table31118[[#This Row],[AB]]</f>
        <v>3.0303030303030304E-2</v>
      </c>
      <c r="X208" s="23">
        <f>(0.69*Table31118[[#This Row],[BB]])+(0.89*Table31118[[#This Row],[1B]])+(1.27*Table31118[[#This Row],[2B]])+(1.62*Table31118[[#This Row],[3B]])+(2.1*Table31118[[#This Row],[HR]])/Table31118[[#This Row],[PA]]</f>
        <v>8.370000000000001</v>
      </c>
      <c r="Y208" s="39">
        <f>((F208+G208)*(L208+(0.26*G208))+(0.52*M208))/D208</f>
        <v>1.2676470588235293</v>
      </c>
    </row>
    <row r="209" spans="1:25" x14ac:dyDescent="0.25">
      <c r="A209" s="37" t="s">
        <v>227</v>
      </c>
      <c r="B209" s="38" t="str">
        <f>Claws!A9</f>
        <v>Javier Carrasco</v>
      </c>
      <c r="C209" s="38" t="str">
        <f>Claws!B9</f>
        <v>1,2,3</v>
      </c>
      <c r="D209" s="38">
        <f>Claws!C9</f>
        <v>63</v>
      </c>
      <c r="E209" s="38">
        <f>Claws!D9</f>
        <v>61</v>
      </c>
      <c r="F209" s="38">
        <f>Claws!E9</f>
        <v>7</v>
      </c>
      <c r="G209" s="38">
        <f>Claws!F9</f>
        <v>2</v>
      </c>
      <c r="H209" s="38">
        <f>Claws!G9</f>
        <v>6</v>
      </c>
      <c r="I209" s="38">
        <f>Claws!H9</f>
        <v>1</v>
      </c>
      <c r="J209" s="38">
        <f>Claws!I9</f>
        <v>0</v>
      </c>
      <c r="K209" s="38">
        <f>Claws!J9</f>
        <v>0</v>
      </c>
      <c r="L209" s="38">
        <f>Claws!K9</f>
        <v>8</v>
      </c>
      <c r="M209" s="38">
        <f>Claws!L9</f>
        <v>2</v>
      </c>
      <c r="N209" s="20">
        <f>IFERROR(H209/F209,0)</f>
        <v>0.8571428571428571</v>
      </c>
      <c r="O209" s="20">
        <f>IFERROR(I209/F209,0)</f>
        <v>0.14285714285714285</v>
      </c>
      <c r="P209" s="20">
        <f>IFERROR(J209/F209,0)</f>
        <v>0</v>
      </c>
      <c r="Q209" s="20">
        <f>IFERROR(K209/F209,0)</f>
        <v>0</v>
      </c>
      <c r="R209" s="20">
        <f>IFERROR(G209/D209,0)</f>
        <v>3.1746031746031744E-2</v>
      </c>
      <c r="S209" s="22">
        <f>IFERROR((H209+I209+J209+K209)/E209,0)</f>
        <v>0.11475409836065574</v>
      </c>
      <c r="T209" s="22">
        <f>IFERROR(L209/E209,0)</f>
        <v>0.13114754098360656</v>
      </c>
      <c r="U209" s="22">
        <f>(F209+G209)/D209</f>
        <v>0.14285714285714285</v>
      </c>
      <c r="V209" s="22">
        <f>T209+U209</f>
        <v>0.27400468384074939</v>
      </c>
      <c r="W209" s="22">
        <f>(Table31118[[#This Row],[2B]]+Table31118[[#This Row],[3B]]+(3*Table31118[[#This Row],[HR]]))/Table31118[[#This Row],[AB]]</f>
        <v>1.6393442622950821E-2</v>
      </c>
      <c r="X209" s="23">
        <f>(0.69*Table31118[[#This Row],[BB]])+(0.89*Table31118[[#This Row],[1B]])+(1.27*Table31118[[#This Row],[2B]])+(1.62*Table31118[[#This Row],[3B]])+(2.1*Table31118[[#This Row],[HR]])/Table31118[[#This Row],[PA]]</f>
        <v>7.99</v>
      </c>
      <c r="Y209" s="39">
        <f>((F209+G209)*(L209+(0.26*G209))+(0.52*M209))/D209</f>
        <v>1.2336507936507937</v>
      </c>
    </row>
    <row r="210" spans="1:25" x14ac:dyDescent="0.25">
      <c r="A210" s="37" t="s">
        <v>230</v>
      </c>
      <c r="B210" s="38" t="str">
        <f>Bullets!A13</f>
        <v>Lewis Harvey</v>
      </c>
      <c r="C210" s="38" t="str">
        <f>Bullets!B13</f>
        <v>1,2,3</v>
      </c>
      <c r="D210" s="38">
        <f>Bullets!C13</f>
        <v>64</v>
      </c>
      <c r="E210" s="38">
        <f>Bullets!D13</f>
        <v>57</v>
      </c>
      <c r="F210" s="38">
        <f>Bullets!E13</f>
        <v>3</v>
      </c>
      <c r="G210" s="38">
        <f>Bullets!F13</f>
        <v>7</v>
      </c>
      <c r="H210" s="38">
        <f>Bullets!G13</f>
        <v>1</v>
      </c>
      <c r="I210" s="38">
        <f>Bullets!H13</f>
        <v>1</v>
      </c>
      <c r="J210" s="38">
        <f>Bullets!I13</f>
        <v>1</v>
      </c>
      <c r="K210" s="38">
        <f>Bullets!J13</f>
        <v>0</v>
      </c>
      <c r="L210" s="38">
        <f>Bullets!K13</f>
        <v>6</v>
      </c>
      <c r="M210" s="38">
        <f>Bullets!L13</f>
        <v>1</v>
      </c>
      <c r="N210" s="20">
        <f>IFERROR(H210/F210,0)</f>
        <v>0.33333333333333331</v>
      </c>
      <c r="O210" s="20">
        <f>IFERROR(I210/F210,0)</f>
        <v>0.33333333333333331</v>
      </c>
      <c r="P210" s="20">
        <f>IFERROR(J210/F210,0)</f>
        <v>0.33333333333333331</v>
      </c>
      <c r="Q210" s="20">
        <f>IFERROR(K210/F210,0)</f>
        <v>0</v>
      </c>
      <c r="R210" s="20">
        <f>IFERROR(G210/D210,0)</f>
        <v>0.109375</v>
      </c>
      <c r="S210" s="22">
        <f>IFERROR((H210+I210+J210+K210)/E210,0)</f>
        <v>5.2631578947368418E-2</v>
      </c>
      <c r="T210" s="22">
        <f>IFERROR(L210/E210,0)</f>
        <v>0.10526315789473684</v>
      </c>
      <c r="U210" s="22">
        <f>(F210+G210)/D210</f>
        <v>0.15625</v>
      </c>
      <c r="V210" s="22">
        <f>T210+U210</f>
        <v>0.26151315789473684</v>
      </c>
      <c r="W210" s="22">
        <f>(Table31118[[#This Row],[2B]]+Table31118[[#This Row],[3B]]+(3*Table31118[[#This Row],[HR]]))/Table31118[[#This Row],[AB]]</f>
        <v>3.5087719298245612E-2</v>
      </c>
      <c r="X210" s="23">
        <f>(0.69*Table31118[[#This Row],[BB]])+(0.89*Table31118[[#This Row],[1B]])+(1.27*Table31118[[#This Row],[2B]])+(1.62*Table31118[[#This Row],[3B]])+(2.1*Table31118[[#This Row],[HR]])/Table31118[[#This Row],[PA]]</f>
        <v>8.61</v>
      </c>
      <c r="Y210" s="39">
        <f>((F210+G210)*(L210+(0.26*G210))+(0.52*M210))/D210</f>
        <v>1.23</v>
      </c>
    </row>
    <row r="211" spans="1:25" x14ac:dyDescent="0.25">
      <c r="A211" s="37" t="s">
        <v>227</v>
      </c>
      <c r="B211" s="6" t="str">
        <f>Claws!A16</f>
        <v>Sol Knight</v>
      </c>
      <c r="C211" s="6">
        <f>Claws!B16</f>
        <v>3</v>
      </c>
      <c r="D211" s="6">
        <f>Claws!C16</f>
        <v>39</v>
      </c>
      <c r="E211" s="6">
        <f>Claws!D16</f>
        <v>39</v>
      </c>
      <c r="F211" s="6">
        <f>Claws!E16</f>
        <v>5</v>
      </c>
      <c r="G211" s="6">
        <f>Claws!F16</f>
        <v>0</v>
      </c>
      <c r="H211" s="6">
        <f>Claws!G16</f>
        <v>3</v>
      </c>
      <c r="I211" s="6">
        <f>Claws!H16</f>
        <v>1</v>
      </c>
      <c r="J211" s="6">
        <f>Claws!I16</f>
        <v>0</v>
      </c>
      <c r="K211" s="6">
        <f>Claws!J16</f>
        <v>1</v>
      </c>
      <c r="L211" s="6">
        <f>Claws!K16</f>
        <v>9</v>
      </c>
      <c r="M211" s="6">
        <f>Claws!L16</f>
        <v>0</v>
      </c>
      <c r="N211" s="20">
        <f>IFERROR(H211/F211,0)</f>
        <v>0.6</v>
      </c>
      <c r="O211" s="20">
        <f>IFERROR(I211/F211,0)</f>
        <v>0.2</v>
      </c>
      <c r="P211" s="20">
        <f>IFERROR(J211/F211,0)</f>
        <v>0</v>
      </c>
      <c r="Q211" s="20">
        <f>IFERROR(K211/F211,0)</f>
        <v>0.2</v>
      </c>
      <c r="R211" s="20">
        <f>IFERROR(G211/D211,0)</f>
        <v>0</v>
      </c>
      <c r="S211" s="22">
        <f>IFERROR((H211+I211+J211+K211)/E211,0)</f>
        <v>0.12820512820512819</v>
      </c>
      <c r="T211" s="22">
        <f>IFERROR(L211/E211,0)</f>
        <v>0.23076923076923078</v>
      </c>
      <c r="U211" s="22">
        <f>(F211+G211)/D211</f>
        <v>0.12820512820512819</v>
      </c>
      <c r="V211" s="22">
        <f>T211+U211</f>
        <v>0.35897435897435898</v>
      </c>
      <c r="W211" s="22">
        <f>(Table31118[[#This Row],[2B]]+Table31118[[#This Row],[3B]]+(3*Table31118[[#This Row],[HR]]))/Table31118[[#This Row],[AB]]</f>
        <v>0.10256410256410256</v>
      </c>
      <c r="X211" s="23">
        <f>(0.69*Table31118[[#This Row],[BB]])+(0.89*Table31118[[#This Row],[1B]])+(1.27*Table31118[[#This Row],[2B]])+(1.62*Table31118[[#This Row],[3B]])+(2.1*Table31118[[#This Row],[HR]])/Table31118[[#This Row],[PA]]</f>
        <v>3.9938461538461536</v>
      </c>
      <c r="Y211" s="39">
        <f>((F211+G211)*(L211+(0.26*G211))+(0.52*M211))/D211</f>
        <v>1.1538461538461537</v>
      </c>
    </row>
    <row r="212" spans="1:25" x14ac:dyDescent="0.25">
      <c r="A212" s="6" t="s">
        <v>238</v>
      </c>
      <c r="B212" s="6" t="str">
        <f>Warhogs!A13</f>
        <v>Sergio Suarez</v>
      </c>
      <c r="C212" s="6" t="str">
        <f>Warhogs!B13</f>
        <v>1,2</v>
      </c>
      <c r="D212" s="6">
        <f>Warhogs!C13</f>
        <v>24</v>
      </c>
      <c r="E212" s="6">
        <f>Warhogs!D13</f>
        <v>22</v>
      </c>
      <c r="F212" s="6">
        <f>Warhogs!E13</f>
        <v>2</v>
      </c>
      <c r="G212" s="6">
        <f>Warhogs!F13</f>
        <v>2</v>
      </c>
      <c r="H212" s="6">
        <f>Warhogs!G13</f>
        <v>0</v>
      </c>
      <c r="I212" s="6">
        <f>Warhogs!H13</f>
        <v>1</v>
      </c>
      <c r="J212" s="6">
        <f>Warhogs!I13</f>
        <v>0</v>
      </c>
      <c r="K212" s="6">
        <f>Warhogs!J13</f>
        <v>1</v>
      </c>
      <c r="L212" s="6">
        <f>Warhogs!K13</f>
        <v>6</v>
      </c>
      <c r="M212" s="6">
        <f>Warhogs!L13</f>
        <v>1</v>
      </c>
      <c r="N212" s="11">
        <f>IFERROR(H212/F212,0)</f>
        <v>0</v>
      </c>
      <c r="O212" s="11">
        <f>IFERROR(I212/F212,0)</f>
        <v>0.5</v>
      </c>
      <c r="P212" s="11">
        <f>IFERROR(J212/F212,0)</f>
        <v>0</v>
      </c>
      <c r="Q212" s="11">
        <f>IFERROR(K212/F212,0)</f>
        <v>0.5</v>
      </c>
      <c r="R212" s="11">
        <f>IFERROR(G212/D212,0)</f>
        <v>8.3333333333333329E-2</v>
      </c>
      <c r="S212" s="14">
        <f>IFERROR((H212+I212+J212+K212)/E212,0)</f>
        <v>9.0909090909090912E-2</v>
      </c>
      <c r="T212" s="14">
        <f>IFERROR(L212/E212,0)</f>
        <v>0.27272727272727271</v>
      </c>
      <c r="U212" s="14">
        <f>(F212+G212)/D212</f>
        <v>0.16666666666666666</v>
      </c>
      <c r="V212" s="14">
        <f>T212+U212</f>
        <v>0.43939393939393934</v>
      </c>
      <c r="W212" s="14">
        <f>(Table31118[[#This Row],[2B]]+Table31118[[#This Row],[3B]]+(3*Table31118[[#This Row],[HR]]))/Table31118[[#This Row],[AB]]</f>
        <v>0.18181818181818182</v>
      </c>
      <c r="X212" s="15">
        <f>(0.69*Table31118[[#This Row],[BB]])+(0.89*Table31118[[#This Row],[1B]])+(1.27*Table31118[[#This Row],[2B]])+(1.62*Table31118[[#This Row],[3B]])+(2.1*Table31118[[#This Row],[HR]])/Table31118[[#This Row],[PA]]</f>
        <v>2.7374999999999998</v>
      </c>
      <c r="Y212" s="15">
        <f>((F212+G212)*(L212+(0.26*G212))+(0.52*M212))/D212</f>
        <v>1.1083333333333332</v>
      </c>
    </row>
    <row r="213" spans="1:25" x14ac:dyDescent="0.25">
      <c r="A213" s="37" t="s">
        <v>242</v>
      </c>
      <c r="B213" s="6" t="str">
        <f>Cannons!A8</f>
        <v>Jason Smith</v>
      </c>
      <c r="C213" s="6" t="str">
        <f>Cannons!B8</f>
        <v>1,2,3</v>
      </c>
      <c r="D213" s="6">
        <f>Cannons!C8</f>
        <v>74</v>
      </c>
      <c r="E213" s="6">
        <f>Cannons!D8</f>
        <v>74</v>
      </c>
      <c r="F213" s="6">
        <f>Cannons!E8</f>
        <v>6</v>
      </c>
      <c r="G213" s="6">
        <f>Cannons!F8</f>
        <v>0</v>
      </c>
      <c r="H213" s="6">
        <f>Cannons!G8</f>
        <v>3</v>
      </c>
      <c r="I213" s="6">
        <f>Cannons!H8</f>
        <v>1</v>
      </c>
      <c r="J213" s="6">
        <f>Cannons!I8</f>
        <v>0</v>
      </c>
      <c r="K213" s="6">
        <f>Cannons!J8</f>
        <v>2</v>
      </c>
      <c r="L213" s="6">
        <f>Cannons!K8</f>
        <v>13</v>
      </c>
      <c r="M213" s="6">
        <f>Cannons!L8</f>
        <v>1</v>
      </c>
      <c r="N213" s="20">
        <f>IFERROR(H213/F213,0)</f>
        <v>0.5</v>
      </c>
      <c r="O213" s="20">
        <f>IFERROR(I213/F213,0)</f>
        <v>0.16666666666666666</v>
      </c>
      <c r="P213" s="20">
        <f>IFERROR(J213/F213,0)</f>
        <v>0</v>
      </c>
      <c r="Q213" s="20">
        <f>IFERROR(K213/F213,0)</f>
        <v>0.33333333333333331</v>
      </c>
      <c r="R213" s="20">
        <f>IFERROR(G213/D213,0)</f>
        <v>0</v>
      </c>
      <c r="S213" s="22">
        <f>IFERROR((H213+I213+J213+K213)/E213,0)</f>
        <v>8.1081081081081086E-2</v>
      </c>
      <c r="T213" s="22">
        <f>IFERROR(L213/E213,0)</f>
        <v>0.17567567567567569</v>
      </c>
      <c r="U213" s="22">
        <f>(F213+G213)/D213</f>
        <v>8.1081081081081086E-2</v>
      </c>
      <c r="V213" s="22">
        <f>T213+U213</f>
        <v>0.2567567567567568</v>
      </c>
      <c r="W213" s="22">
        <f>(Table31118[[#This Row],[2B]]+Table31118[[#This Row],[3B]]+(3*Table31118[[#This Row],[HR]]))/Table31118[[#This Row],[AB]]</f>
        <v>9.45945945945946E-2</v>
      </c>
      <c r="X213" s="23">
        <f>(0.69*Table31118[[#This Row],[BB]])+(0.89*Table31118[[#This Row],[1B]])+(1.27*Table31118[[#This Row],[2B]])+(1.62*Table31118[[#This Row],[3B]])+(2.1*Table31118[[#This Row],[HR]])/Table31118[[#This Row],[PA]]</f>
        <v>3.9967567567567568</v>
      </c>
      <c r="Y213" s="39">
        <f>((F213+G213)*(L213+(0.26*G213))+(0.52*M213))/D213</f>
        <v>1.0610810810810811</v>
      </c>
    </row>
    <row r="214" spans="1:25" x14ac:dyDescent="0.25">
      <c r="A214" s="18" t="s">
        <v>234</v>
      </c>
      <c r="B214" s="36" t="str">
        <f>Knights!A8</f>
        <v>John Fernandez</v>
      </c>
      <c r="C214" s="36" t="str">
        <f>Knights!B8</f>
        <v>1,2,3</v>
      </c>
      <c r="D214" s="36">
        <f>Knights!C8</f>
        <v>65</v>
      </c>
      <c r="E214" s="36">
        <f>Knights!D8</f>
        <v>63</v>
      </c>
      <c r="F214" s="36">
        <f>Knights!E8</f>
        <v>6</v>
      </c>
      <c r="G214" s="36">
        <f>Knights!F8</f>
        <v>2</v>
      </c>
      <c r="H214" s="36">
        <f>Knights!G8</f>
        <v>4</v>
      </c>
      <c r="I214" s="36">
        <f>Knights!H8</f>
        <v>2</v>
      </c>
      <c r="J214" s="36">
        <f>Knights!I8</f>
        <v>0</v>
      </c>
      <c r="K214" s="36">
        <f>Knights!J8</f>
        <v>0</v>
      </c>
      <c r="L214" s="36">
        <f>Knights!K8</f>
        <v>8</v>
      </c>
      <c r="M214" s="36">
        <f>Knights!L8</f>
        <v>1</v>
      </c>
      <c r="N214" s="20">
        <f>IFERROR(H214/F214,0)</f>
        <v>0.66666666666666663</v>
      </c>
      <c r="O214" s="20">
        <f>IFERROR(I214/F214,0)</f>
        <v>0.33333333333333331</v>
      </c>
      <c r="P214" s="20">
        <f>IFERROR(J214/F214,0)</f>
        <v>0</v>
      </c>
      <c r="Q214" s="20">
        <f>IFERROR(K214/F214,0)</f>
        <v>0</v>
      </c>
      <c r="R214" s="20">
        <f>IFERROR(G214/D214,0)</f>
        <v>3.0769230769230771E-2</v>
      </c>
      <c r="S214" s="22">
        <f>IFERROR((H214+I214+J214+K214)/E214,0)</f>
        <v>9.5238095238095233E-2</v>
      </c>
      <c r="T214" s="22">
        <f>IFERROR(L214/E214,0)</f>
        <v>0.12698412698412698</v>
      </c>
      <c r="U214" s="22">
        <f>(F214+G214)/D214</f>
        <v>0.12307692307692308</v>
      </c>
      <c r="V214" s="22">
        <f>T214+U214</f>
        <v>0.25006105006105006</v>
      </c>
      <c r="W214" s="22">
        <f>(Table31118[[#This Row],[2B]]+Table31118[[#This Row],[3B]]+(3*Table31118[[#This Row],[HR]]))/Table31118[[#This Row],[AB]]</f>
        <v>3.1746031746031744E-2</v>
      </c>
      <c r="X214" s="23">
        <f>(0.69*Table31118[[#This Row],[BB]])+(0.89*Table31118[[#This Row],[1B]])+(1.27*Table31118[[#This Row],[2B]])+(1.62*Table31118[[#This Row],[3B]])+(2.1*Table31118[[#This Row],[HR]])/Table31118[[#This Row],[PA]]</f>
        <v>7.4799999999999995</v>
      </c>
      <c r="Y214" s="39">
        <f>((F214+G214)*(L214+(0.26*G214))+(0.52*M214))/D214</f>
        <v>1.0566153846153845</v>
      </c>
    </row>
    <row r="215" spans="1:25" x14ac:dyDescent="0.25">
      <c r="A215" s="37" t="s">
        <v>231</v>
      </c>
      <c r="B215" s="6" t="str">
        <f>Novas!A9</f>
        <v>Ken Wallace</v>
      </c>
      <c r="C215" s="6" t="str">
        <f>Novas!B9</f>
        <v>1,2</v>
      </c>
      <c r="D215" s="6">
        <f>Novas!C9</f>
        <v>70</v>
      </c>
      <c r="E215" s="6">
        <f>Novas!D9</f>
        <v>67</v>
      </c>
      <c r="F215" s="6">
        <f>Novas!E9</f>
        <v>5</v>
      </c>
      <c r="G215" s="6">
        <f>Novas!F9</f>
        <v>3</v>
      </c>
      <c r="H215" s="6">
        <f>Novas!G9</f>
        <v>3</v>
      </c>
      <c r="I215" s="6">
        <f>Novas!H9</f>
        <v>2</v>
      </c>
      <c r="J215" s="6">
        <f>Novas!I9</f>
        <v>0</v>
      </c>
      <c r="K215" s="6">
        <f>Novas!J9</f>
        <v>0</v>
      </c>
      <c r="L215" s="6">
        <f>Novas!K9</f>
        <v>7</v>
      </c>
      <c r="M215" s="6">
        <f>Novas!L9</f>
        <v>2</v>
      </c>
      <c r="N215" s="20">
        <f>IFERROR(H215/F215,0)</f>
        <v>0.6</v>
      </c>
      <c r="O215" s="20">
        <f>IFERROR(I215/F215,0)</f>
        <v>0.4</v>
      </c>
      <c r="P215" s="20">
        <f>IFERROR(J215/F215,0)</f>
        <v>0</v>
      </c>
      <c r="Q215" s="20">
        <f>IFERROR(K215/F215,0)</f>
        <v>0</v>
      </c>
      <c r="R215" s="20">
        <f>IFERROR(G215/D215,0)</f>
        <v>4.2857142857142858E-2</v>
      </c>
      <c r="S215" s="22">
        <f>IFERROR((H215+I215+J215+K215)/E215,0)</f>
        <v>7.4626865671641784E-2</v>
      </c>
      <c r="T215" s="22">
        <f>IFERROR(L215/E215,0)</f>
        <v>0.1044776119402985</v>
      </c>
      <c r="U215" s="22">
        <f>(F215+G215)/D215</f>
        <v>0.11428571428571428</v>
      </c>
      <c r="V215" s="22">
        <f>T215+U215</f>
        <v>0.2187633262260128</v>
      </c>
      <c r="W215" s="22">
        <f>(Table31118[[#This Row],[2B]]+Table31118[[#This Row],[3B]]+(3*Table31118[[#This Row],[HR]]))/Table31118[[#This Row],[AB]]</f>
        <v>2.9850746268656716E-2</v>
      </c>
      <c r="X215" s="23">
        <f>(0.69*Table31118[[#This Row],[BB]])+(0.89*Table31118[[#This Row],[1B]])+(1.27*Table31118[[#This Row],[2B]])+(1.62*Table31118[[#This Row],[3B]])+(2.1*Table31118[[#This Row],[HR]])/Table31118[[#This Row],[PA]]</f>
        <v>7.28</v>
      </c>
      <c r="Y215" s="39">
        <f>((F215+G215)*(L215+(0.26*G215))+(0.52*M215))/D215</f>
        <v>0.90400000000000003</v>
      </c>
    </row>
    <row r="216" spans="1:25" x14ac:dyDescent="0.25">
      <c r="A216" s="37" t="s">
        <v>231</v>
      </c>
      <c r="B216" s="6" t="str">
        <f>Novas!A5</f>
        <v>Carlos Cano</v>
      </c>
      <c r="C216" s="6" t="str">
        <f>Novas!B5</f>
        <v>1,2,3</v>
      </c>
      <c r="D216" s="6">
        <f>Novas!C5</f>
        <v>65</v>
      </c>
      <c r="E216" s="6">
        <f>Novas!D5</f>
        <v>61</v>
      </c>
      <c r="F216" s="6">
        <f>Novas!E5</f>
        <v>4</v>
      </c>
      <c r="G216" s="6">
        <f>Novas!F5</f>
        <v>4</v>
      </c>
      <c r="H216" s="6">
        <f>Novas!G5</f>
        <v>2</v>
      </c>
      <c r="I216" s="6">
        <f>Novas!H5</f>
        <v>2</v>
      </c>
      <c r="J216" s="6">
        <f>Novas!I5</f>
        <v>0</v>
      </c>
      <c r="K216" s="6">
        <f>Novas!J5</f>
        <v>0</v>
      </c>
      <c r="L216" s="6">
        <f>Novas!K5</f>
        <v>6</v>
      </c>
      <c r="M216" s="6">
        <f>Novas!L5</f>
        <v>3</v>
      </c>
      <c r="N216" s="20">
        <f>IFERROR(H216/F216,0)</f>
        <v>0.5</v>
      </c>
      <c r="O216" s="20">
        <f>IFERROR(I216/F216,0)</f>
        <v>0.5</v>
      </c>
      <c r="P216" s="20">
        <f>IFERROR(J216/F216,0)</f>
        <v>0</v>
      </c>
      <c r="Q216" s="20">
        <f>IFERROR(K216/F216,0)</f>
        <v>0</v>
      </c>
      <c r="R216" s="20">
        <f>IFERROR(G216/D216,0)</f>
        <v>6.1538461538461542E-2</v>
      </c>
      <c r="S216" s="22">
        <f>IFERROR((H216+I216+J216+K216)/E216,0)</f>
        <v>6.5573770491803282E-2</v>
      </c>
      <c r="T216" s="22">
        <f>IFERROR(L216/E216,0)</f>
        <v>9.8360655737704916E-2</v>
      </c>
      <c r="U216" s="22">
        <f>(F216+G216)/D216</f>
        <v>0.12307692307692308</v>
      </c>
      <c r="V216" s="22">
        <f>T216+U216</f>
        <v>0.221437578814628</v>
      </c>
      <c r="W216" s="22">
        <f>(Table31118[[#This Row],[2B]]+Table31118[[#This Row],[3B]]+(3*Table31118[[#This Row],[HR]]))/Table31118[[#This Row],[AB]]</f>
        <v>3.2786885245901641E-2</v>
      </c>
      <c r="X216" s="23">
        <f>(0.69*Table31118[[#This Row],[BB]])+(0.89*Table31118[[#This Row],[1B]])+(1.27*Table31118[[#This Row],[2B]])+(1.62*Table31118[[#This Row],[3B]])+(2.1*Table31118[[#This Row],[HR]])/Table31118[[#This Row],[PA]]</f>
        <v>7.08</v>
      </c>
      <c r="Y216" s="39">
        <f>((F216+G216)*(L216+(0.26*G216))+(0.52*M216))/D216</f>
        <v>0.89046153846153853</v>
      </c>
    </row>
    <row r="217" spans="1:25" x14ac:dyDescent="0.25">
      <c r="A217" s="37" t="s">
        <v>230</v>
      </c>
      <c r="B217" s="6" t="str">
        <f>Bullets!A14</f>
        <v>Mario Nunez</v>
      </c>
      <c r="C217" s="6" t="str">
        <f>Bullets!B14</f>
        <v>1,2</v>
      </c>
      <c r="D217" s="6">
        <f>Bullets!C14</f>
        <v>27</v>
      </c>
      <c r="E217" s="6">
        <f>Bullets!D14</f>
        <v>26</v>
      </c>
      <c r="F217" s="6">
        <f>Bullets!E14</f>
        <v>3</v>
      </c>
      <c r="G217" s="6">
        <f>Bullets!F14</f>
        <v>1</v>
      </c>
      <c r="H217" s="6">
        <f>Bullets!G14</f>
        <v>1</v>
      </c>
      <c r="I217" s="6">
        <f>Bullets!H14</f>
        <v>2</v>
      </c>
      <c r="J217" s="6">
        <f>Bullets!I14</f>
        <v>0</v>
      </c>
      <c r="K217" s="6">
        <f>Bullets!J14</f>
        <v>0</v>
      </c>
      <c r="L217" s="6">
        <f>Bullets!K14</f>
        <v>5</v>
      </c>
      <c r="M217" s="6">
        <f>Bullets!L14</f>
        <v>2</v>
      </c>
      <c r="N217" s="20">
        <f>IFERROR(H217/F217,0)</f>
        <v>0.33333333333333331</v>
      </c>
      <c r="O217" s="20">
        <f>IFERROR(I217/F217,0)</f>
        <v>0.66666666666666663</v>
      </c>
      <c r="P217" s="20">
        <f>IFERROR(J217/F217,0)</f>
        <v>0</v>
      </c>
      <c r="Q217" s="20">
        <f>IFERROR(K217/F217,0)</f>
        <v>0</v>
      </c>
      <c r="R217" s="20">
        <f>IFERROR(G217/D217,0)</f>
        <v>3.7037037037037035E-2</v>
      </c>
      <c r="S217" s="22">
        <f>IFERROR((H217+I217+J217+K217)/E217,0)</f>
        <v>0.11538461538461539</v>
      </c>
      <c r="T217" s="22">
        <f>IFERROR(L217/E217,0)</f>
        <v>0.19230769230769232</v>
      </c>
      <c r="U217" s="22">
        <f>(F217+G217)/D217</f>
        <v>0.14814814814814814</v>
      </c>
      <c r="V217" s="22">
        <f>T217+U217</f>
        <v>0.34045584045584043</v>
      </c>
      <c r="W217" s="22">
        <f>(Table31118[[#This Row],[2B]]+Table31118[[#This Row],[3B]]+(3*Table31118[[#This Row],[HR]]))/Table31118[[#This Row],[AB]]</f>
        <v>7.6923076923076927E-2</v>
      </c>
      <c r="X217" s="23">
        <f>(0.69*Table31118[[#This Row],[BB]])+(0.89*Table31118[[#This Row],[1B]])+(1.27*Table31118[[#This Row],[2B]])+(1.62*Table31118[[#This Row],[3B]])+(2.1*Table31118[[#This Row],[HR]])/Table31118[[#This Row],[PA]]</f>
        <v>4.12</v>
      </c>
      <c r="Y217" s="39">
        <f>((F217+G217)*(L217+(0.26*G217))+(0.52*M217))/D217</f>
        <v>0.81777777777777771</v>
      </c>
    </row>
    <row r="218" spans="1:25" x14ac:dyDescent="0.25">
      <c r="A218" s="18" t="s">
        <v>228</v>
      </c>
      <c r="B218" s="36" t="str">
        <f>Spartans!A4</f>
        <v>Cory Richards</v>
      </c>
      <c r="C218" s="36" t="str">
        <f>Spartans!B4</f>
        <v>1,2,3</v>
      </c>
      <c r="D218" s="36">
        <f>Spartans!C4</f>
        <v>64</v>
      </c>
      <c r="E218" s="36">
        <f>Spartans!D4</f>
        <v>62</v>
      </c>
      <c r="F218" s="36">
        <f>Spartans!E4</f>
        <v>6</v>
      </c>
      <c r="G218" s="36">
        <f>Spartans!F4</f>
        <v>2</v>
      </c>
      <c r="H218" s="36">
        <f>Spartans!G4</f>
        <v>6</v>
      </c>
      <c r="I218" s="36">
        <f>Spartans!H4</f>
        <v>0</v>
      </c>
      <c r="J218" s="36">
        <f>Spartans!I4</f>
        <v>0</v>
      </c>
      <c r="K218" s="36">
        <f>Spartans!J4</f>
        <v>0</v>
      </c>
      <c r="L218" s="36">
        <f>Spartans!K4</f>
        <v>6</v>
      </c>
      <c r="M218" s="36">
        <f>Spartans!L4</f>
        <v>0</v>
      </c>
      <c r="N218" s="20">
        <f>IFERROR(H218/F218,0)</f>
        <v>1</v>
      </c>
      <c r="O218" s="20">
        <f>IFERROR(I218/F218,0)</f>
        <v>0</v>
      </c>
      <c r="P218" s="20">
        <f>IFERROR(J218/F218,0)</f>
        <v>0</v>
      </c>
      <c r="Q218" s="20">
        <f>IFERROR(K218/F218,0)</f>
        <v>0</v>
      </c>
      <c r="R218" s="20">
        <f>IFERROR(G218/D218,0)</f>
        <v>3.125E-2</v>
      </c>
      <c r="S218" s="22">
        <f>IFERROR((H218+I218+J218+K218)/E218,0)</f>
        <v>9.6774193548387094E-2</v>
      </c>
      <c r="T218" s="22">
        <f>IFERROR(L218/E218,0)</f>
        <v>9.6774193548387094E-2</v>
      </c>
      <c r="U218" s="22">
        <f>(F218+G218)/D218</f>
        <v>0.125</v>
      </c>
      <c r="V218" s="22">
        <f>T218+U218</f>
        <v>0.22177419354838709</v>
      </c>
      <c r="W218" s="22">
        <f>(Table31118[[#This Row],[2B]]+Table31118[[#This Row],[3B]]+(3*Table31118[[#This Row],[HR]]))/Table31118[[#This Row],[AB]]</f>
        <v>0</v>
      </c>
      <c r="X218" s="23">
        <f>(0.69*Table31118[[#This Row],[BB]])+(0.89*Table31118[[#This Row],[1B]])+(1.27*Table31118[[#This Row],[2B]])+(1.62*Table31118[[#This Row],[3B]])+(2.1*Table31118[[#This Row],[HR]])/Table31118[[#This Row],[PA]]</f>
        <v>6.72</v>
      </c>
      <c r="Y218" s="39">
        <f>((F218+G218)*(L218+(0.26*G218))+(0.52*M218))/D218</f>
        <v>0.81499999999999995</v>
      </c>
    </row>
    <row r="219" spans="1:25" x14ac:dyDescent="0.25">
      <c r="A219" s="37" t="s">
        <v>237</v>
      </c>
      <c r="B219" s="6" t="str">
        <f>Bulldogs!A10</f>
        <v>Jesse Smith</v>
      </c>
      <c r="C219" s="6" t="str">
        <f>Bulldogs!B10</f>
        <v>1,2,3</v>
      </c>
      <c r="D219" s="6">
        <f>Bulldogs!C10</f>
        <v>68</v>
      </c>
      <c r="E219" s="6">
        <f>Bulldogs!D10</f>
        <v>66</v>
      </c>
      <c r="F219" s="6">
        <f>Bulldogs!E10</f>
        <v>5</v>
      </c>
      <c r="G219" s="6">
        <f>Bulldogs!F10</f>
        <v>2</v>
      </c>
      <c r="H219" s="6">
        <f>Bulldogs!G10</f>
        <v>3</v>
      </c>
      <c r="I219" s="6">
        <f>Bulldogs!H10</f>
        <v>2</v>
      </c>
      <c r="J219" s="6">
        <f>Bulldogs!I10</f>
        <v>0</v>
      </c>
      <c r="K219" s="6">
        <f>Bulldogs!J10</f>
        <v>0</v>
      </c>
      <c r="L219" s="6">
        <f>Bulldogs!K10</f>
        <v>7</v>
      </c>
      <c r="M219" s="6">
        <f>Bulldogs!L10</f>
        <v>1</v>
      </c>
      <c r="N219" s="20">
        <f>IFERROR(H219/F219,0)</f>
        <v>0.6</v>
      </c>
      <c r="O219" s="20">
        <f>IFERROR(I219/F219,0)</f>
        <v>0.4</v>
      </c>
      <c r="P219" s="20">
        <f>IFERROR(J219/F219,0)</f>
        <v>0</v>
      </c>
      <c r="Q219" s="20">
        <f>IFERROR(K219/F219,0)</f>
        <v>0</v>
      </c>
      <c r="R219" s="20">
        <f>IFERROR(G219/D219,0)</f>
        <v>2.9411764705882353E-2</v>
      </c>
      <c r="S219" s="22">
        <f>IFERROR((H219+I219+J219+K219)/E219,0)</f>
        <v>7.575757575757576E-2</v>
      </c>
      <c r="T219" s="22">
        <f>IFERROR(L219/E219,0)</f>
        <v>0.10606060606060606</v>
      </c>
      <c r="U219" s="22">
        <f>(F219+G219)/D219</f>
        <v>0.10294117647058823</v>
      </c>
      <c r="V219" s="22">
        <f>T219+U219</f>
        <v>0.20900178253119428</v>
      </c>
      <c r="W219" s="22">
        <f>(Table31118[[#This Row],[2B]]+Table31118[[#This Row],[3B]]+(3*Table31118[[#This Row],[HR]]))/Table31118[[#This Row],[AB]]</f>
        <v>3.0303030303030304E-2</v>
      </c>
      <c r="X219" s="23">
        <f>(0.69*Table31118[[#This Row],[BB]])+(0.89*Table31118[[#This Row],[1B]])+(1.27*Table31118[[#This Row],[2B]])+(1.62*Table31118[[#This Row],[3B]])+(2.1*Table31118[[#This Row],[HR]])/Table31118[[#This Row],[PA]]</f>
        <v>6.59</v>
      </c>
      <c r="Y219" s="39">
        <f>((F219+G219)*(L219+(0.26*G219))+(0.52*M219))/D219</f>
        <v>0.78176470588235303</v>
      </c>
    </row>
    <row r="220" spans="1:25" x14ac:dyDescent="0.25">
      <c r="A220" s="37" t="s">
        <v>237</v>
      </c>
      <c r="B220" s="6" t="str">
        <f>Bulldogs!A6</f>
        <v>Emillio Garcia</v>
      </c>
      <c r="C220" s="6" t="str">
        <f>Bulldogs!B6</f>
        <v>1,2</v>
      </c>
      <c r="D220" s="6">
        <f>Bulldogs!C6</f>
        <v>28</v>
      </c>
      <c r="E220" s="6">
        <f>Bulldogs!D6</f>
        <v>26</v>
      </c>
      <c r="F220" s="6">
        <f>Bulldogs!E6</f>
        <v>2</v>
      </c>
      <c r="G220" s="6">
        <f>Bulldogs!F6</f>
        <v>2</v>
      </c>
      <c r="H220" s="6">
        <f>Bulldogs!G6</f>
        <v>1</v>
      </c>
      <c r="I220" s="6">
        <f>Bulldogs!H6</f>
        <v>1</v>
      </c>
      <c r="J220" s="6">
        <f>Bulldogs!I6</f>
        <v>0</v>
      </c>
      <c r="K220" s="6">
        <f>Bulldogs!J6</f>
        <v>0</v>
      </c>
      <c r="L220" s="6">
        <f>Bulldogs!K6</f>
        <v>3</v>
      </c>
      <c r="M220" s="6">
        <f>Bulldogs!L6</f>
        <v>0</v>
      </c>
      <c r="N220" s="20">
        <f>IFERROR(H220/F220,0)</f>
        <v>0.5</v>
      </c>
      <c r="O220" s="20">
        <f>IFERROR(I220/F220,0)</f>
        <v>0.5</v>
      </c>
      <c r="P220" s="20">
        <f>IFERROR(J220/F220,0)</f>
        <v>0</v>
      </c>
      <c r="Q220" s="20">
        <f>IFERROR(K220/F220,0)</f>
        <v>0</v>
      </c>
      <c r="R220" s="20">
        <f>IFERROR(G220/D220,0)</f>
        <v>7.1428571428571425E-2</v>
      </c>
      <c r="S220" s="22">
        <f>IFERROR((H220+I220+J220+K220)/E220,0)</f>
        <v>7.6923076923076927E-2</v>
      </c>
      <c r="T220" s="22">
        <f>IFERROR(L220/E220,0)</f>
        <v>0.11538461538461539</v>
      </c>
      <c r="U220" s="22">
        <f>(F220+G220)/D220</f>
        <v>0.14285714285714285</v>
      </c>
      <c r="V220" s="22">
        <f>T220+U220</f>
        <v>0.25824175824175821</v>
      </c>
      <c r="W220" s="22">
        <f>(Table31118[[#This Row],[2B]]+Table31118[[#This Row],[3B]]+(3*Table31118[[#This Row],[HR]]))/Table31118[[#This Row],[AB]]</f>
        <v>3.8461538461538464E-2</v>
      </c>
      <c r="X220" s="23">
        <f>(0.69*Table31118[[#This Row],[BB]])+(0.89*Table31118[[#This Row],[1B]])+(1.27*Table31118[[#This Row],[2B]])+(1.62*Table31118[[#This Row],[3B]])+(2.1*Table31118[[#This Row],[HR]])/Table31118[[#This Row],[PA]]</f>
        <v>3.54</v>
      </c>
      <c r="Y220" s="39">
        <f>((F220+G220)*(L220+(0.26*G220))+(0.52*M220))/D220</f>
        <v>0.50285714285714289</v>
      </c>
    </row>
    <row r="221" spans="1:25" x14ac:dyDescent="0.25">
      <c r="A221" s="37" t="s">
        <v>226</v>
      </c>
      <c r="B221" s="6" t="str">
        <f>Marshals!A3</f>
        <v>Corey Castro</v>
      </c>
      <c r="C221" s="6" t="str">
        <f>Marshals!B3</f>
        <v>1,2,3</v>
      </c>
      <c r="D221" s="6">
        <f>Marshals!C3</f>
        <v>8</v>
      </c>
      <c r="E221" s="6">
        <f>Marshals!D3</f>
        <v>8</v>
      </c>
      <c r="F221" s="6">
        <f>Marshals!E3</f>
        <v>1</v>
      </c>
      <c r="G221" s="6">
        <f>Marshals!F3</f>
        <v>0</v>
      </c>
      <c r="H221" s="6">
        <f>Marshals!G3</f>
        <v>0</v>
      </c>
      <c r="I221" s="6">
        <f>Marshals!H3</f>
        <v>1</v>
      </c>
      <c r="J221" s="6">
        <f>Marshals!I3</f>
        <v>0</v>
      </c>
      <c r="K221" s="6">
        <f>Marshals!J3</f>
        <v>0</v>
      </c>
      <c r="L221" s="6">
        <f>Marshals!K3</f>
        <v>2</v>
      </c>
      <c r="M221" s="6">
        <f>Marshals!L3</f>
        <v>0</v>
      </c>
      <c r="N221" s="20">
        <f>IFERROR(H221/F221,0)</f>
        <v>0</v>
      </c>
      <c r="O221" s="20">
        <f>IFERROR(I221/F221,0)</f>
        <v>1</v>
      </c>
      <c r="P221" s="20">
        <f>IFERROR(J221/F221,0)</f>
        <v>0</v>
      </c>
      <c r="Q221" s="20">
        <f>IFERROR(K221/F221,0)</f>
        <v>0</v>
      </c>
      <c r="R221" s="20">
        <f>IFERROR(G221/D221,0)</f>
        <v>0</v>
      </c>
      <c r="S221" s="22">
        <f>IFERROR((H221+I221+J221+K221)/E221,0)</f>
        <v>0.125</v>
      </c>
      <c r="T221" s="22">
        <f>IFERROR(L221/E221,0)</f>
        <v>0.25</v>
      </c>
      <c r="U221" s="22">
        <f>(F221+G221)/D221</f>
        <v>0.125</v>
      </c>
      <c r="V221" s="22">
        <f>T221+U221</f>
        <v>0.375</v>
      </c>
      <c r="W221" s="22">
        <f>(Table31118[[#This Row],[2B]]+Table31118[[#This Row],[3B]]+(3*Table31118[[#This Row],[HR]]))/Table31118[[#This Row],[AB]]</f>
        <v>0.125</v>
      </c>
      <c r="X221" s="23">
        <f>(0.69*Table31118[[#This Row],[BB]])+(0.89*Table31118[[#This Row],[1B]])+(1.27*Table31118[[#This Row],[2B]])+(1.62*Table31118[[#This Row],[3B]])+(2.1*Table31118[[#This Row],[HR]])/Table31118[[#This Row],[PA]]</f>
        <v>1.27</v>
      </c>
      <c r="Y221" s="39">
        <f>((F221+G221)*(L221+(0.26*G221))+(0.52*M221))/D221</f>
        <v>0.25</v>
      </c>
    </row>
    <row r="222" spans="1:25" x14ac:dyDescent="0.25">
      <c r="A222" s="37" t="s">
        <v>226</v>
      </c>
      <c r="B222" s="6" t="str">
        <f>Marshals!A14</f>
        <v>Salavador Ford</v>
      </c>
      <c r="C222" s="6" t="str">
        <f>Marshals!B14</f>
        <v>1,2,3</v>
      </c>
      <c r="D222" s="6">
        <f>Marshals!C14</f>
        <v>22</v>
      </c>
      <c r="E222" s="6">
        <f>Marshals!D14</f>
        <v>22</v>
      </c>
      <c r="F222" s="6">
        <f>Marshals!E14</f>
        <v>2</v>
      </c>
      <c r="G222" s="6">
        <f>Marshals!F14</f>
        <v>0</v>
      </c>
      <c r="H222" s="6">
        <f>Marshals!G14</f>
        <v>2</v>
      </c>
      <c r="I222" s="6">
        <f>Marshals!H14</f>
        <v>0</v>
      </c>
      <c r="J222" s="6">
        <f>Marshals!I14</f>
        <v>0</v>
      </c>
      <c r="K222" s="6">
        <f>Marshals!J14</f>
        <v>0</v>
      </c>
      <c r="L222" s="6">
        <f>Marshals!K14</f>
        <v>2</v>
      </c>
      <c r="M222" s="6">
        <f>Marshals!L14</f>
        <v>0</v>
      </c>
      <c r="N222" s="20">
        <f>IFERROR(H222/F222,0)</f>
        <v>1</v>
      </c>
      <c r="O222" s="20">
        <f>IFERROR(I222/F222,0)</f>
        <v>0</v>
      </c>
      <c r="P222" s="20">
        <f>IFERROR(J222/F222,0)</f>
        <v>0</v>
      </c>
      <c r="Q222" s="20">
        <f>IFERROR(K222/F222,0)</f>
        <v>0</v>
      </c>
      <c r="R222" s="20">
        <f>IFERROR(G222/D222,0)</f>
        <v>0</v>
      </c>
      <c r="S222" s="22">
        <f>IFERROR((H222+I222+J222+K222)/E222,0)</f>
        <v>9.0909090909090912E-2</v>
      </c>
      <c r="T222" s="22">
        <f>IFERROR(L222/E222,0)</f>
        <v>9.0909090909090912E-2</v>
      </c>
      <c r="U222" s="22">
        <f>(F222+G222)/D222</f>
        <v>9.0909090909090912E-2</v>
      </c>
      <c r="V222" s="22">
        <f>T222+U222</f>
        <v>0.18181818181818182</v>
      </c>
      <c r="W222" s="22">
        <f>(Table31118[[#This Row],[2B]]+Table31118[[#This Row],[3B]]+(3*Table31118[[#This Row],[HR]]))/Table31118[[#This Row],[AB]]</f>
        <v>0</v>
      </c>
      <c r="X222" s="23">
        <f>(0.69*Table31118[[#This Row],[BB]])+(0.89*Table31118[[#This Row],[1B]])+(1.27*Table31118[[#This Row],[2B]])+(1.62*Table31118[[#This Row],[3B]])+(2.1*Table31118[[#This Row],[HR]])/Table31118[[#This Row],[PA]]</f>
        <v>1.78</v>
      </c>
      <c r="Y222" s="39">
        <f>((F222+G222)*(L222+(0.26*G222))+(0.52*M222))/D222</f>
        <v>0.18181818181818182</v>
      </c>
    </row>
    <row r="223" spans="1:25" x14ac:dyDescent="0.25">
      <c r="A223" s="37" t="s">
        <v>227</v>
      </c>
      <c r="B223" s="6" t="str">
        <f>Claws!A7</f>
        <v>Ian Perez</v>
      </c>
      <c r="C223" s="6" t="str">
        <f>Claws!B7</f>
        <v>1,2</v>
      </c>
      <c r="D223" s="6">
        <f>Claws!C7</f>
        <v>22</v>
      </c>
      <c r="E223" s="6">
        <f>Claws!D7</f>
        <v>21</v>
      </c>
      <c r="F223" s="6">
        <f>Claws!E7</f>
        <v>0</v>
      </c>
      <c r="G223" s="6">
        <f>Claws!F7</f>
        <v>1</v>
      </c>
      <c r="H223" s="6">
        <f>Claws!G7</f>
        <v>0</v>
      </c>
      <c r="I223" s="6">
        <f>Claws!H7</f>
        <v>0</v>
      </c>
      <c r="J223" s="6">
        <f>Claws!I7</f>
        <v>0</v>
      </c>
      <c r="K223" s="6">
        <f>Claws!J7</f>
        <v>0</v>
      </c>
      <c r="L223" s="6">
        <f>Claws!K7</f>
        <v>0</v>
      </c>
      <c r="M223" s="6">
        <f>Claws!L7</f>
        <v>0</v>
      </c>
      <c r="N223" s="20">
        <f>IFERROR(H223/F223,0)</f>
        <v>0</v>
      </c>
      <c r="O223" s="20">
        <f>IFERROR(I223/F223,0)</f>
        <v>0</v>
      </c>
      <c r="P223" s="20">
        <f>IFERROR(J223/F223,0)</f>
        <v>0</v>
      </c>
      <c r="Q223" s="20">
        <f>IFERROR(K223/F223,0)</f>
        <v>0</v>
      </c>
      <c r="R223" s="20">
        <f>IFERROR(G223/D223,0)</f>
        <v>4.5454545454545456E-2</v>
      </c>
      <c r="S223" s="22">
        <f>IFERROR((H223+I223+J223+K223)/E223,0)</f>
        <v>0</v>
      </c>
      <c r="T223" s="22">
        <f>IFERROR(L223/E223,0)</f>
        <v>0</v>
      </c>
      <c r="U223" s="22">
        <f>(F223+G223)/D223</f>
        <v>4.5454545454545456E-2</v>
      </c>
      <c r="V223" s="22">
        <f>T223+U223</f>
        <v>4.5454545454545456E-2</v>
      </c>
      <c r="W223" s="22">
        <f>(Table31118[[#This Row],[2B]]+Table31118[[#This Row],[3B]]+(3*Table31118[[#This Row],[HR]]))/Table31118[[#This Row],[AB]]</f>
        <v>0</v>
      </c>
      <c r="X223" s="23">
        <f>(0.69*Table31118[[#This Row],[BB]])+(0.89*Table31118[[#This Row],[1B]])+(1.27*Table31118[[#This Row],[2B]])+(1.62*Table31118[[#This Row],[3B]])+(2.1*Table31118[[#This Row],[HR]])/Table31118[[#This Row],[PA]]</f>
        <v>0.69</v>
      </c>
      <c r="Y223" s="39">
        <f>((F223+G223)*(L223+(0.26*G223))+(0.52*M223))/D223</f>
        <v>1.1818181818181818E-2</v>
      </c>
    </row>
  </sheetData>
  <phoneticPr fontId="3" type="noConversion"/>
  <conditionalFormatting sqref="Y2:Y2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CFE9-FB4F-40B2-9017-C65710AC5894}">
  <dimension ref="A1:X15"/>
  <sheetViews>
    <sheetView workbookViewId="0">
      <selection activeCell="L16" sqref="L16"/>
    </sheetView>
  </sheetViews>
  <sheetFormatPr defaultRowHeight="15" x14ac:dyDescent="0.25"/>
  <cols>
    <col min="1" max="1" width="17.7109375" bestFit="1" customWidth="1"/>
    <col min="2" max="2" width="18.8554687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132</v>
      </c>
      <c r="B2" s="17" t="s">
        <v>248</v>
      </c>
      <c r="C2" s="6">
        <v>70</v>
      </c>
      <c r="D2" s="7">
        <f t="shared" ref="D2:D15" si="0">C2-F2</f>
        <v>69</v>
      </c>
      <c r="E2" s="7">
        <f>SUM(Table31110[[#This Row],[1B]:[HR]])</f>
        <v>12</v>
      </c>
      <c r="F2" s="6">
        <v>1</v>
      </c>
      <c r="G2" s="6">
        <v>7</v>
      </c>
      <c r="H2" s="6">
        <v>4</v>
      </c>
      <c r="I2" s="6">
        <v>0</v>
      </c>
      <c r="J2" s="6">
        <v>1</v>
      </c>
      <c r="K2" s="8">
        <f t="shared" ref="K2:K15" si="1">SUM((G2*1),(H2*2),(I2*3),(J2*4))</f>
        <v>19</v>
      </c>
      <c r="L2" s="9">
        <v>1</v>
      </c>
      <c r="M2" s="10">
        <f t="shared" ref="M2:M15" si="2">IFERROR(G2/E2,0)</f>
        <v>0.58333333333333337</v>
      </c>
      <c r="N2" s="10">
        <f t="shared" ref="N2:N15" si="3">IFERROR(H2/E2,0)</f>
        <v>0.33333333333333331</v>
      </c>
      <c r="O2" s="10">
        <f t="shared" ref="O2:O15" si="4">IFERROR(I2/E2,0)</f>
        <v>0</v>
      </c>
      <c r="P2" s="11">
        <f t="shared" ref="P2:P15" si="5">IFERROR(J2/E2,0)</f>
        <v>8.3333333333333329E-2</v>
      </c>
      <c r="Q2" s="11">
        <f t="shared" ref="Q2:Q15" si="6">IFERROR(F2/C2,0)</f>
        <v>1.4285714285714285E-2</v>
      </c>
      <c r="R2" s="12">
        <f t="shared" ref="R2:R15" si="7">IFERROR((G2+H2+I2+J2)/D2,0)</f>
        <v>0.17391304347826086</v>
      </c>
      <c r="S2" s="13">
        <f t="shared" ref="S2:S15" si="8">IFERROR(K2/D2,0)</f>
        <v>0.27536231884057971</v>
      </c>
      <c r="T2" s="14">
        <f t="shared" ref="T2:T15" si="9">(E2+F2)/C2</f>
        <v>0.18571428571428572</v>
      </c>
      <c r="U2" s="14">
        <f t="shared" ref="U2:U15" si="10">S2+T2</f>
        <v>0.46107660455486543</v>
      </c>
      <c r="V2" s="14">
        <f>(Table31110[[#This Row],[2B]]+Table31110[[#This Row],[3B]]+(3*Table31110[[#This Row],[HR]]))/Table31110[[#This Row],[AB]]</f>
        <v>0.10144927536231885</v>
      </c>
      <c r="W2" s="15">
        <f>(0.69*Table31110[[#This Row],[BB]])+(0.89*Table31110[[#This Row],[1B]])+(1.27*Table31110[[#This Row],[2B]])+(1.62*Table31110[[#This Row],[3B]])+(2.1*Table31110[[#This Row],[HR]])/Table31110[[#This Row],[PA]]</f>
        <v>12.03</v>
      </c>
      <c r="X2" s="15">
        <f t="shared" ref="X2:X15" si="11">((E2+F2)*(K2+(0.26*F2))+(0.52*L2))/C2</f>
        <v>3.584285714285715</v>
      </c>
    </row>
    <row r="3" spans="1:24" x14ac:dyDescent="0.25">
      <c r="A3" s="17" t="s">
        <v>124</v>
      </c>
      <c r="B3" s="17" t="s">
        <v>248</v>
      </c>
      <c r="C3" s="6">
        <v>144</v>
      </c>
      <c r="D3" s="7">
        <f t="shared" si="0"/>
        <v>128</v>
      </c>
      <c r="E3" s="7">
        <f>SUM(Table31110[[#This Row],[1B]:[HR]])</f>
        <v>32</v>
      </c>
      <c r="F3" s="6">
        <v>16</v>
      </c>
      <c r="G3" s="6">
        <v>17</v>
      </c>
      <c r="H3" s="6">
        <v>12</v>
      </c>
      <c r="I3" s="6">
        <v>1</v>
      </c>
      <c r="J3" s="6">
        <v>2</v>
      </c>
      <c r="K3" s="8">
        <f t="shared" si="1"/>
        <v>52</v>
      </c>
      <c r="L3" s="9">
        <v>5</v>
      </c>
      <c r="M3" s="11">
        <f t="shared" si="2"/>
        <v>0.53125</v>
      </c>
      <c r="N3" s="11">
        <f t="shared" si="3"/>
        <v>0.375</v>
      </c>
      <c r="O3" s="11">
        <f t="shared" si="4"/>
        <v>3.125E-2</v>
      </c>
      <c r="P3" s="11">
        <f t="shared" si="5"/>
        <v>6.25E-2</v>
      </c>
      <c r="Q3" s="11">
        <f t="shared" si="6"/>
        <v>0.1111111111111111</v>
      </c>
      <c r="R3" s="12">
        <f t="shared" si="7"/>
        <v>0.25</v>
      </c>
      <c r="S3" s="12">
        <f t="shared" si="8"/>
        <v>0.40625</v>
      </c>
      <c r="T3" s="14">
        <f t="shared" si="9"/>
        <v>0.33333333333333331</v>
      </c>
      <c r="U3" s="14">
        <f t="shared" si="10"/>
        <v>0.73958333333333326</v>
      </c>
      <c r="V3" s="14">
        <f>(Table31110[[#This Row],[2B]]+Table31110[[#This Row],[3B]]+(3*Table31110[[#This Row],[HR]]))/Table31110[[#This Row],[AB]]</f>
        <v>0.1484375</v>
      </c>
      <c r="W3" s="15">
        <f>(0.69*Table31110[[#This Row],[BB]])+(0.89*Table31110[[#This Row],[1B]])+(1.27*Table31110[[#This Row],[2B]])+(1.62*Table31110[[#This Row],[3B]])+(2.1*Table31110[[#This Row],[HR]])/Table31110[[#This Row],[PA]]</f>
        <v>43.05916666666667</v>
      </c>
      <c r="X3" s="15">
        <f t="shared" si="11"/>
        <v>18.738055555555555</v>
      </c>
    </row>
    <row r="4" spans="1:24" x14ac:dyDescent="0.25">
      <c r="A4" s="17" t="s">
        <v>44</v>
      </c>
      <c r="B4" s="17" t="s">
        <v>248</v>
      </c>
      <c r="C4" s="6">
        <v>129</v>
      </c>
      <c r="D4" s="7">
        <f t="shared" si="0"/>
        <v>121</v>
      </c>
      <c r="E4" s="7">
        <f>SUM(Table31110[[#This Row],[1B]:[HR]])</f>
        <v>17</v>
      </c>
      <c r="F4" s="6">
        <v>8</v>
      </c>
      <c r="G4" s="6">
        <v>10</v>
      </c>
      <c r="H4" s="6">
        <v>5</v>
      </c>
      <c r="I4" s="6">
        <v>1</v>
      </c>
      <c r="J4" s="6">
        <v>1</v>
      </c>
      <c r="K4" s="8">
        <f t="shared" si="1"/>
        <v>27</v>
      </c>
      <c r="L4" s="9">
        <v>6</v>
      </c>
      <c r="M4" s="11">
        <f t="shared" si="2"/>
        <v>0.58823529411764708</v>
      </c>
      <c r="N4" s="11">
        <f t="shared" si="3"/>
        <v>0.29411764705882354</v>
      </c>
      <c r="O4" s="11">
        <f t="shared" si="4"/>
        <v>5.8823529411764705E-2</v>
      </c>
      <c r="P4" s="11">
        <f t="shared" si="5"/>
        <v>5.8823529411764705E-2</v>
      </c>
      <c r="Q4" s="11">
        <f t="shared" si="6"/>
        <v>6.2015503875968991E-2</v>
      </c>
      <c r="R4" s="12">
        <f t="shared" si="7"/>
        <v>0.14049586776859505</v>
      </c>
      <c r="S4" s="12">
        <f t="shared" si="8"/>
        <v>0.2231404958677686</v>
      </c>
      <c r="T4" s="14">
        <f t="shared" si="9"/>
        <v>0.19379844961240311</v>
      </c>
      <c r="U4" s="14">
        <f t="shared" si="10"/>
        <v>0.41693894548017174</v>
      </c>
      <c r="V4" s="14">
        <f>(Table31110[[#This Row],[2B]]+Table31110[[#This Row],[3B]]+(3*Table31110[[#This Row],[HR]]))/Table31110[[#This Row],[AB]]</f>
        <v>7.43801652892562E-2</v>
      </c>
      <c r="W4" s="15">
        <f>(0.69*Table31110[[#This Row],[BB]])+(0.89*Table31110[[#This Row],[1B]])+(1.27*Table31110[[#This Row],[2B]])+(1.62*Table31110[[#This Row],[3B]])+(2.1*Table31110[[#This Row],[HR]])/Table31110[[#This Row],[PA]]</f>
        <v>22.406279069767443</v>
      </c>
      <c r="X4" s="15">
        <f t="shared" si="11"/>
        <v>5.6598449612403101</v>
      </c>
    </row>
    <row r="5" spans="1:24" x14ac:dyDescent="0.25">
      <c r="A5" s="17" t="s">
        <v>258</v>
      </c>
      <c r="B5" s="17">
        <v>3</v>
      </c>
      <c r="C5" s="6">
        <v>73</v>
      </c>
      <c r="D5" s="48">
        <f t="shared" si="0"/>
        <v>66</v>
      </c>
      <c r="E5" s="48">
        <f>SUM(Table31110[[#This Row],[1B]:[HR]])</f>
        <v>17</v>
      </c>
      <c r="F5" s="6">
        <v>7</v>
      </c>
      <c r="G5" s="6">
        <v>11</v>
      </c>
      <c r="H5" s="6">
        <v>4</v>
      </c>
      <c r="I5" s="6">
        <v>0</v>
      </c>
      <c r="J5" s="6">
        <v>2</v>
      </c>
      <c r="K5" s="8">
        <f t="shared" si="1"/>
        <v>27</v>
      </c>
      <c r="L5" s="9">
        <v>6</v>
      </c>
      <c r="M5" s="11">
        <f t="shared" si="2"/>
        <v>0.6470588235294118</v>
      </c>
      <c r="N5" s="11">
        <f t="shared" si="3"/>
        <v>0.23529411764705882</v>
      </c>
      <c r="O5" s="11">
        <f t="shared" si="4"/>
        <v>0</v>
      </c>
      <c r="P5" s="11">
        <f t="shared" si="5"/>
        <v>0.11764705882352941</v>
      </c>
      <c r="Q5" s="11">
        <f t="shared" si="6"/>
        <v>9.5890410958904104E-2</v>
      </c>
      <c r="R5" s="12">
        <f t="shared" si="7"/>
        <v>0.25757575757575757</v>
      </c>
      <c r="S5" s="12">
        <f t="shared" si="8"/>
        <v>0.40909090909090912</v>
      </c>
      <c r="T5" s="14">
        <f t="shared" si="9"/>
        <v>0.32876712328767121</v>
      </c>
      <c r="U5" s="14">
        <f t="shared" si="10"/>
        <v>0.73785803237858039</v>
      </c>
      <c r="V5" s="6">
        <f>(Table31110[[#This Row],[2B]]+Table31110[[#This Row],[3B]]+(3*Table31110[[#This Row],[HR]]))/Table31110[[#This Row],[AB]]</f>
        <v>0.15151515151515152</v>
      </c>
      <c r="W5" s="6">
        <f>(0.69*Table31110[[#This Row],[BB]])+(0.89*Table31110[[#This Row],[1B]])+(1.27*Table31110[[#This Row],[2B]])+(1.62*Table31110[[#This Row],[3B]])+(2.1*Table31110[[#This Row],[HR]])/Table31110[[#This Row],[PA]]</f>
        <v>19.757534246575347</v>
      </c>
      <c r="X5" s="15">
        <f t="shared" si="11"/>
        <v>9.5178082191780824</v>
      </c>
    </row>
    <row r="6" spans="1:24" x14ac:dyDescent="0.25">
      <c r="A6" s="17" t="s">
        <v>134</v>
      </c>
      <c r="B6" s="17" t="s">
        <v>248</v>
      </c>
      <c r="C6" s="6">
        <v>71</v>
      </c>
      <c r="D6" s="7">
        <f t="shared" si="0"/>
        <v>66</v>
      </c>
      <c r="E6" s="7">
        <f>SUM(Table31110[[#This Row],[1B]:[HR]])</f>
        <v>7</v>
      </c>
      <c r="F6" s="6">
        <v>5</v>
      </c>
      <c r="G6" s="6">
        <v>6</v>
      </c>
      <c r="H6" s="6">
        <v>1</v>
      </c>
      <c r="I6" s="6">
        <v>0</v>
      </c>
      <c r="J6" s="6">
        <v>0</v>
      </c>
      <c r="K6" s="8">
        <f t="shared" si="1"/>
        <v>8</v>
      </c>
      <c r="L6" s="9">
        <v>2</v>
      </c>
      <c r="M6" s="11">
        <f t="shared" si="2"/>
        <v>0.8571428571428571</v>
      </c>
      <c r="N6" s="11">
        <f t="shared" si="3"/>
        <v>0.14285714285714285</v>
      </c>
      <c r="O6" s="11">
        <f t="shared" si="4"/>
        <v>0</v>
      </c>
      <c r="P6" s="11">
        <f t="shared" si="5"/>
        <v>0</v>
      </c>
      <c r="Q6" s="11">
        <f t="shared" si="6"/>
        <v>7.0422535211267609E-2</v>
      </c>
      <c r="R6" s="12">
        <f t="shared" si="7"/>
        <v>0.10606060606060606</v>
      </c>
      <c r="S6" s="12">
        <f t="shared" si="8"/>
        <v>0.12121212121212122</v>
      </c>
      <c r="T6" s="14">
        <f t="shared" si="9"/>
        <v>0.16901408450704225</v>
      </c>
      <c r="U6" s="14">
        <f t="shared" si="10"/>
        <v>0.29022620571916347</v>
      </c>
      <c r="V6" s="14">
        <f>(Table31110[[#This Row],[2B]]+Table31110[[#This Row],[3B]]+(3*Table31110[[#This Row],[HR]]))/Table31110[[#This Row],[AB]]</f>
        <v>1.5151515151515152E-2</v>
      </c>
      <c r="W6" s="15">
        <f>(0.69*Table31110[[#This Row],[BB]])+(0.89*Table31110[[#This Row],[1B]])+(1.27*Table31110[[#This Row],[2B]])+(1.62*Table31110[[#This Row],[3B]])+(2.1*Table31110[[#This Row],[HR]])/Table31110[[#This Row],[PA]]</f>
        <v>10.059999999999999</v>
      </c>
      <c r="X6" s="15">
        <f t="shared" si="11"/>
        <v>1.5864788732394368</v>
      </c>
    </row>
    <row r="7" spans="1:24" x14ac:dyDescent="0.25">
      <c r="A7" s="17" t="s">
        <v>126</v>
      </c>
      <c r="B7" s="17" t="s">
        <v>248</v>
      </c>
      <c r="C7" s="6">
        <v>133</v>
      </c>
      <c r="D7" s="7">
        <f t="shared" si="0"/>
        <v>130</v>
      </c>
      <c r="E7" s="7">
        <f>SUM(Table31110[[#This Row],[1B]:[HR]])</f>
        <v>31</v>
      </c>
      <c r="F7" s="6">
        <v>3</v>
      </c>
      <c r="G7" s="6">
        <v>19</v>
      </c>
      <c r="H7" s="6">
        <v>9</v>
      </c>
      <c r="I7" s="6">
        <v>0</v>
      </c>
      <c r="J7" s="6">
        <v>3</v>
      </c>
      <c r="K7" s="8">
        <f t="shared" si="1"/>
        <v>49</v>
      </c>
      <c r="L7" s="9">
        <v>5</v>
      </c>
      <c r="M7" s="11">
        <f t="shared" si="2"/>
        <v>0.61290322580645162</v>
      </c>
      <c r="N7" s="11">
        <f t="shared" si="3"/>
        <v>0.29032258064516131</v>
      </c>
      <c r="O7" s="11">
        <f t="shared" si="4"/>
        <v>0</v>
      </c>
      <c r="P7" s="11">
        <f t="shared" si="5"/>
        <v>9.6774193548387094E-2</v>
      </c>
      <c r="Q7" s="11">
        <f t="shared" si="6"/>
        <v>2.2556390977443608E-2</v>
      </c>
      <c r="R7" s="12">
        <f t="shared" si="7"/>
        <v>0.23846153846153847</v>
      </c>
      <c r="S7" s="12">
        <f t="shared" si="8"/>
        <v>0.37692307692307692</v>
      </c>
      <c r="T7" s="14">
        <f t="shared" si="9"/>
        <v>0.25563909774436089</v>
      </c>
      <c r="U7" s="14">
        <f t="shared" si="10"/>
        <v>0.6325621746674378</v>
      </c>
      <c r="V7" s="14">
        <f>(Table31110[[#This Row],[2B]]+Table31110[[#This Row],[3B]]+(3*Table31110[[#This Row],[HR]]))/Table31110[[#This Row],[AB]]</f>
        <v>0.13846153846153847</v>
      </c>
      <c r="W7" s="15">
        <f>(0.69*Table31110[[#This Row],[BB]])+(0.89*Table31110[[#This Row],[1B]])+(1.27*Table31110[[#This Row],[2B]])+(1.62*Table31110[[#This Row],[3B]])+(2.1*Table31110[[#This Row],[HR]])/Table31110[[#This Row],[PA]]</f>
        <v>30.457368421052632</v>
      </c>
      <c r="X7" s="15">
        <f t="shared" si="11"/>
        <v>12.745263157894737</v>
      </c>
    </row>
    <row r="8" spans="1:24" x14ac:dyDescent="0.25">
      <c r="A8" s="17" t="s">
        <v>125</v>
      </c>
      <c r="B8" s="17" t="s">
        <v>243</v>
      </c>
      <c r="C8" s="6">
        <v>68</v>
      </c>
      <c r="D8" s="7">
        <f t="shared" si="0"/>
        <v>57</v>
      </c>
      <c r="E8" s="7">
        <f>SUM(Table31110[[#This Row],[1B]:[HR]])</f>
        <v>14</v>
      </c>
      <c r="F8" s="6">
        <v>11</v>
      </c>
      <c r="G8" s="6">
        <v>5</v>
      </c>
      <c r="H8" s="6">
        <v>7</v>
      </c>
      <c r="I8" s="6">
        <v>2</v>
      </c>
      <c r="J8" s="6">
        <v>0</v>
      </c>
      <c r="K8" s="8">
        <f t="shared" si="1"/>
        <v>25</v>
      </c>
      <c r="L8" s="9">
        <v>5</v>
      </c>
      <c r="M8" s="11">
        <f t="shared" si="2"/>
        <v>0.35714285714285715</v>
      </c>
      <c r="N8" s="11">
        <f t="shared" si="3"/>
        <v>0.5</v>
      </c>
      <c r="O8" s="11">
        <f t="shared" si="4"/>
        <v>0.14285714285714285</v>
      </c>
      <c r="P8" s="11">
        <f t="shared" si="5"/>
        <v>0</v>
      </c>
      <c r="Q8" s="11">
        <f t="shared" si="6"/>
        <v>0.16176470588235295</v>
      </c>
      <c r="R8" s="12">
        <f t="shared" si="7"/>
        <v>0.24561403508771928</v>
      </c>
      <c r="S8" s="12">
        <f t="shared" si="8"/>
        <v>0.43859649122807015</v>
      </c>
      <c r="T8" s="14">
        <f t="shared" si="9"/>
        <v>0.36764705882352944</v>
      </c>
      <c r="U8" s="14">
        <f t="shared" si="10"/>
        <v>0.80624355005159964</v>
      </c>
      <c r="V8" s="14">
        <f>(Table31110[[#This Row],[2B]]+Table31110[[#This Row],[3B]]+(3*Table31110[[#This Row],[HR]]))/Table31110[[#This Row],[AB]]</f>
        <v>0.15789473684210525</v>
      </c>
      <c r="W8" s="15">
        <f>(0.69*Table31110[[#This Row],[BB]])+(0.89*Table31110[[#This Row],[1B]])+(1.27*Table31110[[#This Row],[2B]])+(1.62*Table31110[[#This Row],[3B]])+(2.1*Table31110[[#This Row],[HR]])/Table31110[[#This Row],[PA]]</f>
        <v>24.17</v>
      </c>
      <c r="X8" s="15">
        <f t="shared" si="11"/>
        <v>10.280882352941177</v>
      </c>
    </row>
    <row r="9" spans="1:24" x14ac:dyDescent="0.25">
      <c r="A9" s="16" t="s">
        <v>127</v>
      </c>
      <c r="B9" s="17" t="s">
        <v>248</v>
      </c>
      <c r="C9" s="6">
        <v>130</v>
      </c>
      <c r="D9" s="7">
        <f t="shared" si="0"/>
        <v>125</v>
      </c>
      <c r="E9" s="7">
        <f>SUM(Table31110[[#This Row],[1B]:[HR]])</f>
        <v>37</v>
      </c>
      <c r="F9" s="6">
        <v>5</v>
      </c>
      <c r="G9" s="6">
        <v>21</v>
      </c>
      <c r="H9" s="6">
        <v>10</v>
      </c>
      <c r="I9" s="6">
        <v>1</v>
      </c>
      <c r="J9" s="6">
        <v>5</v>
      </c>
      <c r="K9" s="8">
        <f t="shared" si="1"/>
        <v>64</v>
      </c>
      <c r="L9" s="9">
        <v>8</v>
      </c>
      <c r="M9" s="11">
        <f t="shared" si="2"/>
        <v>0.56756756756756754</v>
      </c>
      <c r="N9" s="11">
        <f t="shared" si="3"/>
        <v>0.27027027027027029</v>
      </c>
      <c r="O9" s="11">
        <f t="shared" si="4"/>
        <v>2.7027027027027029E-2</v>
      </c>
      <c r="P9" s="11">
        <f t="shared" si="5"/>
        <v>0.13513513513513514</v>
      </c>
      <c r="Q9" s="11">
        <f t="shared" si="6"/>
        <v>3.8461538461538464E-2</v>
      </c>
      <c r="R9" s="12">
        <f t="shared" si="7"/>
        <v>0.29599999999999999</v>
      </c>
      <c r="S9" s="12">
        <f t="shared" si="8"/>
        <v>0.51200000000000001</v>
      </c>
      <c r="T9" s="14">
        <f t="shared" si="9"/>
        <v>0.32307692307692309</v>
      </c>
      <c r="U9" s="14">
        <f t="shared" si="10"/>
        <v>0.83507692307692305</v>
      </c>
      <c r="V9" s="14">
        <f>(Table31110[[#This Row],[2B]]+Table31110[[#This Row],[3B]]+(3*Table31110[[#This Row],[HR]]))/Table31110[[#This Row],[AB]]</f>
        <v>0.20799999999999999</v>
      </c>
      <c r="W9" s="15">
        <f>(0.69*Table31110[[#This Row],[BB]])+(0.89*Table31110[[#This Row],[1B]])+(1.27*Table31110[[#This Row],[2B]])+(1.62*Table31110[[#This Row],[3B]])+(2.1*Table31110[[#This Row],[HR]])/Table31110[[#This Row],[PA]]</f>
        <v>36.540769230769229</v>
      </c>
      <c r="X9" s="15">
        <f t="shared" si="11"/>
        <v>21.128923076923076</v>
      </c>
    </row>
    <row r="10" spans="1:24" x14ac:dyDescent="0.25">
      <c r="A10" s="17" t="s">
        <v>128</v>
      </c>
      <c r="B10" s="17" t="s">
        <v>248</v>
      </c>
      <c r="C10" s="6">
        <v>128</v>
      </c>
      <c r="D10" s="7">
        <f t="shared" si="0"/>
        <v>127</v>
      </c>
      <c r="E10" s="7">
        <f>SUM(Table31110[[#This Row],[1B]:[HR]])</f>
        <v>38</v>
      </c>
      <c r="F10" s="6">
        <v>1</v>
      </c>
      <c r="G10" s="6">
        <v>21</v>
      </c>
      <c r="H10" s="6">
        <v>11</v>
      </c>
      <c r="I10" s="6">
        <v>2</v>
      </c>
      <c r="J10" s="6">
        <v>4</v>
      </c>
      <c r="K10" s="8">
        <f t="shared" si="1"/>
        <v>65</v>
      </c>
      <c r="L10" s="9">
        <v>13</v>
      </c>
      <c r="M10" s="11">
        <f t="shared" si="2"/>
        <v>0.55263157894736847</v>
      </c>
      <c r="N10" s="11">
        <f t="shared" si="3"/>
        <v>0.28947368421052633</v>
      </c>
      <c r="O10" s="11">
        <f t="shared" si="4"/>
        <v>5.2631578947368418E-2</v>
      </c>
      <c r="P10" s="11">
        <f t="shared" si="5"/>
        <v>0.10526315789473684</v>
      </c>
      <c r="Q10" s="11">
        <f t="shared" si="6"/>
        <v>7.8125E-3</v>
      </c>
      <c r="R10" s="12">
        <f t="shared" si="7"/>
        <v>0.29921259842519687</v>
      </c>
      <c r="S10" s="12">
        <f t="shared" si="8"/>
        <v>0.51181102362204722</v>
      </c>
      <c r="T10" s="14">
        <f t="shared" si="9"/>
        <v>0.3046875</v>
      </c>
      <c r="U10" s="14">
        <f t="shared" si="10"/>
        <v>0.81649852362204722</v>
      </c>
      <c r="V10" s="14">
        <f>(Table31110[[#This Row],[2B]]+Table31110[[#This Row],[3B]]+(3*Table31110[[#This Row],[HR]]))/Table31110[[#This Row],[AB]]</f>
        <v>0.19685039370078741</v>
      </c>
      <c r="W10" s="15">
        <f>(0.69*Table31110[[#This Row],[BB]])+(0.89*Table31110[[#This Row],[1B]])+(1.27*Table31110[[#This Row],[2B]])+(1.62*Table31110[[#This Row],[3B]])+(2.1*Table31110[[#This Row],[HR]])/Table31110[[#This Row],[PA]]</f>
        <v>36.655625000000001</v>
      </c>
      <c r="X10" s="15">
        <f t="shared" si="11"/>
        <v>19.936718750000004</v>
      </c>
    </row>
    <row r="11" spans="1:24" x14ac:dyDescent="0.25">
      <c r="A11" s="17" t="s">
        <v>133</v>
      </c>
      <c r="B11" s="17" t="s">
        <v>248</v>
      </c>
      <c r="C11" s="6">
        <v>67</v>
      </c>
      <c r="D11" s="7">
        <f t="shared" si="0"/>
        <v>63</v>
      </c>
      <c r="E11" s="7">
        <f>SUM(Table31110[[#This Row],[1B]:[HR]])</f>
        <v>14</v>
      </c>
      <c r="F11" s="6">
        <v>4</v>
      </c>
      <c r="G11" s="6">
        <v>1</v>
      </c>
      <c r="H11" s="6">
        <v>6</v>
      </c>
      <c r="I11" s="6">
        <v>5</v>
      </c>
      <c r="J11" s="6">
        <v>2</v>
      </c>
      <c r="K11" s="8">
        <f t="shared" si="1"/>
        <v>36</v>
      </c>
      <c r="L11" s="9">
        <v>1</v>
      </c>
      <c r="M11" s="11">
        <f t="shared" si="2"/>
        <v>7.1428571428571425E-2</v>
      </c>
      <c r="N11" s="11">
        <f t="shared" si="3"/>
        <v>0.42857142857142855</v>
      </c>
      <c r="O11" s="11">
        <f t="shared" si="4"/>
        <v>0.35714285714285715</v>
      </c>
      <c r="P11" s="11">
        <f t="shared" si="5"/>
        <v>0.14285714285714285</v>
      </c>
      <c r="Q11" s="11">
        <f t="shared" si="6"/>
        <v>5.9701492537313432E-2</v>
      </c>
      <c r="R11" s="12">
        <f t="shared" si="7"/>
        <v>0.22222222222222221</v>
      </c>
      <c r="S11" s="12">
        <f t="shared" si="8"/>
        <v>0.5714285714285714</v>
      </c>
      <c r="T11" s="14">
        <f t="shared" si="9"/>
        <v>0.26865671641791045</v>
      </c>
      <c r="U11" s="14">
        <f t="shared" si="10"/>
        <v>0.84008528784648184</v>
      </c>
      <c r="V11" s="14">
        <f>(Table31110[[#This Row],[2B]]+Table31110[[#This Row],[3B]]+(3*Table31110[[#This Row],[HR]]))/Table31110[[#This Row],[AB]]</f>
        <v>0.26984126984126983</v>
      </c>
      <c r="W11" s="15">
        <f>(0.69*Table31110[[#This Row],[BB]])+(0.89*Table31110[[#This Row],[1B]])+(1.27*Table31110[[#This Row],[2B]])+(1.62*Table31110[[#This Row],[3B]])+(2.1*Table31110[[#This Row],[HR]])/Table31110[[#This Row],[PA]]</f>
        <v>19.432686567164179</v>
      </c>
      <c r="X11" s="15">
        <f t="shared" si="11"/>
        <v>9.9588059701492533</v>
      </c>
    </row>
    <row r="12" spans="1:24" x14ac:dyDescent="0.25">
      <c r="A12" s="17" t="s">
        <v>129</v>
      </c>
      <c r="B12" s="17" t="s">
        <v>248</v>
      </c>
      <c r="C12" s="6">
        <v>120</v>
      </c>
      <c r="D12" s="7">
        <f t="shared" si="0"/>
        <v>115</v>
      </c>
      <c r="E12" s="7">
        <f>SUM(Table31110[[#This Row],[1B]:[HR]])</f>
        <v>24</v>
      </c>
      <c r="F12" s="6">
        <v>5</v>
      </c>
      <c r="G12" s="6">
        <v>11</v>
      </c>
      <c r="H12" s="6">
        <v>9</v>
      </c>
      <c r="I12" s="6">
        <v>0</v>
      </c>
      <c r="J12" s="6">
        <v>4</v>
      </c>
      <c r="K12" s="8">
        <f t="shared" si="1"/>
        <v>45</v>
      </c>
      <c r="L12" s="9">
        <v>9</v>
      </c>
      <c r="M12" s="11">
        <f t="shared" si="2"/>
        <v>0.45833333333333331</v>
      </c>
      <c r="N12" s="11">
        <f t="shared" si="3"/>
        <v>0.375</v>
      </c>
      <c r="O12" s="11">
        <f t="shared" si="4"/>
        <v>0</v>
      </c>
      <c r="P12" s="11">
        <f t="shared" si="5"/>
        <v>0.16666666666666666</v>
      </c>
      <c r="Q12" s="11">
        <f t="shared" si="6"/>
        <v>4.1666666666666664E-2</v>
      </c>
      <c r="R12" s="12">
        <f t="shared" si="7"/>
        <v>0.20869565217391303</v>
      </c>
      <c r="S12" s="12">
        <f t="shared" si="8"/>
        <v>0.39130434782608697</v>
      </c>
      <c r="T12" s="14">
        <f t="shared" si="9"/>
        <v>0.24166666666666667</v>
      </c>
      <c r="U12" s="14">
        <f t="shared" si="10"/>
        <v>0.63297101449275361</v>
      </c>
      <c r="V12" s="14">
        <f>(Table31110[[#This Row],[2B]]+Table31110[[#This Row],[3B]]+(3*Table31110[[#This Row],[HR]]))/Table31110[[#This Row],[AB]]</f>
        <v>0.18260869565217391</v>
      </c>
      <c r="W12" s="15">
        <f>(0.69*Table31110[[#This Row],[BB]])+(0.89*Table31110[[#This Row],[1B]])+(1.27*Table31110[[#This Row],[2B]])+(1.62*Table31110[[#This Row],[3B]])+(2.1*Table31110[[#This Row],[HR]])/Table31110[[#This Row],[PA]]</f>
        <v>24.740000000000002</v>
      </c>
      <c r="X12" s="15">
        <f t="shared" si="11"/>
        <v>11.228166666666665</v>
      </c>
    </row>
    <row r="13" spans="1:24" x14ac:dyDescent="0.25">
      <c r="A13" s="16" t="s">
        <v>135</v>
      </c>
      <c r="B13" s="17" t="s">
        <v>248</v>
      </c>
      <c r="C13" s="6">
        <v>73</v>
      </c>
      <c r="D13" s="7">
        <f t="shared" si="0"/>
        <v>72</v>
      </c>
      <c r="E13" s="7">
        <f>SUM(Table31110[[#This Row],[1B]:[HR]])</f>
        <v>11</v>
      </c>
      <c r="F13" s="6">
        <v>1</v>
      </c>
      <c r="G13" s="6">
        <v>6</v>
      </c>
      <c r="H13" s="6">
        <v>3</v>
      </c>
      <c r="I13" s="6">
        <v>0</v>
      </c>
      <c r="J13" s="6">
        <v>2</v>
      </c>
      <c r="K13" s="8">
        <f t="shared" si="1"/>
        <v>20</v>
      </c>
      <c r="L13" s="9">
        <v>0</v>
      </c>
      <c r="M13" s="11">
        <f t="shared" si="2"/>
        <v>0.54545454545454541</v>
      </c>
      <c r="N13" s="11">
        <f t="shared" si="3"/>
        <v>0.27272727272727271</v>
      </c>
      <c r="O13" s="11">
        <f t="shared" si="4"/>
        <v>0</v>
      </c>
      <c r="P13" s="11">
        <f t="shared" si="5"/>
        <v>0.18181818181818182</v>
      </c>
      <c r="Q13" s="11">
        <f t="shared" si="6"/>
        <v>1.3698630136986301E-2</v>
      </c>
      <c r="R13" s="12">
        <f t="shared" si="7"/>
        <v>0.15277777777777779</v>
      </c>
      <c r="S13" s="12">
        <f t="shared" si="8"/>
        <v>0.27777777777777779</v>
      </c>
      <c r="T13" s="14">
        <f t="shared" si="9"/>
        <v>0.16438356164383561</v>
      </c>
      <c r="U13" s="14">
        <f t="shared" si="10"/>
        <v>0.4421613394216134</v>
      </c>
      <c r="V13" s="14">
        <f>(Table31110[[#This Row],[2B]]+Table31110[[#This Row],[3B]]+(3*Table31110[[#This Row],[HR]]))/Table31110[[#This Row],[AB]]</f>
        <v>0.125</v>
      </c>
      <c r="W13" s="15">
        <f>(0.69*Table31110[[#This Row],[BB]])+(0.89*Table31110[[#This Row],[1B]])+(1.27*Table31110[[#This Row],[2B]])+(1.62*Table31110[[#This Row],[3B]])+(2.1*Table31110[[#This Row],[HR]])/Table31110[[#This Row],[PA]]</f>
        <v>9.8975342465753418</v>
      </c>
      <c r="X13" s="15">
        <f t="shared" si="11"/>
        <v>3.3304109589041095</v>
      </c>
    </row>
    <row r="14" spans="1:24" x14ac:dyDescent="0.25">
      <c r="A14" s="37" t="s">
        <v>130</v>
      </c>
      <c r="B14" s="37" t="s">
        <v>248</v>
      </c>
      <c r="C14" s="38">
        <v>122</v>
      </c>
      <c r="D14" s="19">
        <f t="shared" si="0"/>
        <v>117</v>
      </c>
      <c r="E14" s="19">
        <f>SUM(Table31110[[#This Row],[1B]:[HR]])</f>
        <v>29</v>
      </c>
      <c r="F14" s="38">
        <v>5</v>
      </c>
      <c r="G14" s="38">
        <v>15</v>
      </c>
      <c r="H14" s="38">
        <v>9</v>
      </c>
      <c r="I14" s="38">
        <v>1</v>
      </c>
      <c r="J14" s="38">
        <v>4</v>
      </c>
      <c r="K14" s="46">
        <f t="shared" si="1"/>
        <v>52</v>
      </c>
      <c r="L14" s="47">
        <v>3</v>
      </c>
      <c r="M14" s="20">
        <f t="shared" si="2"/>
        <v>0.51724137931034486</v>
      </c>
      <c r="N14" s="20">
        <f t="shared" si="3"/>
        <v>0.31034482758620691</v>
      </c>
      <c r="O14" s="20">
        <f t="shared" si="4"/>
        <v>3.4482758620689655E-2</v>
      </c>
      <c r="P14" s="20">
        <f t="shared" si="5"/>
        <v>0.13793103448275862</v>
      </c>
      <c r="Q14" s="20">
        <f t="shared" si="6"/>
        <v>4.0983606557377046E-2</v>
      </c>
      <c r="R14" s="21">
        <f t="shared" si="7"/>
        <v>0.24786324786324787</v>
      </c>
      <c r="S14" s="21">
        <f t="shared" si="8"/>
        <v>0.44444444444444442</v>
      </c>
      <c r="T14" s="22">
        <f t="shared" si="9"/>
        <v>0.27868852459016391</v>
      </c>
      <c r="U14" s="22">
        <f t="shared" si="10"/>
        <v>0.72313296903460833</v>
      </c>
      <c r="V14" s="22">
        <f>(Table31110[[#This Row],[2B]]+Table31110[[#This Row],[3B]]+(3*Table31110[[#This Row],[HR]]))/Table31110[[#This Row],[AB]]</f>
        <v>0.18803418803418803</v>
      </c>
      <c r="W14" s="23">
        <f>(0.69*Table31110[[#This Row],[BB]])+(0.89*Table31110[[#This Row],[1B]])+(1.27*Table31110[[#This Row],[2B]])+(1.62*Table31110[[#This Row],[3B]])+(2.1*Table31110[[#This Row],[HR]])/Table31110[[#This Row],[PA]]</f>
        <v>29.918852459016396</v>
      </c>
      <c r="X14" s="15">
        <f t="shared" si="11"/>
        <v>14.866885245901637</v>
      </c>
    </row>
    <row r="15" spans="1:24" x14ac:dyDescent="0.25">
      <c r="A15" s="6" t="s">
        <v>131</v>
      </c>
      <c r="B15" s="6" t="s">
        <v>248</v>
      </c>
      <c r="C15" s="6">
        <v>71</v>
      </c>
      <c r="D15" s="7">
        <f t="shared" si="0"/>
        <v>68</v>
      </c>
      <c r="E15" s="7">
        <f>SUM(Table31110[[#This Row],[1B]:[HR]])</f>
        <v>13</v>
      </c>
      <c r="F15" s="6">
        <v>3</v>
      </c>
      <c r="G15" s="6">
        <v>6</v>
      </c>
      <c r="H15" s="6">
        <v>6</v>
      </c>
      <c r="I15" s="6">
        <v>0</v>
      </c>
      <c r="J15" s="6">
        <v>1</v>
      </c>
      <c r="K15" s="7">
        <f t="shared" si="1"/>
        <v>22</v>
      </c>
      <c r="L15" s="6">
        <v>2</v>
      </c>
      <c r="M15" s="11">
        <f t="shared" si="2"/>
        <v>0.46153846153846156</v>
      </c>
      <c r="N15" s="11">
        <f t="shared" si="3"/>
        <v>0.46153846153846156</v>
      </c>
      <c r="O15" s="11">
        <f t="shared" si="4"/>
        <v>0</v>
      </c>
      <c r="P15" s="11">
        <f t="shared" si="5"/>
        <v>7.6923076923076927E-2</v>
      </c>
      <c r="Q15" s="11">
        <f t="shared" si="6"/>
        <v>4.2253521126760563E-2</v>
      </c>
      <c r="R15" s="14">
        <f t="shared" si="7"/>
        <v>0.19117647058823528</v>
      </c>
      <c r="S15" s="14">
        <f t="shared" si="8"/>
        <v>0.3235294117647059</v>
      </c>
      <c r="T15" s="14">
        <f t="shared" si="9"/>
        <v>0.22535211267605634</v>
      </c>
      <c r="U15" s="14">
        <f t="shared" si="10"/>
        <v>0.54888152444076221</v>
      </c>
      <c r="V15" s="14">
        <f>(Table31110[[#This Row],[2B]]+Table31110[[#This Row],[3B]]+(3*Table31110[[#This Row],[HR]]))/Table31110[[#This Row],[AB]]</f>
        <v>0.13235294117647059</v>
      </c>
      <c r="W15" s="15">
        <f>(0.69*Table31110[[#This Row],[BB]])+(0.89*Table31110[[#This Row],[1B]])+(1.27*Table31110[[#This Row],[2B]])+(1.62*Table31110[[#This Row],[3B]])+(2.1*Table31110[[#This Row],[HR]])/Table31110[[#This Row],[PA]]</f>
        <v>15.059577464788733</v>
      </c>
      <c r="X15" s="23">
        <f t="shared" si="11"/>
        <v>5.148169014084508</v>
      </c>
    </row>
  </sheetData>
  <phoneticPr fontId="3" type="noConversion"/>
  <conditionalFormatting sqref="X2:X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D829-2E7F-4961-B8F7-DA94102EED9A}">
  <dimension ref="A1:X14"/>
  <sheetViews>
    <sheetView workbookViewId="0">
      <selection activeCell="I24" sqref="I24"/>
    </sheetView>
  </sheetViews>
  <sheetFormatPr defaultRowHeight="15" x14ac:dyDescent="0.25"/>
  <cols>
    <col min="1" max="1" width="17.85546875" bestFit="1" customWidth="1"/>
    <col min="2" max="2" width="18.8554687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144</v>
      </c>
      <c r="B2" s="17" t="s">
        <v>248</v>
      </c>
      <c r="C2" s="6">
        <v>79</v>
      </c>
      <c r="D2" s="7">
        <f t="shared" ref="D2:D14" si="0">C2-F2</f>
        <v>75</v>
      </c>
      <c r="E2" s="7">
        <f>SUM(Table31111[[#This Row],[1B]:[HR]])</f>
        <v>14</v>
      </c>
      <c r="F2" s="6">
        <v>4</v>
      </c>
      <c r="G2" s="6">
        <v>3</v>
      </c>
      <c r="H2" s="6">
        <v>6</v>
      </c>
      <c r="I2" s="6">
        <v>1</v>
      </c>
      <c r="J2" s="6">
        <v>4</v>
      </c>
      <c r="K2" s="8">
        <f t="shared" ref="K2:K14" si="1">SUM((G2*1),(H2*2),(I2*3),(J2*4))</f>
        <v>34</v>
      </c>
      <c r="L2" s="9">
        <v>1</v>
      </c>
      <c r="M2" s="10">
        <f t="shared" ref="M2:M14" si="2">IFERROR(G2/E2,0)</f>
        <v>0.21428571428571427</v>
      </c>
      <c r="N2" s="10">
        <f t="shared" ref="N2:N14" si="3">IFERROR(H2/E2,0)</f>
        <v>0.42857142857142855</v>
      </c>
      <c r="O2" s="10">
        <f t="shared" ref="O2:O14" si="4">IFERROR(I2/E2,0)</f>
        <v>7.1428571428571425E-2</v>
      </c>
      <c r="P2" s="11">
        <f t="shared" ref="P2:P14" si="5">IFERROR(J2/E2,0)</f>
        <v>0.2857142857142857</v>
      </c>
      <c r="Q2" s="11">
        <f t="shared" ref="Q2:Q14" si="6">IFERROR(F2/C2,0)</f>
        <v>5.0632911392405063E-2</v>
      </c>
      <c r="R2" s="12">
        <f t="shared" ref="R2:R14" si="7">IFERROR((G2+H2+I2+J2)/D2,0)</f>
        <v>0.18666666666666668</v>
      </c>
      <c r="S2" s="13">
        <f t="shared" ref="S2:S14" si="8">IFERROR(K2/D2,0)</f>
        <v>0.45333333333333331</v>
      </c>
      <c r="T2" s="14">
        <f t="shared" ref="T2:T14" si="9">(E2+F2)/C2</f>
        <v>0.22784810126582278</v>
      </c>
      <c r="U2" s="14">
        <f t="shared" ref="U2:U14" si="10">S2+T2</f>
        <v>0.68118143459915603</v>
      </c>
      <c r="V2" s="14">
        <f>(Table31111[[#This Row],[2B]]+Table31111[[#This Row],[3B]]+(3*Table31111[[#This Row],[HR]]))/Table31111[[#This Row],[AB]]</f>
        <v>0.25333333333333335</v>
      </c>
      <c r="W2" s="15">
        <f>(0.69*Table31111[[#This Row],[BB]])+(0.89*Table31111[[#This Row],[1B]])+(1.27*Table31111[[#This Row],[2B]])+(1.62*Table31111[[#This Row],[3B]])+(2.1*Table31111[[#This Row],[HR]])/Table31111[[#This Row],[PA]]</f>
        <v>14.776329113924053</v>
      </c>
      <c r="X2" s="15">
        <f t="shared" ref="X2:X14" si="11">((E2+F2)*(K2+(0.26*F2))+(0.52*L2))/C2</f>
        <v>7.9903797468354432</v>
      </c>
    </row>
    <row r="3" spans="1:24" x14ac:dyDescent="0.25">
      <c r="A3" s="17" t="s">
        <v>136</v>
      </c>
      <c r="B3" s="17" t="s">
        <v>248</v>
      </c>
      <c r="C3" s="6">
        <v>143</v>
      </c>
      <c r="D3" s="7">
        <f t="shared" si="0"/>
        <v>133</v>
      </c>
      <c r="E3" s="7">
        <f>SUM(Table31111[[#This Row],[1B]:[HR]])</f>
        <v>19</v>
      </c>
      <c r="F3" s="6">
        <v>10</v>
      </c>
      <c r="G3" s="6">
        <v>11</v>
      </c>
      <c r="H3" s="6">
        <v>6</v>
      </c>
      <c r="I3" s="6">
        <v>1</v>
      </c>
      <c r="J3" s="6">
        <v>1</v>
      </c>
      <c r="K3" s="8">
        <f t="shared" si="1"/>
        <v>30</v>
      </c>
      <c r="L3" s="9">
        <v>6</v>
      </c>
      <c r="M3" s="11">
        <f t="shared" si="2"/>
        <v>0.57894736842105265</v>
      </c>
      <c r="N3" s="11">
        <f t="shared" si="3"/>
        <v>0.31578947368421051</v>
      </c>
      <c r="O3" s="11">
        <f t="shared" si="4"/>
        <v>5.2631578947368418E-2</v>
      </c>
      <c r="P3" s="11">
        <f t="shared" si="5"/>
        <v>5.2631578947368418E-2</v>
      </c>
      <c r="Q3" s="11">
        <f t="shared" si="6"/>
        <v>6.9930069930069935E-2</v>
      </c>
      <c r="R3" s="12">
        <f t="shared" si="7"/>
        <v>0.14285714285714285</v>
      </c>
      <c r="S3" s="12">
        <f t="shared" si="8"/>
        <v>0.22556390977443608</v>
      </c>
      <c r="T3" s="14">
        <f t="shared" si="9"/>
        <v>0.20279720279720279</v>
      </c>
      <c r="U3" s="14">
        <f t="shared" si="10"/>
        <v>0.42836111257163889</v>
      </c>
      <c r="V3" s="14">
        <f>(Table31111[[#This Row],[2B]]+Table31111[[#This Row],[3B]]+(3*Table31111[[#This Row],[HR]]))/Table31111[[#This Row],[AB]]</f>
        <v>7.5187969924812026E-2</v>
      </c>
      <c r="W3" s="15">
        <f>(0.69*Table31111[[#This Row],[BB]])+(0.89*Table31111[[#This Row],[1B]])+(1.27*Table31111[[#This Row],[2B]])+(1.62*Table31111[[#This Row],[3B]])+(2.1*Table31111[[#This Row],[HR]])/Table31111[[#This Row],[PA]]</f>
        <v>25.944685314685319</v>
      </c>
      <c r="X3" s="15">
        <f t="shared" si="11"/>
        <v>6.6330069930069939</v>
      </c>
    </row>
    <row r="4" spans="1:24" x14ac:dyDescent="0.25">
      <c r="A4" s="17" t="s">
        <v>148</v>
      </c>
      <c r="B4" s="17" t="s">
        <v>248</v>
      </c>
      <c r="C4" s="6">
        <v>68</v>
      </c>
      <c r="D4" s="7">
        <f t="shared" si="0"/>
        <v>66</v>
      </c>
      <c r="E4" s="7">
        <f>SUM(Table31111[[#This Row],[1B]:[HR]])</f>
        <v>18</v>
      </c>
      <c r="F4" s="6">
        <v>2</v>
      </c>
      <c r="G4" s="6">
        <v>12</v>
      </c>
      <c r="H4" s="6">
        <v>4</v>
      </c>
      <c r="I4" s="6">
        <v>0</v>
      </c>
      <c r="J4" s="6">
        <v>2</v>
      </c>
      <c r="K4" s="8">
        <f t="shared" si="1"/>
        <v>28</v>
      </c>
      <c r="L4" s="9">
        <v>3</v>
      </c>
      <c r="M4" s="11">
        <f t="shared" si="2"/>
        <v>0.66666666666666663</v>
      </c>
      <c r="N4" s="11">
        <f t="shared" si="3"/>
        <v>0.22222222222222221</v>
      </c>
      <c r="O4" s="11">
        <f t="shared" si="4"/>
        <v>0</v>
      </c>
      <c r="P4" s="11">
        <f t="shared" si="5"/>
        <v>0.1111111111111111</v>
      </c>
      <c r="Q4" s="11">
        <f t="shared" si="6"/>
        <v>2.9411764705882353E-2</v>
      </c>
      <c r="R4" s="12">
        <f t="shared" si="7"/>
        <v>0.27272727272727271</v>
      </c>
      <c r="S4" s="12">
        <f t="shared" si="8"/>
        <v>0.42424242424242425</v>
      </c>
      <c r="T4" s="14">
        <f t="shared" si="9"/>
        <v>0.29411764705882354</v>
      </c>
      <c r="U4" s="14">
        <f t="shared" si="10"/>
        <v>0.71836007130124779</v>
      </c>
      <c r="V4" s="14">
        <f>(Table31111[[#This Row],[2B]]+Table31111[[#This Row],[3B]]+(3*Table31111[[#This Row],[HR]]))/Table31111[[#This Row],[AB]]</f>
        <v>0.15151515151515152</v>
      </c>
      <c r="W4" s="15">
        <f>(0.69*Table31111[[#This Row],[BB]])+(0.89*Table31111[[#This Row],[1B]])+(1.27*Table31111[[#This Row],[2B]])+(1.62*Table31111[[#This Row],[3B]])+(2.1*Table31111[[#This Row],[HR]])/Table31111[[#This Row],[PA]]</f>
        <v>17.201764705882354</v>
      </c>
      <c r="X4" s="15">
        <f t="shared" si="11"/>
        <v>8.4111764705882344</v>
      </c>
    </row>
    <row r="5" spans="1:24" x14ac:dyDescent="0.25">
      <c r="A5" s="17" t="s">
        <v>138</v>
      </c>
      <c r="B5" s="17" t="s">
        <v>248</v>
      </c>
      <c r="C5" s="6">
        <v>140</v>
      </c>
      <c r="D5" s="7">
        <f t="shared" si="0"/>
        <v>137</v>
      </c>
      <c r="E5" s="7">
        <f>SUM(Table31111[[#This Row],[1B]:[HR]])</f>
        <v>40</v>
      </c>
      <c r="F5" s="6">
        <v>3</v>
      </c>
      <c r="G5" s="6">
        <v>28</v>
      </c>
      <c r="H5" s="6">
        <v>9</v>
      </c>
      <c r="I5" s="6">
        <v>0</v>
      </c>
      <c r="J5" s="6">
        <v>3</v>
      </c>
      <c r="K5" s="8">
        <f t="shared" si="1"/>
        <v>58</v>
      </c>
      <c r="L5" s="9">
        <v>10</v>
      </c>
      <c r="M5" s="11">
        <f t="shared" si="2"/>
        <v>0.7</v>
      </c>
      <c r="N5" s="11">
        <f t="shared" si="3"/>
        <v>0.22500000000000001</v>
      </c>
      <c r="O5" s="11">
        <f t="shared" si="4"/>
        <v>0</v>
      </c>
      <c r="P5" s="11">
        <f t="shared" si="5"/>
        <v>7.4999999999999997E-2</v>
      </c>
      <c r="Q5" s="11">
        <f t="shared" si="6"/>
        <v>2.1428571428571429E-2</v>
      </c>
      <c r="R5" s="12">
        <f t="shared" si="7"/>
        <v>0.29197080291970801</v>
      </c>
      <c r="S5" s="12">
        <f t="shared" si="8"/>
        <v>0.42335766423357662</v>
      </c>
      <c r="T5" s="14">
        <f t="shared" si="9"/>
        <v>0.30714285714285716</v>
      </c>
      <c r="U5" s="14">
        <f t="shared" si="10"/>
        <v>0.73050052137643373</v>
      </c>
      <c r="V5" s="14">
        <f>(Table31111[[#This Row],[2B]]+Table31111[[#This Row],[3B]]+(3*Table31111[[#This Row],[HR]]))/Table31111[[#This Row],[AB]]</f>
        <v>0.13138686131386862</v>
      </c>
      <c r="W5" s="15">
        <f>(0.69*Table31111[[#This Row],[BB]])+(0.89*Table31111[[#This Row],[1B]])+(1.27*Table31111[[#This Row],[2B]])+(1.62*Table31111[[#This Row],[3B]])+(2.1*Table31111[[#This Row],[HR]])/Table31111[[#This Row],[PA]]</f>
        <v>38.465000000000003</v>
      </c>
      <c r="X5" s="15">
        <f t="shared" si="11"/>
        <v>18.090999999999998</v>
      </c>
    </row>
    <row r="6" spans="1:24" x14ac:dyDescent="0.25">
      <c r="A6" s="17" t="s">
        <v>146</v>
      </c>
      <c r="B6" s="17" t="s">
        <v>248</v>
      </c>
      <c r="C6" s="6">
        <v>100</v>
      </c>
      <c r="D6" s="7">
        <f t="shared" si="0"/>
        <v>93</v>
      </c>
      <c r="E6" s="7">
        <f>SUM(Table31111[[#This Row],[1B]:[HR]])</f>
        <v>21</v>
      </c>
      <c r="F6" s="6">
        <v>7</v>
      </c>
      <c r="G6" s="6">
        <v>13</v>
      </c>
      <c r="H6" s="6">
        <v>5</v>
      </c>
      <c r="I6" s="6">
        <v>1</v>
      </c>
      <c r="J6" s="6">
        <v>2</v>
      </c>
      <c r="K6" s="8">
        <f t="shared" si="1"/>
        <v>34</v>
      </c>
      <c r="L6" s="9">
        <v>6</v>
      </c>
      <c r="M6" s="11">
        <f t="shared" si="2"/>
        <v>0.61904761904761907</v>
      </c>
      <c r="N6" s="11">
        <f t="shared" si="3"/>
        <v>0.23809523809523808</v>
      </c>
      <c r="O6" s="11">
        <f t="shared" si="4"/>
        <v>4.7619047619047616E-2</v>
      </c>
      <c r="P6" s="11">
        <f t="shared" si="5"/>
        <v>9.5238095238095233E-2</v>
      </c>
      <c r="Q6" s="11">
        <f t="shared" si="6"/>
        <v>7.0000000000000007E-2</v>
      </c>
      <c r="R6" s="12">
        <f t="shared" si="7"/>
        <v>0.22580645161290322</v>
      </c>
      <c r="S6" s="12">
        <f t="shared" si="8"/>
        <v>0.36559139784946237</v>
      </c>
      <c r="T6" s="14">
        <f t="shared" si="9"/>
        <v>0.28000000000000003</v>
      </c>
      <c r="U6" s="14">
        <f t="shared" si="10"/>
        <v>0.6455913978494624</v>
      </c>
      <c r="V6" s="14">
        <f>(Table31111[[#This Row],[2B]]+Table31111[[#This Row],[3B]]+(3*Table31111[[#This Row],[HR]]))/Table31111[[#This Row],[AB]]</f>
        <v>0.12903225806451613</v>
      </c>
      <c r="W6" s="15">
        <f>(0.69*Table31111[[#This Row],[BB]])+(0.89*Table31111[[#This Row],[1B]])+(1.27*Table31111[[#This Row],[2B]])+(1.62*Table31111[[#This Row],[3B]])+(2.1*Table31111[[#This Row],[HR]])/Table31111[[#This Row],[PA]]</f>
        <v>24.412000000000003</v>
      </c>
      <c r="X6" s="15">
        <f t="shared" si="11"/>
        <v>10.0608</v>
      </c>
    </row>
    <row r="7" spans="1:24" x14ac:dyDescent="0.25">
      <c r="A7" s="17" t="s">
        <v>139</v>
      </c>
      <c r="B7" s="17" t="s">
        <v>248</v>
      </c>
      <c r="C7" s="6">
        <v>131</v>
      </c>
      <c r="D7" s="7">
        <f t="shared" si="0"/>
        <v>124</v>
      </c>
      <c r="E7" s="7">
        <f>SUM(Table31111[[#This Row],[1B]:[HR]])</f>
        <v>36</v>
      </c>
      <c r="F7" s="6">
        <v>7</v>
      </c>
      <c r="G7" s="6">
        <v>23</v>
      </c>
      <c r="H7" s="6">
        <v>9</v>
      </c>
      <c r="I7" s="6">
        <v>1</v>
      </c>
      <c r="J7" s="6">
        <v>3</v>
      </c>
      <c r="K7" s="8">
        <f t="shared" si="1"/>
        <v>56</v>
      </c>
      <c r="L7" s="9">
        <v>6</v>
      </c>
      <c r="M7" s="11">
        <f t="shared" si="2"/>
        <v>0.63888888888888884</v>
      </c>
      <c r="N7" s="11">
        <f t="shared" si="3"/>
        <v>0.25</v>
      </c>
      <c r="O7" s="11">
        <f t="shared" si="4"/>
        <v>2.7777777777777776E-2</v>
      </c>
      <c r="P7" s="11">
        <f t="shared" si="5"/>
        <v>8.3333333333333329E-2</v>
      </c>
      <c r="Q7" s="11">
        <f t="shared" si="6"/>
        <v>5.3435114503816793E-2</v>
      </c>
      <c r="R7" s="12">
        <f t="shared" si="7"/>
        <v>0.29032258064516131</v>
      </c>
      <c r="S7" s="12">
        <f t="shared" si="8"/>
        <v>0.45161290322580644</v>
      </c>
      <c r="T7" s="14">
        <f t="shared" si="9"/>
        <v>0.3282442748091603</v>
      </c>
      <c r="U7" s="14">
        <f t="shared" si="10"/>
        <v>0.77985717803496679</v>
      </c>
      <c r="V7" s="14">
        <f>(Table31111[[#This Row],[2B]]+Table31111[[#This Row],[3B]]+(3*Table31111[[#This Row],[HR]]))/Table31111[[#This Row],[AB]]</f>
        <v>0.15322580645161291</v>
      </c>
      <c r="W7" s="15">
        <f>(0.69*Table31111[[#This Row],[BB]])+(0.89*Table31111[[#This Row],[1B]])+(1.27*Table31111[[#This Row],[2B]])+(1.62*Table31111[[#This Row],[3B]])+(2.1*Table31111[[#This Row],[HR]])/Table31111[[#This Row],[PA]]</f>
        <v>38.39809160305343</v>
      </c>
      <c r="X7" s="15">
        <f t="shared" si="11"/>
        <v>19.002900763358781</v>
      </c>
    </row>
    <row r="8" spans="1:24" x14ac:dyDescent="0.25">
      <c r="A8" s="17" t="s">
        <v>147</v>
      </c>
      <c r="B8" s="17" t="s">
        <v>248</v>
      </c>
      <c r="C8" s="6">
        <v>63</v>
      </c>
      <c r="D8" s="7">
        <f t="shared" si="0"/>
        <v>63</v>
      </c>
      <c r="E8" s="7">
        <f>SUM(Table31111[[#This Row],[1B]:[HR]])</f>
        <v>9</v>
      </c>
      <c r="F8" s="6">
        <v>0</v>
      </c>
      <c r="G8" s="6">
        <v>5</v>
      </c>
      <c r="H8" s="6">
        <v>3</v>
      </c>
      <c r="I8" s="6">
        <v>1</v>
      </c>
      <c r="J8" s="6">
        <v>0</v>
      </c>
      <c r="K8" s="8">
        <f t="shared" si="1"/>
        <v>14</v>
      </c>
      <c r="L8" s="9">
        <v>0</v>
      </c>
      <c r="M8" s="11">
        <f t="shared" si="2"/>
        <v>0.55555555555555558</v>
      </c>
      <c r="N8" s="11">
        <f t="shared" si="3"/>
        <v>0.33333333333333331</v>
      </c>
      <c r="O8" s="11">
        <f t="shared" si="4"/>
        <v>0.1111111111111111</v>
      </c>
      <c r="P8" s="11">
        <f t="shared" si="5"/>
        <v>0</v>
      </c>
      <c r="Q8" s="11">
        <f t="shared" si="6"/>
        <v>0</v>
      </c>
      <c r="R8" s="12">
        <f t="shared" si="7"/>
        <v>0.14285714285714285</v>
      </c>
      <c r="S8" s="12">
        <f t="shared" si="8"/>
        <v>0.22222222222222221</v>
      </c>
      <c r="T8" s="14">
        <f t="shared" si="9"/>
        <v>0.14285714285714285</v>
      </c>
      <c r="U8" s="14">
        <f t="shared" si="10"/>
        <v>0.36507936507936506</v>
      </c>
      <c r="V8" s="14">
        <f>(Table31111[[#This Row],[2B]]+Table31111[[#This Row],[3B]]+(3*Table31111[[#This Row],[HR]]))/Table31111[[#This Row],[AB]]</f>
        <v>6.3492063492063489E-2</v>
      </c>
      <c r="W8" s="15">
        <f>(0.69*Table31111[[#This Row],[BB]])+(0.89*Table31111[[#This Row],[1B]])+(1.27*Table31111[[#This Row],[2B]])+(1.62*Table31111[[#This Row],[3B]])+(2.1*Table31111[[#This Row],[HR]])/Table31111[[#This Row],[PA]]</f>
        <v>9.879999999999999</v>
      </c>
      <c r="X8" s="15">
        <f t="shared" si="11"/>
        <v>2</v>
      </c>
    </row>
    <row r="9" spans="1:24" x14ac:dyDescent="0.25">
      <c r="A9" s="17" t="s">
        <v>143</v>
      </c>
      <c r="B9" s="17" t="s">
        <v>248</v>
      </c>
      <c r="C9" s="6">
        <v>119</v>
      </c>
      <c r="D9" s="7">
        <f t="shared" si="0"/>
        <v>116</v>
      </c>
      <c r="E9" s="7">
        <f>SUM(Table31111[[#This Row],[1B]:[HR]])</f>
        <v>31</v>
      </c>
      <c r="F9" s="6">
        <v>3</v>
      </c>
      <c r="G9" s="6">
        <v>22</v>
      </c>
      <c r="H9" s="6">
        <v>6</v>
      </c>
      <c r="I9" s="6">
        <v>0</v>
      </c>
      <c r="J9" s="6">
        <v>3</v>
      </c>
      <c r="K9" s="8">
        <f t="shared" si="1"/>
        <v>46</v>
      </c>
      <c r="L9" s="9">
        <v>5</v>
      </c>
      <c r="M9" s="11">
        <f t="shared" si="2"/>
        <v>0.70967741935483875</v>
      </c>
      <c r="N9" s="11">
        <f t="shared" si="3"/>
        <v>0.19354838709677419</v>
      </c>
      <c r="O9" s="11">
        <f t="shared" si="4"/>
        <v>0</v>
      </c>
      <c r="P9" s="11">
        <f t="shared" si="5"/>
        <v>9.6774193548387094E-2</v>
      </c>
      <c r="Q9" s="11">
        <f t="shared" si="6"/>
        <v>2.5210084033613446E-2</v>
      </c>
      <c r="R9" s="12">
        <f t="shared" si="7"/>
        <v>0.26724137931034481</v>
      </c>
      <c r="S9" s="12">
        <f t="shared" si="8"/>
        <v>0.39655172413793105</v>
      </c>
      <c r="T9" s="14">
        <f t="shared" si="9"/>
        <v>0.2857142857142857</v>
      </c>
      <c r="U9" s="14">
        <f t="shared" si="10"/>
        <v>0.68226600985221675</v>
      </c>
      <c r="V9" s="14">
        <f>(Table31111[[#This Row],[2B]]+Table31111[[#This Row],[3B]]+(3*Table31111[[#This Row],[HR]]))/Table31111[[#This Row],[AB]]</f>
        <v>0.12931034482758622</v>
      </c>
      <c r="W9" s="15">
        <f>(0.69*Table31111[[#This Row],[BB]])+(0.89*Table31111[[#This Row],[1B]])+(1.27*Table31111[[#This Row],[2B]])+(1.62*Table31111[[#This Row],[3B]])+(2.1*Table31111[[#This Row],[HR]])/Table31111[[#This Row],[PA]]</f>
        <v>29.322941176470593</v>
      </c>
      <c r="X9" s="15">
        <f t="shared" si="11"/>
        <v>13.387563025210083</v>
      </c>
    </row>
    <row r="10" spans="1:24" x14ac:dyDescent="0.25">
      <c r="A10" s="17" t="s">
        <v>137</v>
      </c>
      <c r="B10" s="17" t="s">
        <v>248</v>
      </c>
      <c r="C10" s="6">
        <v>104</v>
      </c>
      <c r="D10" s="7">
        <f t="shared" si="0"/>
        <v>96</v>
      </c>
      <c r="E10" s="7">
        <f>SUM(Table31111[[#This Row],[1B]:[HR]])</f>
        <v>15</v>
      </c>
      <c r="F10" s="6">
        <v>8</v>
      </c>
      <c r="G10" s="6">
        <v>9</v>
      </c>
      <c r="H10" s="6">
        <v>3</v>
      </c>
      <c r="I10" s="6">
        <v>0</v>
      </c>
      <c r="J10" s="6">
        <v>3</v>
      </c>
      <c r="K10" s="8">
        <f t="shared" si="1"/>
        <v>27</v>
      </c>
      <c r="L10" s="9">
        <v>4</v>
      </c>
      <c r="M10" s="11">
        <f t="shared" si="2"/>
        <v>0.6</v>
      </c>
      <c r="N10" s="11">
        <f t="shared" si="3"/>
        <v>0.2</v>
      </c>
      <c r="O10" s="11">
        <f t="shared" si="4"/>
        <v>0</v>
      </c>
      <c r="P10" s="11">
        <f t="shared" si="5"/>
        <v>0.2</v>
      </c>
      <c r="Q10" s="11">
        <f t="shared" si="6"/>
        <v>7.6923076923076927E-2</v>
      </c>
      <c r="R10" s="12">
        <f t="shared" si="7"/>
        <v>0.15625</v>
      </c>
      <c r="S10" s="12">
        <f t="shared" si="8"/>
        <v>0.28125</v>
      </c>
      <c r="T10" s="14">
        <f t="shared" si="9"/>
        <v>0.22115384615384615</v>
      </c>
      <c r="U10" s="14">
        <f t="shared" si="10"/>
        <v>0.50240384615384615</v>
      </c>
      <c r="V10" s="14">
        <f>(Table31111[[#This Row],[2B]]+Table31111[[#This Row],[3B]]+(3*Table31111[[#This Row],[HR]]))/Table31111[[#This Row],[AB]]</f>
        <v>0.125</v>
      </c>
      <c r="W10" s="15">
        <f>(0.69*Table31111[[#This Row],[BB]])+(0.89*Table31111[[#This Row],[1B]])+(1.27*Table31111[[#This Row],[2B]])+(1.62*Table31111[[#This Row],[3B]])+(2.1*Table31111[[#This Row],[HR]])/Table31111[[#This Row],[PA]]</f>
        <v>17.400576923076922</v>
      </c>
      <c r="X10" s="15">
        <f t="shared" si="11"/>
        <v>6.4511538461538454</v>
      </c>
    </row>
    <row r="11" spans="1:24" x14ac:dyDescent="0.25">
      <c r="A11" s="16" t="s">
        <v>140</v>
      </c>
      <c r="B11" s="17" t="s">
        <v>248</v>
      </c>
      <c r="C11" s="6">
        <v>133</v>
      </c>
      <c r="D11" s="7">
        <f t="shared" si="0"/>
        <v>126</v>
      </c>
      <c r="E11" s="7">
        <f>SUM(Table31111[[#This Row],[1B]:[HR]])</f>
        <v>35</v>
      </c>
      <c r="F11" s="6">
        <v>7</v>
      </c>
      <c r="G11" s="6">
        <v>20</v>
      </c>
      <c r="H11" s="6">
        <v>10</v>
      </c>
      <c r="I11" s="6">
        <v>1</v>
      </c>
      <c r="J11" s="6">
        <v>4</v>
      </c>
      <c r="K11" s="8">
        <f t="shared" si="1"/>
        <v>59</v>
      </c>
      <c r="L11" s="9">
        <v>7</v>
      </c>
      <c r="M11" s="11">
        <f t="shared" si="2"/>
        <v>0.5714285714285714</v>
      </c>
      <c r="N11" s="11">
        <f t="shared" si="3"/>
        <v>0.2857142857142857</v>
      </c>
      <c r="O11" s="11">
        <f t="shared" si="4"/>
        <v>2.8571428571428571E-2</v>
      </c>
      <c r="P11" s="11">
        <f t="shared" si="5"/>
        <v>0.11428571428571428</v>
      </c>
      <c r="Q11" s="11">
        <f t="shared" si="6"/>
        <v>5.2631578947368418E-2</v>
      </c>
      <c r="R11" s="12">
        <f t="shared" si="7"/>
        <v>0.27777777777777779</v>
      </c>
      <c r="S11" s="12">
        <f t="shared" si="8"/>
        <v>0.46825396825396826</v>
      </c>
      <c r="T11" s="14">
        <f t="shared" si="9"/>
        <v>0.31578947368421051</v>
      </c>
      <c r="U11" s="14">
        <f t="shared" si="10"/>
        <v>0.78404344193817876</v>
      </c>
      <c r="V11" s="14">
        <f>(Table31111[[#This Row],[2B]]+Table31111[[#This Row],[3B]]+(3*Table31111[[#This Row],[HR]]))/Table31111[[#This Row],[AB]]</f>
        <v>0.18253968253968253</v>
      </c>
      <c r="W11" s="15">
        <f>(0.69*Table31111[[#This Row],[BB]])+(0.89*Table31111[[#This Row],[1B]])+(1.27*Table31111[[#This Row],[2B]])+(1.62*Table31111[[#This Row],[3B]])+(2.1*Table31111[[#This Row],[HR]])/Table31111[[#This Row],[PA]]</f>
        <v>37.013157894736835</v>
      </c>
      <c r="X11" s="15">
        <f t="shared" si="11"/>
        <v>19.233684210526317</v>
      </c>
    </row>
    <row r="12" spans="1:24" x14ac:dyDescent="0.25">
      <c r="A12" s="34" t="s">
        <v>145</v>
      </c>
      <c r="B12" s="6" t="s">
        <v>248</v>
      </c>
      <c r="C12" s="6">
        <v>58</v>
      </c>
      <c r="D12" s="7">
        <f t="shared" si="0"/>
        <v>57</v>
      </c>
      <c r="E12" s="7">
        <f>SUM(Table31111[[#This Row],[1B]:[HR]])</f>
        <v>11</v>
      </c>
      <c r="F12" s="6">
        <v>1</v>
      </c>
      <c r="G12" s="6">
        <v>4</v>
      </c>
      <c r="H12" s="6">
        <v>6</v>
      </c>
      <c r="I12" s="6">
        <v>0</v>
      </c>
      <c r="J12" s="6">
        <v>1</v>
      </c>
      <c r="K12" s="8">
        <f t="shared" si="1"/>
        <v>20</v>
      </c>
      <c r="L12" s="9">
        <v>1</v>
      </c>
      <c r="M12" s="11">
        <f t="shared" si="2"/>
        <v>0.36363636363636365</v>
      </c>
      <c r="N12" s="11">
        <f t="shared" si="3"/>
        <v>0.54545454545454541</v>
      </c>
      <c r="O12" s="11">
        <f t="shared" si="4"/>
        <v>0</v>
      </c>
      <c r="P12" s="11">
        <f t="shared" si="5"/>
        <v>9.0909090909090912E-2</v>
      </c>
      <c r="Q12" s="11">
        <f t="shared" si="6"/>
        <v>1.7241379310344827E-2</v>
      </c>
      <c r="R12" s="12">
        <f t="shared" si="7"/>
        <v>0.19298245614035087</v>
      </c>
      <c r="S12" s="12">
        <f t="shared" si="8"/>
        <v>0.35087719298245612</v>
      </c>
      <c r="T12" s="14">
        <f t="shared" si="9"/>
        <v>0.20689655172413793</v>
      </c>
      <c r="U12" s="14">
        <f t="shared" si="10"/>
        <v>0.55777374470659402</v>
      </c>
      <c r="V12" s="14">
        <f>(Table31111[[#This Row],[2B]]+Table31111[[#This Row],[3B]]+(3*Table31111[[#This Row],[HR]]))/Table31111[[#This Row],[AB]]</f>
        <v>0.15789473684210525</v>
      </c>
      <c r="W12" s="15">
        <f>(0.69*Table31111[[#This Row],[BB]])+(0.89*Table31111[[#This Row],[1B]])+(1.27*Table31111[[#This Row],[2B]])+(1.62*Table31111[[#This Row],[3B]])+(2.1*Table31111[[#This Row],[HR]])/Table31111[[#This Row],[PA]]</f>
        <v>11.906206896551724</v>
      </c>
      <c r="X12" s="15">
        <f t="shared" si="11"/>
        <v>4.2006896551724138</v>
      </c>
    </row>
    <row r="13" spans="1:24" x14ac:dyDescent="0.25">
      <c r="A13" s="17" t="s">
        <v>142</v>
      </c>
      <c r="B13" s="17" t="s">
        <v>249</v>
      </c>
      <c r="C13" s="6">
        <v>121</v>
      </c>
      <c r="D13" s="7">
        <f t="shared" si="0"/>
        <v>117</v>
      </c>
      <c r="E13" s="7">
        <f>SUM(Table31111[[#This Row],[1B]:[HR]])</f>
        <v>33</v>
      </c>
      <c r="F13" s="6">
        <v>4</v>
      </c>
      <c r="G13" s="6">
        <v>17</v>
      </c>
      <c r="H13" s="6">
        <v>9</v>
      </c>
      <c r="I13" s="6">
        <v>2</v>
      </c>
      <c r="J13" s="6">
        <v>5</v>
      </c>
      <c r="K13" s="8">
        <f t="shared" si="1"/>
        <v>61</v>
      </c>
      <c r="L13" s="9">
        <v>4</v>
      </c>
      <c r="M13" s="11">
        <f t="shared" si="2"/>
        <v>0.51515151515151514</v>
      </c>
      <c r="N13" s="11">
        <f t="shared" si="3"/>
        <v>0.27272727272727271</v>
      </c>
      <c r="O13" s="11">
        <f t="shared" si="4"/>
        <v>6.0606060606060608E-2</v>
      </c>
      <c r="P13" s="11">
        <f t="shared" si="5"/>
        <v>0.15151515151515152</v>
      </c>
      <c r="Q13" s="11">
        <f t="shared" si="6"/>
        <v>3.3057851239669422E-2</v>
      </c>
      <c r="R13" s="12">
        <f t="shared" si="7"/>
        <v>0.28205128205128205</v>
      </c>
      <c r="S13" s="12">
        <f t="shared" si="8"/>
        <v>0.5213675213675214</v>
      </c>
      <c r="T13" s="14">
        <f t="shared" si="9"/>
        <v>0.30578512396694213</v>
      </c>
      <c r="U13" s="14">
        <f t="shared" si="10"/>
        <v>0.82715264533446353</v>
      </c>
      <c r="V13" s="14">
        <f>(Table31111[[#This Row],[2B]]+Table31111[[#This Row],[3B]]+(3*Table31111[[#This Row],[HR]]))/Table31111[[#This Row],[AB]]</f>
        <v>0.22222222222222221</v>
      </c>
      <c r="W13" s="15">
        <f>(0.69*Table31111[[#This Row],[BB]])+(0.89*Table31111[[#This Row],[1B]])+(1.27*Table31111[[#This Row],[2B]])+(1.62*Table31111[[#This Row],[3B]])+(2.1*Table31111[[#This Row],[HR]])/Table31111[[#This Row],[PA]]</f>
        <v>32.646776859504136</v>
      </c>
      <c r="X13" s="15">
        <f t="shared" si="11"/>
        <v>18.988099173553717</v>
      </c>
    </row>
    <row r="14" spans="1:24" x14ac:dyDescent="0.25">
      <c r="A14" s="17" t="s">
        <v>141</v>
      </c>
      <c r="B14" s="17" t="s">
        <v>248</v>
      </c>
      <c r="C14" s="6">
        <v>128</v>
      </c>
      <c r="D14" s="19">
        <f t="shared" si="0"/>
        <v>120</v>
      </c>
      <c r="E14" s="7">
        <f>SUM(Table31111[[#This Row],[1B]:[HR]])</f>
        <v>25</v>
      </c>
      <c r="F14" s="6">
        <v>8</v>
      </c>
      <c r="G14" s="6">
        <v>13</v>
      </c>
      <c r="H14" s="6">
        <v>9</v>
      </c>
      <c r="I14" s="6">
        <v>1</v>
      </c>
      <c r="J14" s="6">
        <v>2</v>
      </c>
      <c r="K14" s="8">
        <f t="shared" si="1"/>
        <v>42</v>
      </c>
      <c r="L14" s="9">
        <v>9</v>
      </c>
      <c r="M14" s="20">
        <f t="shared" si="2"/>
        <v>0.52</v>
      </c>
      <c r="N14" s="20">
        <f t="shared" si="3"/>
        <v>0.36</v>
      </c>
      <c r="O14" s="11">
        <f t="shared" si="4"/>
        <v>0.04</v>
      </c>
      <c r="P14" s="11">
        <f t="shared" si="5"/>
        <v>0.08</v>
      </c>
      <c r="Q14" s="11">
        <f t="shared" si="6"/>
        <v>6.25E-2</v>
      </c>
      <c r="R14" s="21">
        <f t="shared" si="7"/>
        <v>0.20833333333333334</v>
      </c>
      <c r="S14" s="21">
        <f t="shared" si="8"/>
        <v>0.35</v>
      </c>
      <c r="T14" s="22">
        <f t="shared" si="9"/>
        <v>0.2578125</v>
      </c>
      <c r="U14" s="22">
        <f t="shared" si="10"/>
        <v>0.60781249999999998</v>
      </c>
      <c r="V14" s="22">
        <f>(Table31111[[#This Row],[2B]]+Table31111[[#This Row],[3B]]+(3*Table31111[[#This Row],[HR]]))/Table31111[[#This Row],[AB]]</f>
        <v>0.13333333333333333</v>
      </c>
      <c r="W14" s="23">
        <f>(0.69*Table31111[[#This Row],[BB]])+(0.89*Table31111[[#This Row],[1B]])+(1.27*Table31111[[#This Row],[2B]])+(1.62*Table31111[[#This Row],[3B]])+(2.1*Table31111[[#This Row],[HR]])/Table31111[[#This Row],[PA]]</f>
        <v>30.172812499999999</v>
      </c>
      <c r="X14" s="15">
        <f t="shared" si="11"/>
        <v>11.4009375</v>
      </c>
    </row>
  </sheetData>
  <phoneticPr fontId="3" type="noConversion"/>
  <conditionalFormatting sqref="X2: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CF99-9196-4ED1-B87C-23FB87F0DD6A}">
  <dimension ref="A1:X15"/>
  <sheetViews>
    <sheetView workbookViewId="0">
      <selection activeCell="L16" sqref="L16"/>
    </sheetView>
  </sheetViews>
  <sheetFormatPr defaultRowHeight="15" x14ac:dyDescent="0.25"/>
  <cols>
    <col min="1" max="1" width="18.140625" bestFit="1" customWidth="1"/>
    <col min="2" max="2" width="18.8554687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159</v>
      </c>
      <c r="B2" s="17" t="s">
        <v>248</v>
      </c>
      <c r="C2" s="6">
        <v>74</v>
      </c>
      <c r="D2" s="7">
        <f t="shared" ref="D2:D15" si="0">C2-F2</f>
        <v>73</v>
      </c>
      <c r="E2" s="7">
        <f>SUM(Table31112[[#This Row],[1B]:[HR]])</f>
        <v>12</v>
      </c>
      <c r="F2" s="6">
        <v>1</v>
      </c>
      <c r="G2" s="6">
        <v>6</v>
      </c>
      <c r="H2" s="6">
        <v>5</v>
      </c>
      <c r="I2" s="6">
        <v>0</v>
      </c>
      <c r="J2" s="6">
        <v>1</v>
      </c>
      <c r="K2" s="8">
        <f t="shared" ref="K2:K15" si="1">SUM((G2*1),(H2*2),(I2*3),(J2*4))</f>
        <v>20</v>
      </c>
      <c r="L2" s="9">
        <v>2</v>
      </c>
      <c r="M2" s="10">
        <f t="shared" ref="M2:M15" si="2">IFERROR(G2/E2,0)</f>
        <v>0.5</v>
      </c>
      <c r="N2" s="10">
        <f t="shared" ref="N2:N15" si="3">IFERROR(H2/E2,0)</f>
        <v>0.41666666666666669</v>
      </c>
      <c r="O2" s="10">
        <f t="shared" ref="O2:O15" si="4">IFERROR(I2/E2,0)</f>
        <v>0</v>
      </c>
      <c r="P2" s="11">
        <f t="shared" ref="P2:P15" si="5">IFERROR(J2/E2,0)</f>
        <v>8.3333333333333329E-2</v>
      </c>
      <c r="Q2" s="11">
        <f t="shared" ref="Q2:Q15" si="6">IFERROR(F2/C2,0)</f>
        <v>1.3513513513513514E-2</v>
      </c>
      <c r="R2" s="12">
        <f t="shared" ref="R2:R15" si="7">IFERROR((G2+H2+I2+J2)/D2,0)</f>
        <v>0.16438356164383561</v>
      </c>
      <c r="S2" s="13">
        <f t="shared" ref="S2:S15" si="8">IFERROR(K2/D2,0)</f>
        <v>0.27397260273972601</v>
      </c>
      <c r="T2" s="14">
        <f t="shared" ref="T2:T15" si="9">(E2+F2)/C2</f>
        <v>0.17567567567567569</v>
      </c>
      <c r="U2" s="14">
        <f t="shared" ref="U2:U15" si="10">S2+T2</f>
        <v>0.44964827841540167</v>
      </c>
      <c r="V2" s="14">
        <f>(Table31112[[#This Row],[2B]]+Table31112[[#This Row],[3B]]+(3*Table31112[[#This Row],[HR]]))/Table31112[[#This Row],[AB]]</f>
        <v>0.1095890410958904</v>
      </c>
      <c r="W2" s="15">
        <f>(0.69*Table31112[[#This Row],[BB]])+(0.89*Table31112[[#This Row],[1B]])+(1.27*Table31112[[#This Row],[2B]])+(1.62*Table31112[[#This Row],[3B]])+(2.1*Table31112[[#This Row],[HR]])/Table31112[[#This Row],[PA]]</f>
        <v>12.408378378378377</v>
      </c>
      <c r="X2" s="15">
        <f t="shared" ref="X2:X15" si="11">((E2+F2)*(K2+(0.26*F2))+(0.52*L2))/C2</f>
        <v>3.5732432432432435</v>
      </c>
    </row>
    <row r="3" spans="1:24" x14ac:dyDescent="0.25">
      <c r="A3" s="17" t="s">
        <v>259</v>
      </c>
      <c r="B3" s="17">
        <v>3</v>
      </c>
      <c r="C3" s="6">
        <v>71</v>
      </c>
      <c r="D3" s="48">
        <f t="shared" si="0"/>
        <v>66</v>
      </c>
      <c r="E3" s="48">
        <f>SUM(Table31112[[#This Row],[1B]:[HR]])</f>
        <v>10</v>
      </c>
      <c r="F3" s="6">
        <v>5</v>
      </c>
      <c r="G3" s="6">
        <v>3</v>
      </c>
      <c r="H3" s="6">
        <v>6</v>
      </c>
      <c r="I3" s="6">
        <v>1</v>
      </c>
      <c r="J3" s="6">
        <v>0</v>
      </c>
      <c r="K3" s="8">
        <f t="shared" si="1"/>
        <v>18</v>
      </c>
      <c r="L3" s="9">
        <v>0</v>
      </c>
      <c r="M3" s="11">
        <f t="shared" si="2"/>
        <v>0.3</v>
      </c>
      <c r="N3" s="11">
        <f t="shared" si="3"/>
        <v>0.6</v>
      </c>
      <c r="O3" s="11">
        <f t="shared" si="4"/>
        <v>0.1</v>
      </c>
      <c r="P3" s="11">
        <f t="shared" si="5"/>
        <v>0</v>
      </c>
      <c r="Q3" s="11">
        <f t="shared" si="6"/>
        <v>7.0422535211267609E-2</v>
      </c>
      <c r="R3" s="12">
        <f t="shared" si="7"/>
        <v>0.15151515151515152</v>
      </c>
      <c r="S3" s="12">
        <f t="shared" si="8"/>
        <v>0.27272727272727271</v>
      </c>
      <c r="T3" s="14">
        <f t="shared" si="9"/>
        <v>0.21126760563380281</v>
      </c>
      <c r="U3" s="14">
        <f t="shared" si="10"/>
        <v>0.48399487836107552</v>
      </c>
      <c r="V3" s="6">
        <f>(Table31112[[#This Row],[2B]]+Table31112[[#This Row],[3B]]+(3*Table31112[[#This Row],[HR]]))/Table31112[[#This Row],[AB]]</f>
        <v>0.10606060606060606</v>
      </c>
      <c r="W3" s="6">
        <f>(0.69*Table31112[[#This Row],[BB]])+(0.89*Table31112[[#This Row],[1B]])+(1.27*Table31112[[#This Row],[2B]])+(1.62*Table31112[[#This Row],[3B]])+(2.1*Table31112[[#This Row],[HR]])/Table31112[[#This Row],[PA]]</f>
        <v>15.36</v>
      </c>
      <c r="X3" s="15">
        <f t="shared" si="11"/>
        <v>4.077464788732394</v>
      </c>
    </row>
    <row r="4" spans="1:24" x14ac:dyDescent="0.25">
      <c r="A4" s="17" t="s">
        <v>155</v>
      </c>
      <c r="B4" s="17" t="s">
        <v>249</v>
      </c>
      <c r="C4" s="6">
        <v>125</v>
      </c>
      <c r="D4" s="7">
        <f t="shared" si="0"/>
        <v>119</v>
      </c>
      <c r="E4" s="7">
        <f>SUM(Table31112[[#This Row],[1B]:[HR]])</f>
        <v>20</v>
      </c>
      <c r="F4" s="6">
        <v>6</v>
      </c>
      <c r="G4" s="6">
        <v>6</v>
      </c>
      <c r="H4" s="6">
        <v>12</v>
      </c>
      <c r="I4" s="6">
        <v>0</v>
      </c>
      <c r="J4" s="6">
        <v>2</v>
      </c>
      <c r="K4" s="8">
        <f t="shared" si="1"/>
        <v>38</v>
      </c>
      <c r="L4" s="9">
        <v>3</v>
      </c>
      <c r="M4" s="11">
        <f t="shared" si="2"/>
        <v>0.3</v>
      </c>
      <c r="N4" s="11">
        <f t="shared" si="3"/>
        <v>0.6</v>
      </c>
      <c r="O4" s="11">
        <f t="shared" si="4"/>
        <v>0</v>
      </c>
      <c r="P4" s="11">
        <f t="shared" si="5"/>
        <v>0.1</v>
      </c>
      <c r="Q4" s="11">
        <f t="shared" si="6"/>
        <v>4.8000000000000001E-2</v>
      </c>
      <c r="R4" s="12">
        <f t="shared" si="7"/>
        <v>0.16806722689075632</v>
      </c>
      <c r="S4" s="12">
        <f t="shared" si="8"/>
        <v>0.31932773109243695</v>
      </c>
      <c r="T4" s="14">
        <f t="shared" si="9"/>
        <v>0.20799999999999999</v>
      </c>
      <c r="U4" s="14">
        <f t="shared" si="10"/>
        <v>0.52732773109243691</v>
      </c>
      <c r="V4" s="14">
        <f>(Table31112[[#This Row],[2B]]+Table31112[[#This Row],[3B]]+(3*Table31112[[#This Row],[HR]]))/Table31112[[#This Row],[AB]]</f>
        <v>0.15126050420168066</v>
      </c>
      <c r="W4" s="15">
        <f>(0.69*Table31112[[#This Row],[BB]])+(0.89*Table31112[[#This Row],[1B]])+(1.27*Table31112[[#This Row],[2B]])+(1.62*Table31112[[#This Row],[3B]])+(2.1*Table31112[[#This Row],[HR]])/Table31112[[#This Row],[PA]]</f>
        <v>24.753599999999999</v>
      </c>
      <c r="X4" s="15">
        <f t="shared" si="11"/>
        <v>8.2409599999999994</v>
      </c>
    </row>
    <row r="5" spans="1:24" x14ac:dyDescent="0.25">
      <c r="A5" s="17" t="s">
        <v>157</v>
      </c>
      <c r="B5" s="17" t="s">
        <v>248</v>
      </c>
      <c r="C5" s="6">
        <v>72</v>
      </c>
      <c r="D5" s="7">
        <f t="shared" si="0"/>
        <v>68</v>
      </c>
      <c r="E5" s="7">
        <f>SUM(Table31112[[#This Row],[1B]:[HR]])</f>
        <v>10</v>
      </c>
      <c r="F5" s="6">
        <v>4</v>
      </c>
      <c r="G5" s="6">
        <v>8</v>
      </c>
      <c r="H5" s="6">
        <v>2</v>
      </c>
      <c r="I5" s="6">
        <v>0</v>
      </c>
      <c r="J5" s="6">
        <v>0</v>
      </c>
      <c r="K5" s="8">
        <f t="shared" si="1"/>
        <v>12</v>
      </c>
      <c r="L5" s="9">
        <v>4</v>
      </c>
      <c r="M5" s="11">
        <f t="shared" si="2"/>
        <v>0.8</v>
      </c>
      <c r="N5" s="11">
        <f t="shared" si="3"/>
        <v>0.2</v>
      </c>
      <c r="O5" s="11">
        <f t="shared" si="4"/>
        <v>0</v>
      </c>
      <c r="P5" s="11">
        <f t="shared" si="5"/>
        <v>0</v>
      </c>
      <c r="Q5" s="11">
        <f t="shared" si="6"/>
        <v>5.5555555555555552E-2</v>
      </c>
      <c r="R5" s="12">
        <f t="shared" si="7"/>
        <v>0.14705882352941177</v>
      </c>
      <c r="S5" s="12">
        <f t="shared" si="8"/>
        <v>0.17647058823529413</v>
      </c>
      <c r="T5" s="14">
        <f t="shared" si="9"/>
        <v>0.19444444444444445</v>
      </c>
      <c r="U5" s="14">
        <f t="shared" si="10"/>
        <v>0.37091503267973858</v>
      </c>
      <c r="V5" s="14">
        <f>(Table31112[[#This Row],[2B]]+Table31112[[#This Row],[3B]]+(3*Table31112[[#This Row],[HR]]))/Table31112[[#This Row],[AB]]</f>
        <v>2.9411764705882353E-2</v>
      </c>
      <c r="W5" s="15">
        <f>(0.69*Table31112[[#This Row],[BB]])+(0.89*Table31112[[#This Row],[1B]])+(1.27*Table31112[[#This Row],[2B]])+(1.62*Table31112[[#This Row],[3B]])+(2.1*Table31112[[#This Row],[HR]])/Table31112[[#This Row],[PA]]</f>
        <v>12.419999999999998</v>
      </c>
      <c r="X5" s="15">
        <f t="shared" si="11"/>
        <v>2.5644444444444447</v>
      </c>
    </row>
    <row r="6" spans="1:24" x14ac:dyDescent="0.25">
      <c r="A6" s="16" t="s">
        <v>161</v>
      </c>
      <c r="B6" s="17" t="s">
        <v>243</v>
      </c>
      <c r="C6" s="6">
        <v>28</v>
      </c>
      <c r="D6" s="7">
        <f t="shared" si="0"/>
        <v>26</v>
      </c>
      <c r="E6" s="7">
        <f>SUM(Table31112[[#This Row],[1B]:[HR]])</f>
        <v>2</v>
      </c>
      <c r="F6" s="6">
        <v>2</v>
      </c>
      <c r="G6" s="6">
        <v>1</v>
      </c>
      <c r="H6" s="6">
        <v>1</v>
      </c>
      <c r="I6" s="6">
        <v>0</v>
      </c>
      <c r="J6" s="6">
        <v>0</v>
      </c>
      <c r="K6" s="8">
        <f t="shared" si="1"/>
        <v>3</v>
      </c>
      <c r="L6" s="9">
        <v>0</v>
      </c>
      <c r="M6" s="11">
        <f t="shared" si="2"/>
        <v>0.5</v>
      </c>
      <c r="N6" s="11">
        <f t="shared" si="3"/>
        <v>0.5</v>
      </c>
      <c r="O6" s="11">
        <f t="shared" si="4"/>
        <v>0</v>
      </c>
      <c r="P6" s="11">
        <f t="shared" si="5"/>
        <v>0</v>
      </c>
      <c r="Q6" s="11">
        <f t="shared" si="6"/>
        <v>7.1428571428571425E-2</v>
      </c>
      <c r="R6" s="12">
        <f t="shared" si="7"/>
        <v>7.6923076923076927E-2</v>
      </c>
      <c r="S6" s="12">
        <f t="shared" si="8"/>
        <v>0.11538461538461539</v>
      </c>
      <c r="T6" s="14">
        <f t="shared" si="9"/>
        <v>0.14285714285714285</v>
      </c>
      <c r="U6" s="14">
        <f t="shared" si="10"/>
        <v>0.25824175824175821</v>
      </c>
      <c r="V6" s="14">
        <f>(Table31112[[#This Row],[2B]]+Table31112[[#This Row],[3B]]+(3*Table31112[[#This Row],[HR]]))/Table31112[[#This Row],[AB]]</f>
        <v>3.8461538461538464E-2</v>
      </c>
      <c r="W6" s="15">
        <f>(0.69*Table31112[[#This Row],[BB]])+(0.89*Table31112[[#This Row],[1B]])+(1.27*Table31112[[#This Row],[2B]])+(1.62*Table31112[[#This Row],[3B]])+(2.1*Table31112[[#This Row],[HR]])/Table31112[[#This Row],[PA]]</f>
        <v>3.54</v>
      </c>
      <c r="X6" s="15">
        <f t="shared" si="11"/>
        <v>0.50285714285714289</v>
      </c>
    </row>
    <row r="7" spans="1:24" x14ac:dyDescent="0.25">
      <c r="A7" s="17" t="s">
        <v>156</v>
      </c>
      <c r="B7" s="17" t="s">
        <v>248</v>
      </c>
      <c r="C7" s="6">
        <v>117</v>
      </c>
      <c r="D7" s="7">
        <f t="shared" si="0"/>
        <v>112</v>
      </c>
      <c r="E7" s="7">
        <f>SUM(Table31112[[#This Row],[1B]:[HR]])</f>
        <v>16</v>
      </c>
      <c r="F7" s="6">
        <v>5</v>
      </c>
      <c r="G7" s="6">
        <v>6</v>
      </c>
      <c r="H7" s="6">
        <v>7</v>
      </c>
      <c r="I7" s="6">
        <v>1</v>
      </c>
      <c r="J7" s="6">
        <v>2</v>
      </c>
      <c r="K7" s="8">
        <f t="shared" si="1"/>
        <v>31</v>
      </c>
      <c r="L7" s="9">
        <v>5</v>
      </c>
      <c r="M7" s="11">
        <f t="shared" si="2"/>
        <v>0.375</v>
      </c>
      <c r="N7" s="11">
        <f t="shared" si="3"/>
        <v>0.4375</v>
      </c>
      <c r="O7" s="11">
        <f t="shared" si="4"/>
        <v>6.25E-2</v>
      </c>
      <c r="P7" s="11">
        <f t="shared" si="5"/>
        <v>0.125</v>
      </c>
      <c r="Q7" s="11">
        <f t="shared" si="6"/>
        <v>4.2735042735042736E-2</v>
      </c>
      <c r="R7" s="12">
        <f t="shared" si="7"/>
        <v>0.14285714285714285</v>
      </c>
      <c r="S7" s="12">
        <f t="shared" si="8"/>
        <v>0.2767857142857143</v>
      </c>
      <c r="T7" s="14">
        <f t="shared" si="9"/>
        <v>0.17948717948717949</v>
      </c>
      <c r="U7" s="14">
        <f t="shared" si="10"/>
        <v>0.45627289377289382</v>
      </c>
      <c r="V7" s="14">
        <f>(Table31112[[#This Row],[2B]]+Table31112[[#This Row],[3B]]+(3*Table31112[[#This Row],[HR]]))/Table31112[[#This Row],[AB]]</f>
        <v>0.125</v>
      </c>
      <c r="W7" s="15">
        <f>(0.69*Table31112[[#This Row],[BB]])+(0.89*Table31112[[#This Row],[1B]])+(1.27*Table31112[[#This Row],[2B]])+(1.62*Table31112[[#This Row],[3B]])+(2.1*Table31112[[#This Row],[HR]])/Table31112[[#This Row],[PA]]</f>
        <v>19.335897435897436</v>
      </c>
      <c r="X7" s="15">
        <f t="shared" si="11"/>
        <v>5.8196581196581194</v>
      </c>
    </row>
    <row r="8" spans="1:24" x14ac:dyDescent="0.25">
      <c r="A8" s="16" t="s">
        <v>153</v>
      </c>
      <c r="B8" s="17" t="s">
        <v>248</v>
      </c>
      <c r="C8" s="6">
        <v>126</v>
      </c>
      <c r="D8" s="7">
        <f t="shared" si="0"/>
        <v>117</v>
      </c>
      <c r="E8" s="7">
        <f>SUM(Table31112[[#This Row],[1B]:[HR]])</f>
        <v>36</v>
      </c>
      <c r="F8" s="6">
        <v>9</v>
      </c>
      <c r="G8" s="6">
        <v>23</v>
      </c>
      <c r="H8" s="6">
        <v>7</v>
      </c>
      <c r="I8" s="6">
        <v>2</v>
      </c>
      <c r="J8" s="6">
        <v>4</v>
      </c>
      <c r="K8" s="8">
        <f t="shared" si="1"/>
        <v>59</v>
      </c>
      <c r="L8" s="9">
        <v>7</v>
      </c>
      <c r="M8" s="11">
        <f t="shared" si="2"/>
        <v>0.63888888888888884</v>
      </c>
      <c r="N8" s="11">
        <f t="shared" si="3"/>
        <v>0.19444444444444445</v>
      </c>
      <c r="O8" s="11">
        <f t="shared" si="4"/>
        <v>5.5555555555555552E-2</v>
      </c>
      <c r="P8" s="11">
        <f t="shared" si="5"/>
        <v>0.1111111111111111</v>
      </c>
      <c r="Q8" s="11">
        <f t="shared" si="6"/>
        <v>7.1428571428571425E-2</v>
      </c>
      <c r="R8" s="12">
        <f t="shared" si="7"/>
        <v>0.30769230769230771</v>
      </c>
      <c r="S8" s="12">
        <f t="shared" si="8"/>
        <v>0.50427350427350426</v>
      </c>
      <c r="T8" s="14">
        <f t="shared" si="9"/>
        <v>0.35714285714285715</v>
      </c>
      <c r="U8" s="14">
        <f t="shared" si="10"/>
        <v>0.86141636141636146</v>
      </c>
      <c r="V8" s="14">
        <f>(Table31112[[#This Row],[2B]]+Table31112[[#This Row],[3B]]+(3*Table31112[[#This Row],[HR]]))/Table31112[[#This Row],[AB]]</f>
        <v>0.17948717948717949</v>
      </c>
      <c r="W8" s="15">
        <f>(0.69*Table31112[[#This Row],[BB]])+(0.89*Table31112[[#This Row],[1B]])+(1.27*Table31112[[#This Row],[2B]])+(1.62*Table31112[[#This Row],[3B]])+(2.1*Table31112[[#This Row],[HR]])/Table31112[[#This Row],[PA]]</f>
        <v>38.876666666666672</v>
      </c>
      <c r="X8" s="15">
        <f t="shared" si="11"/>
        <v>21.936031746031748</v>
      </c>
    </row>
    <row r="9" spans="1:24" x14ac:dyDescent="0.25">
      <c r="A9" s="17" t="s">
        <v>152</v>
      </c>
      <c r="B9" s="17" t="s">
        <v>248</v>
      </c>
      <c r="C9" s="6">
        <v>131</v>
      </c>
      <c r="D9" s="7">
        <f t="shared" si="0"/>
        <v>118</v>
      </c>
      <c r="E9" s="7">
        <f>SUM(Table31112[[#This Row],[1B]:[HR]])</f>
        <v>29</v>
      </c>
      <c r="F9" s="6">
        <v>13</v>
      </c>
      <c r="G9" s="6">
        <v>15</v>
      </c>
      <c r="H9" s="6">
        <v>9</v>
      </c>
      <c r="I9" s="6">
        <v>1</v>
      </c>
      <c r="J9" s="6">
        <v>4</v>
      </c>
      <c r="K9" s="8">
        <f t="shared" si="1"/>
        <v>52</v>
      </c>
      <c r="L9" s="9">
        <v>0</v>
      </c>
      <c r="M9" s="11">
        <f t="shared" si="2"/>
        <v>0.51724137931034486</v>
      </c>
      <c r="N9" s="11">
        <f t="shared" si="3"/>
        <v>0.31034482758620691</v>
      </c>
      <c r="O9" s="11">
        <f t="shared" si="4"/>
        <v>3.4482758620689655E-2</v>
      </c>
      <c r="P9" s="11">
        <f t="shared" si="5"/>
        <v>0.13793103448275862</v>
      </c>
      <c r="Q9" s="11">
        <f t="shared" si="6"/>
        <v>9.9236641221374045E-2</v>
      </c>
      <c r="R9" s="12">
        <f t="shared" si="7"/>
        <v>0.24576271186440679</v>
      </c>
      <c r="S9" s="12">
        <f t="shared" si="8"/>
        <v>0.44067796610169491</v>
      </c>
      <c r="T9" s="14">
        <f t="shared" si="9"/>
        <v>0.32061068702290074</v>
      </c>
      <c r="U9" s="14">
        <f t="shared" si="10"/>
        <v>0.7612886531245957</v>
      </c>
      <c r="V9" s="14">
        <f>(Table31112[[#This Row],[2B]]+Table31112[[#This Row],[3B]]+(3*Table31112[[#This Row],[HR]]))/Table31112[[#This Row],[AB]]</f>
        <v>0.1864406779661017</v>
      </c>
      <c r="W9" s="15">
        <f>(0.69*Table31112[[#This Row],[BB]])+(0.89*Table31112[[#This Row],[1B]])+(1.27*Table31112[[#This Row],[2B]])+(1.62*Table31112[[#This Row],[3B]])+(2.1*Table31112[[#This Row],[HR]])/Table31112[[#This Row],[PA]]</f>
        <v>35.434122137404579</v>
      </c>
      <c r="X9" s="15">
        <f t="shared" si="11"/>
        <v>17.755419847328245</v>
      </c>
    </row>
    <row r="10" spans="1:24" x14ac:dyDescent="0.25">
      <c r="A10" s="17" t="s">
        <v>160</v>
      </c>
      <c r="B10" s="17" t="s">
        <v>248</v>
      </c>
      <c r="C10" s="6">
        <v>68</v>
      </c>
      <c r="D10" s="7">
        <f t="shared" si="0"/>
        <v>66</v>
      </c>
      <c r="E10" s="7">
        <f>SUM(Table31112[[#This Row],[1B]:[HR]])</f>
        <v>5</v>
      </c>
      <c r="F10" s="6">
        <v>2</v>
      </c>
      <c r="G10" s="6">
        <v>3</v>
      </c>
      <c r="H10" s="6">
        <v>2</v>
      </c>
      <c r="I10" s="6">
        <v>0</v>
      </c>
      <c r="J10" s="6">
        <v>0</v>
      </c>
      <c r="K10" s="8">
        <f t="shared" si="1"/>
        <v>7</v>
      </c>
      <c r="L10" s="9">
        <v>1</v>
      </c>
      <c r="M10" s="11">
        <f t="shared" si="2"/>
        <v>0.6</v>
      </c>
      <c r="N10" s="11">
        <f t="shared" si="3"/>
        <v>0.4</v>
      </c>
      <c r="O10" s="11">
        <f t="shared" si="4"/>
        <v>0</v>
      </c>
      <c r="P10" s="11">
        <f t="shared" si="5"/>
        <v>0</v>
      </c>
      <c r="Q10" s="11">
        <f t="shared" si="6"/>
        <v>2.9411764705882353E-2</v>
      </c>
      <c r="R10" s="12">
        <f t="shared" si="7"/>
        <v>7.575757575757576E-2</v>
      </c>
      <c r="S10" s="12">
        <f t="shared" si="8"/>
        <v>0.10606060606060606</v>
      </c>
      <c r="T10" s="14">
        <f t="shared" si="9"/>
        <v>0.10294117647058823</v>
      </c>
      <c r="U10" s="14">
        <f t="shared" si="10"/>
        <v>0.20900178253119428</v>
      </c>
      <c r="V10" s="14">
        <f>(Table31112[[#This Row],[2B]]+Table31112[[#This Row],[3B]]+(3*Table31112[[#This Row],[HR]]))/Table31112[[#This Row],[AB]]</f>
        <v>3.0303030303030304E-2</v>
      </c>
      <c r="W10" s="15">
        <f>(0.69*Table31112[[#This Row],[BB]])+(0.89*Table31112[[#This Row],[1B]])+(1.27*Table31112[[#This Row],[2B]])+(1.62*Table31112[[#This Row],[3B]])+(2.1*Table31112[[#This Row],[HR]])/Table31112[[#This Row],[PA]]</f>
        <v>6.59</v>
      </c>
      <c r="X10" s="15">
        <f t="shared" si="11"/>
        <v>0.78176470588235303</v>
      </c>
    </row>
    <row r="11" spans="1:24" x14ac:dyDescent="0.25">
      <c r="A11" s="17" t="s">
        <v>151</v>
      </c>
      <c r="B11" s="17" t="s">
        <v>248</v>
      </c>
      <c r="C11" s="6">
        <v>136</v>
      </c>
      <c r="D11" s="7">
        <f t="shared" si="0"/>
        <v>133</v>
      </c>
      <c r="E11" s="7">
        <f>SUM(Table31112[[#This Row],[1B]:[HR]])</f>
        <v>35</v>
      </c>
      <c r="F11" s="6">
        <v>3</v>
      </c>
      <c r="G11" s="6">
        <v>19</v>
      </c>
      <c r="H11" s="6">
        <v>12</v>
      </c>
      <c r="I11" s="6">
        <v>2</v>
      </c>
      <c r="J11" s="6">
        <v>2</v>
      </c>
      <c r="K11" s="8">
        <f t="shared" si="1"/>
        <v>57</v>
      </c>
      <c r="L11" s="9">
        <v>7</v>
      </c>
      <c r="M11" s="11">
        <f t="shared" si="2"/>
        <v>0.54285714285714282</v>
      </c>
      <c r="N11" s="11">
        <f t="shared" si="3"/>
        <v>0.34285714285714286</v>
      </c>
      <c r="O11" s="11">
        <f t="shared" si="4"/>
        <v>5.7142857142857141E-2</v>
      </c>
      <c r="P11" s="11">
        <f t="shared" si="5"/>
        <v>5.7142857142857141E-2</v>
      </c>
      <c r="Q11" s="11">
        <f t="shared" si="6"/>
        <v>2.2058823529411766E-2</v>
      </c>
      <c r="R11" s="12">
        <f t="shared" si="7"/>
        <v>0.26315789473684209</v>
      </c>
      <c r="S11" s="12">
        <f t="shared" si="8"/>
        <v>0.42857142857142855</v>
      </c>
      <c r="T11" s="14">
        <f t="shared" si="9"/>
        <v>0.27941176470588236</v>
      </c>
      <c r="U11" s="14">
        <f t="shared" si="10"/>
        <v>0.70798319327731085</v>
      </c>
      <c r="V11" s="14">
        <f>(Table31112[[#This Row],[2B]]+Table31112[[#This Row],[3B]]+(3*Table31112[[#This Row],[HR]]))/Table31112[[#This Row],[AB]]</f>
        <v>0.15037593984962405</v>
      </c>
      <c r="W11" s="15">
        <f>(0.69*Table31112[[#This Row],[BB]])+(0.89*Table31112[[#This Row],[1B]])+(1.27*Table31112[[#This Row],[2B]])+(1.62*Table31112[[#This Row],[3B]])+(2.1*Table31112[[#This Row],[HR]])/Table31112[[#This Row],[PA]]</f>
        <v>37.490882352941178</v>
      </c>
      <c r="X11" s="15">
        <f t="shared" si="11"/>
        <v>16.171176470588232</v>
      </c>
    </row>
    <row r="12" spans="1:24" x14ac:dyDescent="0.25">
      <c r="A12" s="17" t="s">
        <v>154</v>
      </c>
      <c r="B12" s="17" t="s">
        <v>248</v>
      </c>
      <c r="C12" s="6">
        <v>122</v>
      </c>
      <c r="D12" s="7">
        <f t="shared" si="0"/>
        <v>111</v>
      </c>
      <c r="E12" s="7">
        <f>SUM(Table31112[[#This Row],[1B]:[HR]])</f>
        <v>27</v>
      </c>
      <c r="F12" s="6">
        <v>11</v>
      </c>
      <c r="G12" s="6">
        <v>12</v>
      </c>
      <c r="H12" s="6">
        <v>9</v>
      </c>
      <c r="I12" s="6">
        <v>2</v>
      </c>
      <c r="J12" s="6">
        <v>4</v>
      </c>
      <c r="K12" s="8">
        <f t="shared" si="1"/>
        <v>52</v>
      </c>
      <c r="L12" s="9">
        <v>1</v>
      </c>
      <c r="M12" s="11">
        <f t="shared" si="2"/>
        <v>0.44444444444444442</v>
      </c>
      <c r="N12" s="11">
        <f t="shared" si="3"/>
        <v>0.33333333333333331</v>
      </c>
      <c r="O12" s="11">
        <f t="shared" si="4"/>
        <v>7.407407407407407E-2</v>
      </c>
      <c r="P12" s="11">
        <f t="shared" si="5"/>
        <v>0.14814814814814814</v>
      </c>
      <c r="Q12" s="11">
        <f t="shared" si="6"/>
        <v>9.0163934426229511E-2</v>
      </c>
      <c r="R12" s="12">
        <f t="shared" si="7"/>
        <v>0.24324324324324326</v>
      </c>
      <c r="S12" s="12">
        <f t="shared" si="8"/>
        <v>0.46846846846846846</v>
      </c>
      <c r="T12" s="14">
        <f t="shared" si="9"/>
        <v>0.31147540983606559</v>
      </c>
      <c r="U12" s="14">
        <f t="shared" si="10"/>
        <v>0.77994387830453404</v>
      </c>
      <c r="V12" s="14">
        <f>(Table31112[[#This Row],[2B]]+Table31112[[#This Row],[3B]]+(3*Table31112[[#This Row],[HR]]))/Table31112[[#This Row],[AB]]</f>
        <v>0.2072072072072072</v>
      </c>
      <c r="W12" s="15">
        <f>(0.69*Table31112[[#This Row],[BB]])+(0.89*Table31112[[#This Row],[1B]])+(1.27*Table31112[[#This Row],[2B]])+(1.62*Table31112[[#This Row],[3B]])+(2.1*Table31112[[#This Row],[HR]])/Table31112[[#This Row],[PA]]</f>
        <v>33.008852459016389</v>
      </c>
      <c r="X12" s="15">
        <f t="shared" si="11"/>
        <v>17.091803278688523</v>
      </c>
    </row>
    <row r="13" spans="1:24" x14ac:dyDescent="0.25">
      <c r="A13" s="17" t="s">
        <v>150</v>
      </c>
      <c r="B13" s="17" t="s">
        <v>248</v>
      </c>
      <c r="C13" s="6">
        <v>139</v>
      </c>
      <c r="D13" s="7">
        <f t="shared" si="0"/>
        <v>129</v>
      </c>
      <c r="E13" s="7">
        <f>SUM(Table31112[[#This Row],[1B]:[HR]])</f>
        <v>32</v>
      </c>
      <c r="F13" s="6">
        <v>10</v>
      </c>
      <c r="G13" s="6">
        <v>17</v>
      </c>
      <c r="H13" s="6">
        <v>12</v>
      </c>
      <c r="I13" s="6">
        <v>0</v>
      </c>
      <c r="J13" s="6">
        <v>3</v>
      </c>
      <c r="K13" s="8">
        <f t="shared" si="1"/>
        <v>53</v>
      </c>
      <c r="L13" s="9">
        <v>7</v>
      </c>
      <c r="M13" s="11">
        <f t="shared" si="2"/>
        <v>0.53125</v>
      </c>
      <c r="N13" s="11">
        <f t="shared" si="3"/>
        <v>0.375</v>
      </c>
      <c r="O13" s="11">
        <f t="shared" si="4"/>
        <v>0</v>
      </c>
      <c r="P13" s="11">
        <f t="shared" si="5"/>
        <v>9.375E-2</v>
      </c>
      <c r="Q13" s="11">
        <f t="shared" si="6"/>
        <v>7.1942446043165464E-2</v>
      </c>
      <c r="R13" s="12">
        <f t="shared" si="7"/>
        <v>0.24806201550387597</v>
      </c>
      <c r="S13" s="12">
        <f t="shared" si="8"/>
        <v>0.41085271317829458</v>
      </c>
      <c r="T13" s="14">
        <f t="shared" si="9"/>
        <v>0.30215827338129497</v>
      </c>
      <c r="U13" s="14">
        <f t="shared" si="10"/>
        <v>0.7130109865595895</v>
      </c>
      <c r="V13" s="14">
        <f>(Table31112[[#This Row],[2B]]+Table31112[[#This Row],[3B]]+(3*Table31112[[#This Row],[HR]]))/Table31112[[#This Row],[AB]]</f>
        <v>0.16279069767441862</v>
      </c>
      <c r="W13" s="15">
        <f>(0.69*Table31112[[#This Row],[BB]])+(0.89*Table31112[[#This Row],[1B]])+(1.27*Table31112[[#This Row],[2B]])+(1.62*Table31112[[#This Row],[3B]])+(2.1*Table31112[[#This Row],[HR]])/Table31112[[#This Row],[PA]]</f>
        <v>37.315323741007198</v>
      </c>
      <c r="X13" s="15">
        <f t="shared" si="11"/>
        <v>16.826187050359714</v>
      </c>
    </row>
    <row r="14" spans="1:24" x14ac:dyDescent="0.25">
      <c r="A14" s="37" t="s">
        <v>158</v>
      </c>
      <c r="B14" s="37" t="s">
        <v>248</v>
      </c>
      <c r="C14" s="38">
        <v>74</v>
      </c>
      <c r="D14" s="19">
        <f t="shared" si="0"/>
        <v>70</v>
      </c>
      <c r="E14" s="19">
        <f>SUM(Table31112[[#This Row],[1B]:[HR]])</f>
        <v>10</v>
      </c>
      <c r="F14" s="38">
        <v>4</v>
      </c>
      <c r="G14" s="38">
        <v>4</v>
      </c>
      <c r="H14" s="38">
        <v>4</v>
      </c>
      <c r="I14" s="38">
        <v>1</v>
      </c>
      <c r="J14" s="38">
        <v>1</v>
      </c>
      <c r="K14" s="46">
        <f t="shared" si="1"/>
        <v>19</v>
      </c>
      <c r="L14" s="47">
        <v>2</v>
      </c>
      <c r="M14" s="20">
        <f t="shared" si="2"/>
        <v>0.4</v>
      </c>
      <c r="N14" s="20">
        <f t="shared" si="3"/>
        <v>0.4</v>
      </c>
      <c r="O14" s="20">
        <f t="shared" si="4"/>
        <v>0.1</v>
      </c>
      <c r="P14" s="20">
        <f t="shared" si="5"/>
        <v>0.1</v>
      </c>
      <c r="Q14" s="20">
        <f t="shared" si="6"/>
        <v>5.4054054054054057E-2</v>
      </c>
      <c r="R14" s="21">
        <f t="shared" si="7"/>
        <v>0.14285714285714285</v>
      </c>
      <c r="S14" s="21">
        <f t="shared" si="8"/>
        <v>0.27142857142857141</v>
      </c>
      <c r="T14" s="22">
        <f t="shared" si="9"/>
        <v>0.1891891891891892</v>
      </c>
      <c r="U14" s="22">
        <f t="shared" si="10"/>
        <v>0.46061776061776061</v>
      </c>
      <c r="V14" s="22">
        <f>(Table31112[[#This Row],[2B]]+Table31112[[#This Row],[3B]]+(3*Table31112[[#This Row],[HR]]))/Table31112[[#This Row],[AB]]</f>
        <v>0.11428571428571428</v>
      </c>
      <c r="W14" s="23">
        <f>(0.69*Table31112[[#This Row],[BB]])+(0.89*Table31112[[#This Row],[1B]])+(1.27*Table31112[[#This Row],[2B]])+(1.62*Table31112[[#This Row],[3B]])+(2.1*Table31112[[#This Row],[HR]])/Table31112[[#This Row],[PA]]</f>
        <v>13.048378378378377</v>
      </c>
      <c r="X14" s="23">
        <f t="shared" si="11"/>
        <v>3.8054054054054056</v>
      </c>
    </row>
    <row r="15" spans="1:24" x14ac:dyDescent="0.25">
      <c r="A15" s="6" t="s">
        <v>149</v>
      </c>
      <c r="B15" s="6" t="s">
        <v>248</v>
      </c>
      <c r="C15" s="6">
        <v>104</v>
      </c>
      <c r="D15" s="7">
        <f t="shared" si="0"/>
        <v>100</v>
      </c>
      <c r="E15" s="7">
        <f>SUM(Table31112[[#This Row],[1B]:[HR]])</f>
        <v>17</v>
      </c>
      <c r="F15" s="6">
        <v>4</v>
      </c>
      <c r="G15" s="6">
        <v>10</v>
      </c>
      <c r="H15" s="6">
        <v>2</v>
      </c>
      <c r="I15" s="6">
        <v>1</v>
      </c>
      <c r="J15" s="6">
        <v>4</v>
      </c>
      <c r="K15" s="7">
        <f t="shared" si="1"/>
        <v>33</v>
      </c>
      <c r="L15" s="6">
        <v>1</v>
      </c>
      <c r="M15" s="11">
        <f t="shared" si="2"/>
        <v>0.58823529411764708</v>
      </c>
      <c r="N15" s="11">
        <f t="shared" si="3"/>
        <v>0.11764705882352941</v>
      </c>
      <c r="O15" s="11">
        <f t="shared" si="4"/>
        <v>5.8823529411764705E-2</v>
      </c>
      <c r="P15" s="11">
        <f t="shared" si="5"/>
        <v>0.23529411764705882</v>
      </c>
      <c r="Q15" s="11">
        <f t="shared" si="6"/>
        <v>3.8461538461538464E-2</v>
      </c>
      <c r="R15" s="14">
        <f t="shared" si="7"/>
        <v>0.17</v>
      </c>
      <c r="S15" s="14">
        <f t="shared" si="8"/>
        <v>0.33</v>
      </c>
      <c r="T15" s="14">
        <f t="shared" si="9"/>
        <v>0.20192307692307693</v>
      </c>
      <c r="U15" s="14">
        <f t="shared" si="10"/>
        <v>0.53192307692307694</v>
      </c>
      <c r="V15" s="14">
        <f>(Table31112[[#This Row],[2B]]+Table31112[[#This Row],[3B]]+(3*Table31112[[#This Row],[HR]]))/Table31112[[#This Row],[AB]]</f>
        <v>0.15</v>
      </c>
      <c r="W15" s="15">
        <f>(0.69*Table31112[[#This Row],[BB]])+(0.89*Table31112[[#This Row],[1B]])+(1.27*Table31112[[#This Row],[2B]])+(1.62*Table31112[[#This Row],[3B]])+(2.1*Table31112[[#This Row],[HR]])/Table31112[[#This Row],[PA]]</f>
        <v>15.900769230769232</v>
      </c>
      <c r="X15" s="15">
        <f t="shared" si="11"/>
        <v>6.8784615384615382</v>
      </c>
    </row>
  </sheetData>
  <phoneticPr fontId="3" type="noConversion"/>
  <conditionalFormatting sqref="X2:X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2FF5-AC80-4106-B784-120C9662E596}">
  <dimension ref="A1:X15"/>
  <sheetViews>
    <sheetView workbookViewId="0">
      <selection activeCell="L16" sqref="L16"/>
    </sheetView>
  </sheetViews>
  <sheetFormatPr defaultRowHeight="15" x14ac:dyDescent="0.25"/>
  <cols>
    <col min="1" max="1" width="17" bestFit="1" customWidth="1"/>
    <col min="2" max="2" width="18.8554687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172</v>
      </c>
      <c r="B2" s="17" t="s">
        <v>248</v>
      </c>
      <c r="C2" s="6">
        <v>99</v>
      </c>
      <c r="D2" s="7">
        <f t="shared" ref="D2:D15" si="0">C2-F2</f>
        <v>94</v>
      </c>
      <c r="E2" s="7">
        <f>SUM(Table31113[[#This Row],[1B]:[HR]])</f>
        <v>25</v>
      </c>
      <c r="F2" s="6">
        <v>5</v>
      </c>
      <c r="G2" s="6">
        <v>12</v>
      </c>
      <c r="H2" s="6">
        <v>9</v>
      </c>
      <c r="I2" s="6">
        <v>1</v>
      </c>
      <c r="J2" s="6">
        <v>3</v>
      </c>
      <c r="K2" s="8">
        <f t="shared" ref="K2:K15" si="1">SUM((G2*1),(H2*2),(I2*3),(J2*4))</f>
        <v>45</v>
      </c>
      <c r="L2" s="9">
        <v>2</v>
      </c>
      <c r="M2" s="10">
        <f t="shared" ref="M2:M15" si="2">IFERROR(G2/E2,0)</f>
        <v>0.48</v>
      </c>
      <c r="N2" s="10">
        <f t="shared" ref="N2:N15" si="3">IFERROR(H2/E2,0)</f>
        <v>0.36</v>
      </c>
      <c r="O2" s="10">
        <f t="shared" ref="O2:O15" si="4">IFERROR(I2/E2,0)</f>
        <v>0.04</v>
      </c>
      <c r="P2" s="11">
        <f t="shared" ref="P2:P15" si="5">IFERROR(J2/E2,0)</f>
        <v>0.12</v>
      </c>
      <c r="Q2" s="11">
        <f t="shared" ref="Q2:Q15" si="6">IFERROR(F2/C2,0)</f>
        <v>5.0505050505050504E-2</v>
      </c>
      <c r="R2" s="12">
        <f t="shared" ref="R2:R15" si="7">IFERROR((G2+H2+I2+J2)/D2,0)</f>
        <v>0.26595744680851063</v>
      </c>
      <c r="S2" s="13">
        <f t="shared" ref="S2:S15" si="8">IFERROR(K2/D2,0)</f>
        <v>0.47872340425531917</v>
      </c>
      <c r="T2" s="14">
        <f t="shared" ref="T2:T15" si="9">(E2+F2)/C2</f>
        <v>0.30303030303030304</v>
      </c>
      <c r="U2" s="14">
        <f t="shared" ref="U2:U15" si="10">S2+T2</f>
        <v>0.78175370728562221</v>
      </c>
      <c r="V2" s="14">
        <f>(Table31113[[#This Row],[2B]]+Table31113[[#This Row],[3B]]+(3*Table31113[[#This Row],[HR]]))/Table31113[[#This Row],[AB]]</f>
        <v>0.20212765957446807</v>
      </c>
      <c r="W2" s="15">
        <f>(0.69*Table31113[[#This Row],[BB]])+(0.89*Table31113[[#This Row],[1B]])+(1.27*Table31113[[#This Row],[2B]])+(1.62*Table31113[[#This Row],[3B]])+(2.1*Table31113[[#This Row],[HR]])/Table31113[[#This Row],[PA]]</f>
        <v>27.243636363636362</v>
      </c>
      <c r="X2" s="15">
        <f t="shared" ref="X2:X15" si="11">((E2+F2)*(K2+(0.26*F2))+(0.52*L2))/C2</f>
        <v>14.04080808080808</v>
      </c>
    </row>
    <row r="3" spans="1:24" x14ac:dyDescent="0.25">
      <c r="A3" s="17" t="s">
        <v>168</v>
      </c>
      <c r="B3" s="17" t="s">
        <v>249</v>
      </c>
      <c r="C3" s="6">
        <v>127</v>
      </c>
      <c r="D3" s="7">
        <f t="shared" si="0"/>
        <v>117</v>
      </c>
      <c r="E3" s="7">
        <f>SUM(Table31113[[#This Row],[1B]:[HR]])</f>
        <v>31</v>
      </c>
      <c r="F3" s="6">
        <v>10</v>
      </c>
      <c r="G3" s="6">
        <v>13</v>
      </c>
      <c r="H3" s="6">
        <v>13</v>
      </c>
      <c r="I3" s="6">
        <v>1</v>
      </c>
      <c r="J3" s="6">
        <v>4</v>
      </c>
      <c r="K3" s="8">
        <f t="shared" si="1"/>
        <v>58</v>
      </c>
      <c r="L3" s="9">
        <v>4</v>
      </c>
      <c r="M3" s="11">
        <f t="shared" si="2"/>
        <v>0.41935483870967744</v>
      </c>
      <c r="N3" s="11">
        <f t="shared" si="3"/>
        <v>0.41935483870967744</v>
      </c>
      <c r="O3" s="11">
        <f t="shared" si="4"/>
        <v>3.2258064516129031E-2</v>
      </c>
      <c r="P3" s="11">
        <f t="shared" si="5"/>
        <v>0.12903225806451613</v>
      </c>
      <c r="Q3" s="11">
        <f t="shared" si="6"/>
        <v>7.874015748031496E-2</v>
      </c>
      <c r="R3" s="12">
        <f t="shared" si="7"/>
        <v>0.26495726495726496</v>
      </c>
      <c r="S3" s="12">
        <f t="shared" si="8"/>
        <v>0.49572649572649574</v>
      </c>
      <c r="T3" s="14">
        <f t="shared" si="9"/>
        <v>0.32283464566929132</v>
      </c>
      <c r="U3" s="14">
        <f t="shared" si="10"/>
        <v>0.81856114139578706</v>
      </c>
      <c r="V3" s="14">
        <f>(Table31113[[#This Row],[2B]]+Table31113[[#This Row],[3B]]+(3*Table31113[[#This Row],[HR]]))/Table31113[[#This Row],[AB]]</f>
        <v>0.22222222222222221</v>
      </c>
      <c r="W3" s="15">
        <f>(0.69*Table31113[[#This Row],[BB]])+(0.89*Table31113[[#This Row],[1B]])+(1.27*Table31113[[#This Row],[2B]])+(1.62*Table31113[[#This Row],[3B]])+(2.1*Table31113[[#This Row],[HR]])/Table31113[[#This Row],[PA]]</f>
        <v>36.666141732283464</v>
      </c>
      <c r="X3" s="15">
        <f t="shared" si="11"/>
        <v>19.580157480314959</v>
      </c>
    </row>
    <row r="4" spans="1:24" x14ac:dyDescent="0.25">
      <c r="A4" s="16" t="s">
        <v>174</v>
      </c>
      <c r="B4" s="17" t="s">
        <v>248</v>
      </c>
      <c r="C4" s="6">
        <v>46</v>
      </c>
      <c r="D4" s="7">
        <f t="shared" si="0"/>
        <v>43</v>
      </c>
      <c r="E4" s="7">
        <f>SUM(Table31113[[#This Row],[1B]:[HR]])</f>
        <v>11</v>
      </c>
      <c r="F4" s="6">
        <v>3</v>
      </c>
      <c r="G4" s="6">
        <v>7</v>
      </c>
      <c r="H4" s="6">
        <v>2</v>
      </c>
      <c r="I4" s="6">
        <v>0</v>
      </c>
      <c r="J4" s="6">
        <v>2</v>
      </c>
      <c r="K4" s="8">
        <f t="shared" si="1"/>
        <v>19</v>
      </c>
      <c r="L4" s="9">
        <v>1</v>
      </c>
      <c r="M4" s="11">
        <f t="shared" si="2"/>
        <v>0.63636363636363635</v>
      </c>
      <c r="N4" s="11">
        <f t="shared" si="3"/>
        <v>0.18181818181818182</v>
      </c>
      <c r="O4" s="11">
        <f t="shared" si="4"/>
        <v>0</v>
      </c>
      <c r="P4" s="11">
        <f t="shared" si="5"/>
        <v>0.18181818181818182</v>
      </c>
      <c r="Q4" s="11">
        <f t="shared" si="6"/>
        <v>6.5217391304347824E-2</v>
      </c>
      <c r="R4" s="12">
        <f t="shared" si="7"/>
        <v>0.2558139534883721</v>
      </c>
      <c r="S4" s="12">
        <f t="shared" si="8"/>
        <v>0.44186046511627908</v>
      </c>
      <c r="T4" s="14">
        <f t="shared" si="9"/>
        <v>0.30434782608695654</v>
      </c>
      <c r="U4" s="14">
        <f t="shared" si="10"/>
        <v>0.74620829120323562</v>
      </c>
      <c r="V4" s="14">
        <f>(Table31113[[#This Row],[2B]]+Table31113[[#This Row],[3B]]+(3*Table31113[[#This Row],[HR]]))/Table31113[[#This Row],[AB]]</f>
        <v>0.18604651162790697</v>
      </c>
      <c r="W4" s="15">
        <f>(0.69*Table31113[[#This Row],[BB]])+(0.89*Table31113[[#This Row],[1B]])+(1.27*Table31113[[#This Row],[2B]])+(1.62*Table31113[[#This Row],[3B]])+(2.1*Table31113[[#This Row],[HR]])/Table31113[[#This Row],[PA]]</f>
        <v>10.931304347826087</v>
      </c>
      <c r="X4" s="15">
        <f t="shared" si="11"/>
        <v>6.0313043478260866</v>
      </c>
    </row>
    <row r="5" spans="1:24" x14ac:dyDescent="0.25">
      <c r="A5" s="17" t="s">
        <v>164</v>
      </c>
      <c r="B5" s="17" t="s">
        <v>248</v>
      </c>
      <c r="C5" s="6">
        <v>113</v>
      </c>
      <c r="D5" s="7">
        <f t="shared" si="0"/>
        <v>106</v>
      </c>
      <c r="E5" s="7">
        <f>SUM(Table31113[[#This Row],[1B]:[HR]])</f>
        <v>24</v>
      </c>
      <c r="F5" s="6">
        <v>7</v>
      </c>
      <c r="G5" s="6">
        <v>13</v>
      </c>
      <c r="H5" s="6">
        <v>7</v>
      </c>
      <c r="I5" s="6">
        <v>0</v>
      </c>
      <c r="J5" s="6">
        <v>4</v>
      </c>
      <c r="K5" s="8">
        <f t="shared" si="1"/>
        <v>43</v>
      </c>
      <c r="L5" s="9">
        <v>2</v>
      </c>
      <c r="M5" s="11">
        <f t="shared" si="2"/>
        <v>0.54166666666666663</v>
      </c>
      <c r="N5" s="11">
        <f t="shared" si="3"/>
        <v>0.29166666666666669</v>
      </c>
      <c r="O5" s="11">
        <f t="shared" si="4"/>
        <v>0</v>
      </c>
      <c r="P5" s="11">
        <f t="shared" si="5"/>
        <v>0.16666666666666666</v>
      </c>
      <c r="Q5" s="11">
        <f t="shared" si="6"/>
        <v>6.1946902654867256E-2</v>
      </c>
      <c r="R5" s="12">
        <f t="shared" si="7"/>
        <v>0.22641509433962265</v>
      </c>
      <c r="S5" s="12">
        <f t="shared" si="8"/>
        <v>0.40566037735849059</v>
      </c>
      <c r="T5" s="14">
        <f t="shared" si="9"/>
        <v>0.27433628318584069</v>
      </c>
      <c r="U5" s="14">
        <f t="shared" si="10"/>
        <v>0.67999666054433128</v>
      </c>
      <c r="V5" s="14">
        <f>(Table31113[[#This Row],[2B]]+Table31113[[#This Row],[3B]]+(3*Table31113[[#This Row],[HR]]))/Table31113[[#This Row],[AB]]</f>
        <v>0.17924528301886791</v>
      </c>
      <c r="W5" s="15">
        <f>(0.69*Table31113[[#This Row],[BB]])+(0.89*Table31113[[#This Row],[1B]])+(1.27*Table31113[[#This Row],[2B]])+(1.62*Table31113[[#This Row],[3B]])+(2.1*Table31113[[#This Row],[HR]])/Table31113[[#This Row],[PA]]</f>
        <v>25.364336283185839</v>
      </c>
      <c r="X5" s="15">
        <f t="shared" si="11"/>
        <v>12.30495575221239</v>
      </c>
    </row>
    <row r="6" spans="1:24" x14ac:dyDescent="0.25">
      <c r="A6" s="17" t="s">
        <v>170</v>
      </c>
      <c r="B6" s="17" t="s">
        <v>248</v>
      </c>
      <c r="C6" s="6">
        <v>62</v>
      </c>
      <c r="D6" s="7">
        <f t="shared" si="0"/>
        <v>58</v>
      </c>
      <c r="E6" s="7">
        <f>SUM(Table31113[[#This Row],[1B]:[HR]])</f>
        <v>17</v>
      </c>
      <c r="F6" s="6">
        <v>4</v>
      </c>
      <c r="G6" s="6">
        <v>13</v>
      </c>
      <c r="H6" s="6">
        <v>3</v>
      </c>
      <c r="I6" s="6">
        <v>0</v>
      </c>
      <c r="J6" s="6">
        <v>1</v>
      </c>
      <c r="K6" s="8">
        <f t="shared" si="1"/>
        <v>23</v>
      </c>
      <c r="L6" s="9">
        <v>4</v>
      </c>
      <c r="M6" s="11">
        <f t="shared" si="2"/>
        <v>0.76470588235294112</v>
      </c>
      <c r="N6" s="11">
        <f t="shared" si="3"/>
        <v>0.17647058823529413</v>
      </c>
      <c r="O6" s="11">
        <f t="shared" si="4"/>
        <v>0</v>
      </c>
      <c r="P6" s="11">
        <f t="shared" si="5"/>
        <v>5.8823529411764705E-2</v>
      </c>
      <c r="Q6" s="11">
        <f t="shared" si="6"/>
        <v>6.4516129032258063E-2</v>
      </c>
      <c r="R6" s="12">
        <f t="shared" si="7"/>
        <v>0.29310344827586204</v>
      </c>
      <c r="S6" s="12">
        <f t="shared" si="8"/>
        <v>0.39655172413793105</v>
      </c>
      <c r="T6" s="14">
        <f t="shared" si="9"/>
        <v>0.33870967741935482</v>
      </c>
      <c r="U6" s="14">
        <f t="shared" si="10"/>
        <v>0.73526140155728581</v>
      </c>
      <c r="V6" s="14">
        <f>(Table31113[[#This Row],[2B]]+Table31113[[#This Row],[3B]]+(3*Table31113[[#This Row],[HR]]))/Table31113[[#This Row],[AB]]</f>
        <v>0.10344827586206896</v>
      </c>
      <c r="W6" s="15">
        <f>(0.69*Table31113[[#This Row],[BB]])+(0.89*Table31113[[#This Row],[1B]])+(1.27*Table31113[[#This Row],[2B]])+(1.62*Table31113[[#This Row],[3B]])+(2.1*Table31113[[#This Row],[HR]])/Table31113[[#This Row],[PA]]</f>
        <v>18.173870967741937</v>
      </c>
      <c r="X6" s="15">
        <f t="shared" si="11"/>
        <v>8.1761290322580642</v>
      </c>
    </row>
    <row r="7" spans="1:24" x14ac:dyDescent="0.25">
      <c r="A7" s="17" t="s">
        <v>260</v>
      </c>
      <c r="B7" s="17">
        <v>3</v>
      </c>
      <c r="C7" s="6">
        <v>39</v>
      </c>
      <c r="D7" s="48">
        <f t="shared" si="0"/>
        <v>39</v>
      </c>
      <c r="E7" s="48">
        <f>SUM(Table31113[[#This Row],[1B]:[HR]])</f>
        <v>6</v>
      </c>
      <c r="F7" s="6">
        <v>0</v>
      </c>
      <c r="G7" s="6">
        <v>2</v>
      </c>
      <c r="H7" s="6">
        <v>3</v>
      </c>
      <c r="I7" s="6">
        <v>0</v>
      </c>
      <c r="J7" s="6">
        <v>1</v>
      </c>
      <c r="K7" s="8">
        <f t="shared" si="1"/>
        <v>12</v>
      </c>
      <c r="L7" s="9">
        <v>1</v>
      </c>
      <c r="M7" s="11">
        <f t="shared" si="2"/>
        <v>0.33333333333333331</v>
      </c>
      <c r="N7" s="11">
        <f t="shared" si="3"/>
        <v>0.5</v>
      </c>
      <c r="O7" s="11">
        <f t="shared" si="4"/>
        <v>0</v>
      </c>
      <c r="P7" s="11">
        <f t="shared" si="5"/>
        <v>0.16666666666666666</v>
      </c>
      <c r="Q7" s="11">
        <f t="shared" si="6"/>
        <v>0</v>
      </c>
      <c r="R7" s="12">
        <f t="shared" si="7"/>
        <v>0.15384615384615385</v>
      </c>
      <c r="S7" s="12">
        <f t="shared" si="8"/>
        <v>0.30769230769230771</v>
      </c>
      <c r="T7" s="14">
        <f t="shared" si="9"/>
        <v>0.15384615384615385</v>
      </c>
      <c r="U7" s="14">
        <f t="shared" si="10"/>
        <v>0.46153846153846156</v>
      </c>
      <c r="V7" s="6">
        <f>(Table31113[[#This Row],[2B]]+Table31113[[#This Row],[3B]]+(3*Table31113[[#This Row],[HR]]))/Table31113[[#This Row],[AB]]</f>
        <v>0.15384615384615385</v>
      </c>
      <c r="W7" s="15">
        <f>(0.69*Table31113[[#This Row],[BB]])+(0.89*Table31113[[#This Row],[1B]])+(1.27*Table31113[[#This Row],[2B]])+(1.62*Table31113[[#This Row],[3B]])+(2.1*Table31113[[#This Row],[HR]])/Table31113[[#This Row],[PA]]</f>
        <v>5.6438461538461535</v>
      </c>
      <c r="X7" s="15">
        <f t="shared" si="11"/>
        <v>1.8594871794871795</v>
      </c>
    </row>
    <row r="8" spans="1:24" x14ac:dyDescent="0.25">
      <c r="A8" s="17" t="s">
        <v>165</v>
      </c>
      <c r="B8" s="17" t="s">
        <v>248</v>
      </c>
      <c r="C8" s="6">
        <v>108</v>
      </c>
      <c r="D8" s="7">
        <f t="shared" si="0"/>
        <v>100</v>
      </c>
      <c r="E8" s="7">
        <f>SUM(Table31113[[#This Row],[1B]:[HR]])</f>
        <v>21</v>
      </c>
      <c r="F8" s="6">
        <v>8</v>
      </c>
      <c r="G8" s="6">
        <v>14</v>
      </c>
      <c r="H8" s="6">
        <v>5</v>
      </c>
      <c r="I8" s="6">
        <v>0</v>
      </c>
      <c r="J8" s="6">
        <v>2</v>
      </c>
      <c r="K8" s="8">
        <f t="shared" si="1"/>
        <v>32</v>
      </c>
      <c r="L8" s="9">
        <v>2</v>
      </c>
      <c r="M8" s="11">
        <f t="shared" si="2"/>
        <v>0.66666666666666663</v>
      </c>
      <c r="N8" s="11">
        <f t="shared" si="3"/>
        <v>0.23809523809523808</v>
      </c>
      <c r="O8" s="11">
        <f t="shared" si="4"/>
        <v>0</v>
      </c>
      <c r="P8" s="11">
        <f t="shared" si="5"/>
        <v>9.5238095238095233E-2</v>
      </c>
      <c r="Q8" s="11">
        <f t="shared" si="6"/>
        <v>7.407407407407407E-2</v>
      </c>
      <c r="R8" s="12">
        <f t="shared" si="7"/>
        <v>0.21</v>
      </c>
      <c r="S8" s="12">
        <f t="shared" si="8"/>
        <v>0.32</v>
      </c>
      <c r="T8" s="14">
        <f t="shared" si="9"/>
        <v>0.26851851851851855</v>
      </c>
      <c r="U8" s="14">
        <f t="shared" si="10"/>
        <v>0.58851851851851855</v>
      </c>
      <c r="V8" s="14">
        <f>(Table31113[[#This Row],[2B]]+Table31113[[#This Row],[3B]]+(3*Table31113[[#This Row],[HR]]))/Table31113[[#This Row],[AB]]</f>
        <v>0.11</v>
      </c>
      <c r="W8" s="15">
        <f>(0.69*Table31113[[#This Row],[BB]])+(0.89*Table31113[[#This Row],[1B]])+(1.27*Table31113[[#This Row],[2B]])+(1.62*Table31113[[#This Row],[3B]])+(2.1*Table31113[[#This Row],[HR]])/Table31113[[#This Row],[PA]]</f>
        <v>24.368888888888886</v>
      </c>
      <c r="X8" s="15">
        <f t="shared" si="11"/>
        <v>9.1607407407407404</v>
      </c>
    </row>
    <row r="9" spans="1:24" x14ac:dyDescent="0.25">
      <c r="A9" s="17" t="s">
        <v>167</v>
      </c>
      <c r="B9" s="17" t="s">
        <v>248</v>
      </c>
      <c r="C9" s="6">
        <v>131</v>
      </c>
      <c r="D9" s="7">
        <f t="shared" si="0"/>
        <v>125</v>
      </c>
      <c r="E9" s="7">
        <f>SUM(Table31113[[#This Row],[1B]:[HR]])</f>
        <v>21</v>
      </c>
      <c r="F9" s="6">
        <v>6</v>
      </c>
      <c r="G9" s="6">
        <v>7</v>
      </c>
      <c r="H9" s="6">
        <v>11</v>
      </c>
      <c r="I9" s="6">
        <v>1</v>
      </c>
      <c r="J9" s="6">
        <v>2</v>
      </c>
      <c r="K9" s="8">
        <f t="shared" si="1"/>
        <v>40</v>
      </c>
      <c r="L9" s="9">
        <v>15</v>
      </c>
      <c r="M9" s="11">
        <f t="shared" si="2"/>
        <v>0.33333333333333331</v>
      </c>
      <c r="N9" s="11">
        <f t="shared" si="3"/>
        <v>0.52380952380952384</v>
      </c>
      <c r="O9" s="11">
        <f t="shared" si="4"/>
        <v>4.7619047619047616E-2</v>
      </c>
      <c r="P9" s="11">
        <f t="shared" si="5"/>
        <v>9.5238095238095233E-2</v>
      </c>
      <c r="Q9" s="11">
        <f t="shared" si="6"/>
        <v>4.5801526717557252E-2</v>
      </c>
      <c r="R9" s="12">
        <f t="shared" si="7"/>
        <v>0.16800000000000001</v>
      </c>
      <c r="S9" s="12">
        <f t="shared" si="8"/>
        <v>0.32</v>
      </c>
      <c r="T9" s="14">
        <f t="shared" si="9"/>
        <v>0.20610687022900764</v>
      </c>
      <c r="U9" s="14">
        <f t="shared" si="10"/>
        <v>0.52610687022900771</v>
      </c>
      <c r="V9" s="14">
        <f>(Table31113[[#This Row],[2B]]+Table31113[[#This Row],[3B]]+(3*Table31113[[#This Row],[HR]]))/Table31113[[#This Row],[AB]]</f>
        <v>0.14399999999999999</v>
      </c>
      <c r="W9" s="15">
        <f>(0.69*Table31113[[#This Row],[BB]])+(0.89*Table31113[[#This Row],[1B]])+(1.27*Table31113[[#This Row],[2B]])+(1.62*Table31113[[#This Row],[3B]])+(2.1*Table31113[[#This Row],[HR]])/Table31113[[#This Row],[PA]]</f>
        <v>25.992061068702295</v>
      </c>
      <c r="X9" s="15">
        <f t="shared" si="11"/>
        <v>8.6253435114503816</v>
      </c>
    </row>
    <row r="10" spans="1:24" x14ac:dyDescent="0.25">
      <c r="A10" s="17" t="s">
        <v>163</v>
      </c>
      <c r="B10" s="17" t="s">
        <v>248</v>
      </c>
      <c r="C10" s="6">
        <v>143</v>
      </c>
      <c r="D10" s="7">
        <f t="shared" si="0"/>
        <v>132</v>
      </c>
      <c r="E10" s="7">
        <f>SUM(Table31113[[#This Row],[1B]:[HR]])</f>
        <v>33</v>
      </c>
      <c r="F10" s="6">
        <v>11</v>
      </c>
      <c r="G10" s="6">
        <v>17</v>
      </c>
      <c r="H10" s="6">
        <v>9</v>
      </c>
      <c r="I10" s="6">
        <v>0</v>
      </c>
      <c r="J10" s="6">
        <v>7</v>
      </c>
      <c r="K10" s="8">
        <f t="shared" si="1"/>
        <v>63</v>
      </c>
      <c r="L10" s="9">
        <v>6</v>
      </c>
      <c r="M10" s="11">
        <f t="shared" si="2"/>
        <v>0.51515151515151514</v>
      </c>
      <c r="N10" s="11">
        <f t="shared" si="3"/>
        <v>0.27272727272727271</v>
      </c>
      <c r="O10" s="11">
        <f t="shared" si="4"/>
        <v>0</v>
      </c>
      <c r="P10" s="11">
        <f t="shared" si="5"/>
        <v>0.21212121212121213</v>
      </c>
      <c r="Q10" s="11">
        <f t="shared" si="6"/>
        <v>7.6923076923076927E-2</v>
      </c>
      <c r="R10" s="12">
        <f t="shared" si="7"/>
        <v>0.25</v>
      </c>
      <c r="S10" s="12">
        <f t="shared" si="8"/>
        <v>0.47727272727272729</v>
      </c>
      <c r="T10" s="14">
        <f t="shared" si="9"/>
        <v>0.30769230769230771</v>
      </c>
      <c r="U10" s="14">
        <f t="shared" si="10"/>
        <v>0.784965034965035</v>
      </c>
      <c r="V10" s="14">
        <f>(Table31113[[#This Row],[2B]]+Table31113[[#This Row],[3B]]+(3*Table31113[[#This Row],[HR]]))/Table31113[[#This Row],[AB]]</f>
        <v>0.22727272727272727</v>
      </c>
      <c r="W10" s="15">
        <f>(0.69*Table31113[[#This Row],[BB]])+(0.89*Table31113[[#This Row],[1B]])+(1.27*Table31113[[#This Row],[2B]])+(1.62*Table31113[[#This Row],[3B]])+(2.1*Table31113[[#This Row],[HR]])/Table31113[[#This Row],[PA]]</f>
        <v>34.252797202797204</v>
      </c>
      <c r="X10" s="15">
        <f t="shared" si="11"/>
        <v>20.286433566433566</v>
      </c>
    </row>
    <row r="11" spans="1:24" x14ac:dyDescent="0.25">
      <c r="A11" s="17" t="s">
        <v>169</v>
      </c>
      <c r="B11" s="17" t="s">
        <v>248</v>
      </c>
      <c r="C11" s="6">
        <v>121</v>
      </c>
      <c r="D11" s="7">
        <f t="shared" si="0"/>
        <v>116</v>
      </c>
      <c r="E11" s="7">
        <f>SUM(Table31113[[#This Row],[1B]:[HR]])</f>
        <v>26</v>
      </c>
      <c r="F11" s="6">
        <v>5</v>
      </c>
      <c r="G11" s="6">
        <v>14</v>
      </c>
      <c r="H11" s="6">
        <v>6</v>
      </c>
      <c r="I11" s="6">
        <v>1</v>
      </c>
      <c r="J11" s="6">
        <v>5</v>
      </c>
      <c r="K11" s="8">
        <f t="shared" si="1"/>
        <v>49</v>
      </c>
      <c r="L11" s="9">
        <v>2</v>
      </c>
      <c r="M11" s="11">
        <f t="shared" si="2"/>
        <v>0.53846153846153844</v>
      </c>
      <c r="N11" s="11">
        <f t="shared" si="3"/>
        <v>0.23076923076923078</v>
      </c>
      <c r="O11" s="11">
        <f t="shared" si="4"/>
        <v>3.8461538461538464E-2</v>
      </c>
      <c r="P11" s="11">
        <f t="shared" si="5"/>
        <v>0.19230769230769232</v>
      </c>
      <c r="Q11" s="11">
        <f t="shared" si="6"/>
        <v>4.1322314049586778E-2</v>
      </c>
      <c r="R11" s="12">
        <f t="shared" si="7"/>
        <v>0.22413793103448276</v>
      </c>
      <c r="S11" s="12">
        <f t="shared" si="8"/>
        <v>0.42241379310344829</v>
      </c>
      <c r="T11" s="14">
        <f t="shared" si="9"/>
        <v>0.256198347107438</v>
      </c>
      <c r="U11" s="14">
        <f t="shared" si="10"/>
        <v>0.67861214021088623</v>
      </c>
      <c r="V11" s="14">
        <f>(Table31113[[#This Row],[2B]]+Table31113[[#This Row],[3B]]+(3*Table31113[[#This Row],[HR]]))/Table31113[[#This Row],[AB]]</f>
        <v>0.18965517241379309</v>
      </c>
      <c r="W11" s="15">
        <f>(0.69*Table31113[[#This Row],[BB]])+(0.89*Table31113[[#This Row],[1B]])+(1.27*Table31113[[#This Row],[2B]])+(1.62*Table31113[[#This Row],[3B]])+(2.1*Table31113[[#This Row],[HR]])/Table31113[[#This Row],[PA]]</f>
        <v>25.236776859504133</v>
      </c>
      <c r="X11" s="15">
        <f t="shared" si="11"/>
        <v>12.895371900826445</v>
      </c>
    </row>
    <row r="12" spans="1:24" x14ac:dyDescent="0.25">
      <c r="A12" s="17" t="s">
        <v>162</v>
      </c>
      <c r="B12" s="17" t="s">
        <v>248</v>
      </c>
      <c r="C12" s="6">
        <v>146</v>
      </c>
      <c r="D12" s="7">
        <f t="shared" si="0"/>
        <v>134</v>
      </c>
      <c r="E12" s="7">
        <f>SUM(Table31113[[#This Row],[1B]:[HR]])</f>
        <v>22</v>
      </c>
      <c r="F12" s="6">
        <v>12</v>
      </c>
      <c r="G12" s="6">
        <v>8</v>
      </c>
      <c r="H12" s="6">
        <v>10</v>
      </c>
      <c r="I12" s="6">
        <v>3</v>
      </c>
      <c r="J12" s="6">
        <v>1</v>
      </c>
      <c r="K12" s="8">
        <f t="shared" si="1"/>
        <v>41</v>
      </c>
      <c r="L12" s="9">
        <v>6</v>
      </c>
      <c r="M12" s="11">
        <f t="shared" si="2"/>
        <v>0.36363636363636365</v>
      </c>
      <c r="N12" s="11">
        <f t="shared" si="3"/>
        <v>0.45454545454545453</v>
      </c>
      <c r="O12" s="11">
        <f t="shared" si="4"/>
        <v>0.13636363636363635</v>
      </c>
      <c r="P12" s="11">
        <f t="shared" si="5"/>
        <v>4.5454545454545456E-2</v>
      </c>
      <c r="Q12" s="11">
        <f t="shared" si="6"/>
        <v>8.2191780821917804E-2</v>
      </c>
      <c r="R12" s="12">
        <f t="shared" si="7"/>
        <v>0.16417910447761194</v>
      </c>
      <c r="S12" s="12">
        <f t="shared" si="8"/>
        <v>0.30597014925373134</v>
      </c>
      <c r="T12" s="14">
        <f t="shared" si="9"/>
        <v>0.23287671232876711</v>
      </c>
      <c r="U12" s="14">
        <f t="shared" si="10"/>
        <v>0.53884686158249839</v>
      </c>
      <c r="V12" s="14">
        <f>(Table31113[[#This Row],[2B]]+Table31113[[#This Row],[3B]]+(3*Table31113[[#This Row],[HR]]))/Table31113[[#This Row],[AB]]</f>
        <v>0.11940298507462686</v>
      </c>
      <c r="W12" s="15">
        <f>(0.69*Table31113[[#This Row],[BB]])+(0.89*Table31113[[#This Row],[1B]])+(1.27*Table31113[[#This Row],[2B]])+(1.62*Table31113[[#This Row],[3B]])+(2.1*Table31113[[#This Row],[HR]])/Table31113[[#This Row],[PA]]</f>
        <v>32.974383561643833</v>
      </c>
      <c r="X12" s="15">
        <f t="shared" si="11"/>
        <v>10.295890410958902</v>
      </c>
    </row>
    <row r="13" spans="1:24" x14ac:dyDescent="0.25">
      <c r="A13" s="17" t="s">
        <v>171</v>
      </c>
      <c r="B13" s="17" t="s">
        <v>243</v>
      </c>
      <c r="C13" s="6">
        <v>24</v>
      </c>
      <c r="D13" s="7">
        <f t="shared" si="0"/>
        <v>22</v>
      </c>
      <c r="E13" s="7">
        <f>SUM(Table31113[[#This Row],[1B]:[HR]])</f>
        <v>2</v>
      </c>
      <c r="F13" s="6">
        <v>2</v>
      </c>
      <c r="G13" s="6">
        <v>0</v>
      </c>
      <c r="H13" s="6">
        <v>1</v>
      </c>
      <c r="I13" s="6">
        <v>0</v>
      </c>
      <c r="J13" s="6">
        <v>1</v>
      </c>
      <c r="K13" s="8">
        <f t="shared" si="1"/>
        <v>6</v>
      </c>
      <c r="L13" s="9">
        <v>1</v>
      </c>
      <c r="M13" s="11">
        <f t="shared" si="2"/>
        <v>0</v>
      </c>
      <c r="N13" s="11">
        <f t="shared" si="3"/>
        <v>0.5</v>
      </c>
      <c r="O13" s="11">
        <f t="shared" si="4"/>
        <v>0</v>
      </c>
      <c r="P13" s="11">
        <f t="shared" si="5"/>
        <v>0.5</v>
      </c>
      <c r="Q13" s="11">
        <f t="shared" si="6"/>
        <v>8.3333333333333329E-2</v>
      </c>
      <c r="R13" s="12">
        <f t="shared" si="7"/>
        <v>9.0909090909090912E-2</v>
      </c>
      <c r="S13" s="12">
        <f t="shared" si="8"/>
        <v>0.27272727272727271</v>
      </c>
      <c r="T13" s="14">
        <f t="shared" si="9"/>
        <v>0.16666666666666666</v>
      </c>
      <c r="U13" s="14">
        <f t="shared" si="10"/>
        <v>0.43939393939393934</v>
      </c>
      <c r="V13" s="14">
        <f>(Table31113[[#This Row],[2B]]+Table31113[[#This Row],[3B]]+(3*Table31113[[#This Row],[HR]]))/Table31113[[#This Row],[AB]]</f>
        <v>0.18181818181818182</v>
      </c>
      <c r="W13" s="15">
        <f>(0.69*Table31113[[#This Row],[BB]])+(0.89*Table31113[[#This Row],[1B]])+(1.27*Table31113[[#This Row],[2B]])+(1.62*Table31113[[#This Row],[3B]])+(2.1*Table31113[[#This Row],[HR]])/Table31113[[#This Row],[PA]]</f>
        <v>2.7374999999999998</v>
      </c>
      <c r="X13" s="15">
        <f t="shared" si="11"/>
        <v>1.1083333333333332</v>
      </c>
    </row>
    <row r="14" spans="1:24" x14ac:dyDescent="0.25">
      <c r="A14" s="18" t="s">
        <v>166</v>
      </c>
      <c r="B14" s="18" t="s">
        <v>249</v>
      </c>
      <c r="C14" s="38">
        <v>133</v>
      </c>
      <c r="D14" s="19">
        <f t="shared" si="0"/>
        <v>125</v>
      </c>
      <c r="E14" s="19">
        <f>SUM(Table31113[[#This Row],[1B]:[HR]])</f>
        <v>39</v>
      </c>
      <c r="F14" s="38">
        <v>8</v>
      </c>
      <c r="G14" s="38">
        <v>27</v>
      </c>
      <c r="H14" s="38">
        <v>8</v>
      </c>
      <c r="I14" s="38">
        <v>0</v>
      </c>
      <c r="J14" s="38">
        <v>4</v>
      </c>
      <c r="K14" s="46">
        <f t="shared" si="1"/>
        <v>59</v>
      </c>
      <c r="L14" s="47">
        <v>3</v>
      </c>
      <c r="M14" s="20">
        <f t="shared" si="2"/>
        <v>0.69230769230769229</v>
      </c>
      <c r="N14" s="20">
        <f t="shared" si="3"/>
        <v>0.20512820512820512</v>
      </c>
      <c r="O14" s="20">
        <f t="shared" si="4"/>
        <v>0</v>
      </c>
      <c r="P14" s="20">
        <f t="shared" si="5"/>
        <v>0.10256410256410256</v>
      </c>
      <c r="Q14" s="20">
        <f t="shared" si="6"/>
        <v>6.0150375939849621E-2</v>
      </c>
      <c r="R14" s="21">
        <f t="shared" si="7"/>
        <v>0.312</v>
      </c>
      <c r="S14" s="21">
        <f t="shared" si="8"/>
        <v>0.47199999999999998</v>
      </c>
      <c r="T14" s="22">
        <f t="shared" si="9"/>
        <v>0.35338345864661652</v>
      </c>
      <c r="U14" s="22">
        <f t="shared" si="10"/>
        <v>0.82538345864661644</v>
      </c>
      <c r="V14" s="22">
        <f>(Table31113[[#This Row],[2B]]+Table31113[[#This Row],[3B]]+(3*Table31113[[#This Row],[HR]]))/Table31113[[#This Row],[AB]]</f>
        <v>0.16</v>
      </c>
      <c r="W14" s="23">
        <f>(0.69*Table31113[[#This Row],[BB]])+(0.89*Table31113[[#This Row],[1B]])+(1.27*Table31113[[#This Row],[2B]])+(1.62*Table31113[[#This Row],[3B]])+(2.1*Table31113[[#This Row],[HR]])/Table31113[[#This Row],[PA]]</f>
        <v>39.77315789473684</v>
      </c>
      <c r="X14" s="15">
        <f t="shared" si="11"/>
        <v>21.596390977443608</v>
      </c>
    </row>
    <row r="15" spans="1:24" x14ac:dyDescent="0.25">
      <c r="A15" s="6" t="s">
        <v>173</v>
      </c>
      <c r="B15" s="6" t="s">
        <v>248</v>
      </c>
      <c r="C15" s="6">
        <v>95</v>
      </c>
      <c r="D15" s="7">
        <f t="shared" si="0"/>
        <v>91</v>
      </c>
      <c r="E15" s="7">
        <f>SUM(Table31113[[#This Row],[1B]:[HR]])</f>
        <v>24</v>
      </c>
      <c r="F15" s="6">
        <v>4</v>
      </c>
      <c r="G15" s="6">
        <v>17</v>
      </c>
      <c r="H15" s="6">
        <v>4</v>
      </c>
      <c r="I15" s="6">
        <v>1</v>
      </c>
      <c r="J15" s="6">
        <v>2</v>
      </c>
      <c r="K15" s="7">
        <f t="shared" si="1"/>
        <v>36</v>
      </c>
      <c r="L15" s="6">
        <v>3</v>
      </c>
      <c r="M15" s="11">
        <f t="shared" si="2"/>
        <v>0.70833333333333337</v>
      </c>
      <c r="N15" s="11">
        <f t="shared" si="3"/>
        <v>0.16666666666666666</v>
      </c>
      <c r="O15" s="11">
        <f t="shared" si="4"/>
        <v>4.1666666666666664E-2</v>
      </c>
      <c r="P15" s="11">
        <f t="shared" si="5"/>
        <v>8.3333333333333329E-2</v>
      </c>
      <c r="Q15" s="11">
        <f t="shared" si="6"/>
        <v>4.2105263157894736E-2</v>
      </c>
      <c r="R15" s="14">
        <f t="shared" si="7"/>
        <v>0.26373626373626374</v>
      </c>
      <c r="S15" s="14">
        <f t="shared" si="8"/>
        <v>0.39560439560439559</v>
      </c>
      <c r="T15" s="14">
        <f t="shared" si="9"/>
        <v>0.29473684210526313</v>
      </c>
      <c r="U15" s="14">
        <f t="shared" si="10"/>
        <v>0.69034123770965872</v>
      </c>
      <c r="V15" s="14">
        <f>(Table31113[[#This Row],[2B]]+Table31113[[#This Row],[3B]]+(3*Table31113[[#This Row],[HR]]))/Table31113[[#This Row],[AB]]</f>
        <v>0.12087912087912088</v>
      </c>
      <c r="W15" s="15">
        <f>(0.69*Table31113[[#This Row],[BB]])+(0.89*Table31113[[#This Row],[1B]])+(1.27*Table31113[[#This Row],[2B]])+(1.62*Table31113[[#This Row],[3B]])+(2.1*Table31113[[#This Row],[HR]])/Table31113[[#This Row],[PA]]</f>
        <v>24.63421052631579</v>
      </c>
      <c r="X15" s="23">
        <f t="shared" si="11"/>
        <v>10.933473684210524</v>
      </c>
    </row>
  </sheetData>
  <phoneticPr fontId="3" type="noConversion"/>
  <conditionalFormatting sqref="X2:X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ECD6-C083-4194-93D7-C4E6BDAA0546}">
  <dimension ref="A1:X14"/>
  <sheetViews>
    <sheetView workbookViewId="0">
      <selection activeCell="B19" sqref="B19"/>
    </sheetView>
  </sheetViews>
  <sheetFormatPr defaultRowHeight="15" x14ac:dyDescent="0.25"/>
  <cols>
    <col min="1" max="1" width="17.85546875" bestFit="1" customWidth="1"/>
    <col min="2" max="2" width="18.8554687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180</v>
      </c>
      <c r="B2" s="17" t="s">
        <v>248</v>
      </c>
      <c r="C2" s="6">
        <v>127</v>
      </c>
      <c r="D2" s="7">
        <f>C2-F2</f>
        <v>114</v>
      </c>
      <c r="E2" s="7">
        <f>SUM(Table31114[[#This Row],[1B]:[HR]])</f>
        <v>18</v>
      </c>
      <c r="F2" s="6">
        <v>13</v>
      </c>
      <c r="G2" s="6">
        <v>10</v>
      </c>
      <c r="H2" s="6">
        <v>6</v>
      </c>
      <c r="I2" s="6">
        <v>0</v>
      </c>
      <c r="J2" s="6">
        <v>2</v>
      </c>
      <c r="K2" s="8">
        <f>SUM((G2*1),(H2*2),(I2*3),(J2*4))</f>
        <v>30</v>
      </c>
      <c r="L2" s="9">
        <v>7</v>
      </c>
      <c r="M2" s="10">
        <f>IFERROR(G2/E2,0)</f>
        <v>0.55555555555555558</v>
      </c>
      <c r="N2" s="10">
        <f>IFERROR(H2/E2,0)</f>
        <v>0.33333333333333331</v>
      </c>
      <c r="O2" s="10">
        <f>IFERROR(I2/E2,0)</f>
        <v>0</v>
      </c>
      <c r="P2" s="11">
        <f>IFERROR(J2/E2,0)</f>
        <v>0.1111111111111111</v>
      </c>
      <c r="Q2" s="11">
        <f>IFERROR(F2/C2,0)</f>
        <v>0.10236220472440945</v>
      </c>
      <c r="R2" s="12">
        <f>IFERROR((G2+H2+I2+J2)/D2,0)</f>
        <v>0.15789473684210525</v>
      </c>
      <c r="S2" s="13">
        <f>IFERROR(K2/D2,0)</f>
        <v>0.26315789473684209</v>
      </c>
      <c r="T2" s="14">
        <f>(E2+F2)/C2</f>
        <v>0.24409448818897639</v>
      </c>
      <c r="U2" s="14">
        <f>S2+T2</f>
        <v>0.50725238292581842</v>
      </c>
      <c r="V2" s="14">
        <f>(Table31114[[#This Row],[2B]]+Table31114[[#This Row],[3B]]+(3*Table31114[[#This Row],[HR]]))/Table31114[[#This Row],[AB]]</f>
        <v>0.10526315789473684</v>
      </c>
      <c r="W2" s="15">
        <f>(0.69*Table31114[[#This Row],[BB]])+(0.89*Table31114[[#This Row],[1B]])+(1.27*Table31114[[#This Row],[2B]])+(1.62*Table31114[[#This Row],[3B]])+(2.1*Table31114[[#This Row],[HR]])/Table31114[[#This Row],[PA]]</f>
        <v>25.52307086614173</v>
      </c>
      <c r="X2" s="15">
        <f>((E2+F2)*(K2+(0.26*F2))+(0.52*L2))/C2</f>
        <v>8.1765354330708675</v>
      </c>
    </row>
    <row r="3" spans="1:24" x14ac:dyDescent="0.25">
      <c r="A3" s="17" t="s">
        <v>185</v>
      </c>
      <c r="B3" s="17" t="s">
        <v>248</v>
      </c>
      <c r="C3" s="6">
        <v>95</v>
      </c>
      <c r="D3" s="7">
        <f>C3-F3</f>
        <v>92</v>
      </c>
      <c r="E3" s="7">
        <f>SUM(Table31114[[#This Row],[1B]:[HR]])</f>
        <v>26</v>
      </c>
      <c r="F3" s="6">
        <v>3</v>
      </c>
      <c r="G3" s="6">
        <v>18</v>
      </c>
      <c r="H3" s="6">
        <v>5</v>
      </c>
      <c r="I3" s="6">
        <v>0</v>
      </c>
      <c r="J3" s="6">
        <v>3</v>
      </c>
      <c r="K3" s="8">
        <f>SUM((G3*1),(H3*2),(I3*3),(J3*4))</f>
        <v>40</v>
      </c>
      <c r="L3" s="9">
        <v>6</v>
      </c>
      <c r="M3" s="11">
        <f>IFERROR(G3/E3,0)</f>
        <v>0.69230769230769229</v>
      </c>
      <c r="N3" s="11">
        <f>IFERROR(H3/E3,0)</f>
        <v>0.19230769230769232</v>
      </c>
      <c r="O3" s="11">
        <f>IFERROR(I3/E3,0)</f>
        <v>0</v>
      </c>
      <c r="P3" s="11">
        <f>IFERROR(J3/E3,0)</f>
        <v>0.11538461538461539</v>
      </c>
      <c r="Q3" s="11">
        <f>IFERROR(F3/C3,0)</f>
        <v>3.1578947368421054E-2</v>
      </c>
      <c r="R3" s="12">
        <f>IFERROR((G3+H3+I3+J3)/D3,0)</f>
        <v>0.28260869565217389</v>
      </c>
      <c r="S3" s="12">
        <f>IFERROR(K3/D3,0)</f>
        <v>0.43478260869565216</v>
      </c>
      <c r="T3" s="14">
        <f>(E3+F3)/C3</f>
        <v>0.30526315789473685</v>
      </c>
      <c r="U3" s="14">
        <f>S3+T3</f>
        <v>0.74004576659038901</v>
      </c>
      <c r="V3" s="14">
        <f>(Table31114[[#This Row],[2B]]+Table31114[[#This Row],[3B]]+(3*Table31114[[#This Row],[HR]]))/Table31114[[#This Row],[AB]]</f>
        <v>0.15217391304347827</v>
      </c>
      <c r="W3" s="15">
        <f>(0.69*Table31114[[#This Row],[BB]])+(0.89*Table31114[[#This Row],[1B]])+(1.27*Table31114[[#This Row],[2B]])+(1.62*Table31114[[#This Row],[3B]])+(2.1*Table31114[[#This Row],[HR]])/Table31114[[#This Row],[PA]]</f>
        <v>24.506315789473682</v>
      </c>
      <c r="X3" s="15">
        <f>((E3+F3)*(K3+(0.26*F3))+(0.52*L3))/C3</f>
        <v>12.481473684210526</v>
      </c>
    </row>
    <row r="4" spans="1:24" x14ac:dyDescent="0.25">
      <c r="A4" s="17" t="s">
        <v>183</v>
      </c>
      <c r="B4" s="17" t="s">
        <v>248</v>
      </c>
      <c r="C4" s="6">
        <v>73</v>
      </c>
      <c r="D4" s="7">
        <f>C4-F4</f>
        <v>67</v>
      </c>
      <c r="E4" s="7">
        <f>SUM(Table31114[[#This Row],[1B]:[HR]])</f>
        <v>12</v>
      </c>
      <c r="F4" s="6">
        <v>6</v>
      </c>
      <c r="G4" s="6">
        <v>5</v>
      </c>
      <c r="H4" s="6">
        <v>6</v>
      </c>
      <c r="I4" s="6">
        <v>1</v>
      </c>
      <c r="J4" s="6">
        <v>0</v>
      </c>
      <c r="K4" s="8">
        <f>SUM((G4*1),(H4*2),(I4*3),(J4*4))</f>
        <v>20</v>
      </c>
      <c r="L4" s="9">
        <v>4</v>
      </c>
      <c r="M4" s="11">
        <f>IFERROR(G4/E4,0)</f>
        <v>0.41666666666666669</v>
      </c>
      <c r="N4" s="11">
        <f>IFERROR(H4/E4,0)</f>
        <v>0.5</v>
      </c>
      <c r="O4" s="11">
        <f>IFERROR(I4/E4,0)</f>
        <v>8.3333333333333329E-2</v>
      </c>
      <c r="P4" s="11">
        <f>IFERROR(J4/E4,0)</f>
        <v>0</v>
      </c>
      <c r="Q4" s="11">
        <f>IFERROR(F4/C4,0)</f>
        <v>8.2191780821917804E-2</v>
      </c>
      <c r="R4" s="12">
        <f>IFERROR((G4+H4+I4+J4)/D4,0)</f>
        <v>0.17910447761194029</v>
      </c>
      <c r="S4" s="12">
        <f>IFERROR(K4/D4,0)</f>
        <v>0.29850746268656714</v>
      </c>
      <c r="T4" s="14">
        <f>(E4+F4)/C4</f>
        <v>0.24657534246575341</v>
      </c>
      <c r="U4" s="14">
        <f>S4+T4</f>
        <v>0.54508280515232055</v>
      </c>
      <c r="V4" s="14">
        <f>(Table31114[[#This Row],[2B]]+Table31114[[#This Row],[3B]]+(3*Table31114[[#This Row],[HR]]))/Table31114[[#This Row],[AB]]</f>
        <v>0.1044776119402985</v>
      </c>
      <c r="W4" s="15">
        <f>(0.69*Table31114[[#This Row],[BB]])+(0.89*Table31114[[#This Row],[1B]])+(1.27*Table31114[[#This Row],[2B]])+(1.62*Table31114[[#This Row],[3B]])+(2.1*Table31114[[#This Row],[HR]])/Table31114[[#This Row],[PA]]</f>
        <v>17.830000000000002</v>
      </c>
      <c r="X4" s="15">
        <f>((E4+F4)*(K4+(0.26*F4))+(0.52*L4))/C4</f>
        <v>5.3446575342465747</v>
      </c>
    </row>
    <row r="5" spans="1:24" x14ac:dyDescent="0.25">
      <c r="A5" s="17" t="s">
        <v>175</v>
      </c>
      <c r="B5" s="17" t="s">
        <v>248</v>
      </c>
      <c r="C5" s="6">
        <v>141</v>
      </c>
      <c r="D5" s="7">
        <f>C5-F5</f>
        <v>122</v>
      </c>
      <c r="E5" s="7">
        <f>SUM(Table31114[[#This Row],[1B]:[HR]])</f>
        <v>21</v>
      </c>
      <c r="F5" s="6">
        <v>19</v>
      </c>
      <c r="G5" s="6">
        <v>9</v>
      </c>
      <c r="H5" s="6">
        <v>9</v>
      </c>
      <c r="I5" s="6">
        <v>1</v>
      </c>
      <c r="J5" s="6">
        <v>2</v>
      </c>
      <c r="K5" s="8">
        <f>SUM((G5*1),(H5*2),(I5*3),(J5*4))</f>
        <v>38</v>
      </c>
      <c r="L5" s="9">
        <v>7</v>
      </c>
      <c r="M5" s="11">
        <f>IFERROR(G5/E5,0)</f>
        <v>0.42857142857142855</v>
      </c>
      <c r="N5" s="11">
        <f>IFERROR(H5/E5,0)</f>
        <v>0.42857142857142855</v>
      </c>
      <c r="O5" s="11">
        <f>IFERROR(I5/E5,0)</f>
        <v>4.7619047619047616E-2</v>
      </c>
      <c r="P5" s="11">
        <f>IFERROR(J5/E5,0)</f>
        <v>9.5238095238095233E-2</v>
      </c>
      <c r="Q5" s="11">
        <f>IFERROR(F5/C5,0)</f>
        <v>0.13475177304964539</v>
      </c>
      <c r="R5" s="12">
        <f>IFERROR((G5+H5+I5+J5)/D5,0)</f>
        <v>0.1721311475409836</v>
      </c>
      <c r="S5" s="12">
        <f>IFERROR(K5/D5,0)</f>
        <v>0.31147540983606559</v>
      </c>
      <c r="T5" s="14">
        <f>(E5+F5)/C5</f>
        <v>0.28368794326241137</v>
      </c>
      <c r="U5" s="14">
        <f>S5+T5</f>
        <v>0.59516335309847701</v>
      </c>
      <c r="V5" s="14">
        <f>(Table31114[[#This Row],[2B]]+Table31114[[#This Row],[3B]]+(3*Table31114[[#This Row],[HR]]))/Table31114[[#This Row],[AB]]</f>
        <v>0.13114754098360656</v>
      </c>
      <c r="W5" s="15">
        <f>(0.69*Table31114[[#This Row],[BB]])+(0.89*Table31114[[#This Row],[1B]])+(1.27*Table31114[[#This Row],[2B]])+(1.62*Table31114[[#This Row],[3B]])+(2.1*Table31114[[#This Row],[HR]])/Table31114[[#This Row],[PA]]</f>
        <v>34.199787234042546</v>
      </c>
      <c r="X5" s="15">
        <f>((E5+F5)*(K5+(0.26*F5))+(0.52*L5))/C5</f>
        <v>12.207375886524822</v>
      </c>
    </row>
    <row r="6" spans="1:24" x14ac:dyDescent="0.25">
      <c r="A6" s="17" t="s">
        <v>261</v>
      </c>
      <c r="B6" s="17">
        <v>3</v>
      </c>
      <c r="C6" s="6">
        <v>70</v>
      </c>
      <c r="D6" s="48">
        <f>C6-F6</f>
        <v>69</v>
      </c>
      <c r="E6" s="48">
        <f>SUM(Table31114[[#This Row],[1B]:[HR]])</f>
        <v>11</v>
      </c>
      <c r="F6" s="6">
        <v>1</v>
      </c>
      <c r="G6" s="6">
        <v>7</v>
      </c>
      <c r="H6" s="6">
        <v>2</v>
      </c>
      <c r="I6" s="6">
        <v>0</v>
      </c>
      <c r="J6" s="6">
        <v>2</v>
      </c>
      <c r="K6" s="8">
        <f>SUM((G6*1),(H6*2),(I6*3),(J6*4))</f>
        <v>19</v>
      </c>
      <c r="L6" s="50">
        <v>2</v>
      </c>
      <c r="M6" s="11">
        <f>IFERROR(G6/E6,0)</f>
        <v>0.63636363636363635</v>
      </c>
      <c r="N6" s="11">
        <f>IFERROR(H6/E6,0)</f>
        <v>0.18181818181818182</v>
      </c>
      <c r="O6" s="11">
        <f>IFERROR(I6/E6,0)</f>
        <v>0</v>
      </c>
      <c r="P6" s="11">
        <f>IFERROR(J6/E6,0)</f>
        <v>0.18181818181818182</v>
      </c>
      <c r="Q6" s="11">
        <f>IFERROR(F6/C6,0)</f>
        <v>1.4285714285714285E-2</v>
      </c>
      <c r="R6" s="12">
        <f>IFERROR((G6+H6+I6+J6)/D6,0)</f>
        <v>0.15942028985507245</v>
      </c>
      <c r="S6" s="12">
        <f>IFERROR(K6/D6,0)</f>
        <v>0.27536231884057971</v>
      </c>
      <c r="T6" s="14">
        <f>(E6+F6)/C6</f>
        <v>0.17142857142857143</v>
      </c>
      <c r="U6" s="14">
        <f>S6+T6</f>
        <v>0.44679089026915114</v>
      </c>
      <c r="V6" s="6">
        <f>(Table31114[[#This Row],[2B]]+Table31114[[#This Row],[3B]]+(3*Table31114[[#This Row],[HR]]))/Table31114[[#This Row],[AB]]</f>
        <v>0.11594202898550725</v>
      </c>
      <c r="W6" s="6">
        <f>(0.69*Table31114[[#This Row],[BB]])+(0.89*Table31114[[#This Row],[1B]])+(1.27*Table31114[[#This Row],[2B]])+(1.62*Table31114[[#This Row],[3B]])+(2.1*Table31114[[#This Row],[HR]])/Table31114[[#This Row],[PA]]</f>
        <v>9.5200000000000014</v>
      </c>
      <c r="X6" s="15">
        <f>((E6+F6)*(K6+(0.26*F6))+(0.52*L6))/C6</f>
        <v>3.3165714285714287</v>
      </c>
    </row>
    <row r="7" spans="1:24" x14ac:dyDescent="0.25">
      <c r="A7" s="17" t="s">
        <v>181</v>
      </c>
      <c r="B7" s="17" t="s">
        <v>248</v>
      </c>
      <c r="C7" s="6">
        <v>124</v>
      </c>
      <c r="D7" s="7">
        <f>C7-F7</f>
        <v>118</v>
      </c>
      <c r="E7" s="7">
        <f>SUM(Table31114[[#This Row],[1B]:[HR]])</f>
        <v>22</v>
      </c>
      <c r="F7" s="6">
        <v>6</v>
      </c>
      <c r="G7" s="6">
        <v>17</v>
      </c>
      <c r="H7" s="6">
        <v>3</v>
      </c>
      <c r="I7" s="6">
        <v>1</v>
      </c>
      <c r="J7" s="6">
        <v>1</v>
      </c>
      <c r="K7" s="8">
        <f>SUM((G7*1),(H7*2),(I7*3),(J7*4))</f>
        <v>30</v>
      </c>
      <c r="L7" s="9">
        <v>7</v>
      </c>
      <c r="M7" s="11">
        <f>IFERROR(G7/E7,0)</f>
        <v>0.77272727272727271</v>
      </c>
      <c r="N7" s="11">
        <f>IFERROR(H7/E7,0)</f>
        <v>0.13636363636363635</v>
      </c>
      <c r="O7" s="11">
        <f>IFERROR(I7/E7,0)</f>
        <v>4.5454545454545456E-2</v>
      </c>
      <c r="P7" s="11">
        <f>IFERROR(J7/E7,0)</f>
        <v>4.5454545454545456E-2</v>
      </c>
      <c r="Q7" s="11">
        <f>IFERROR(F7/C7,0)</f>
        <v>4.8387096774193547E-2</v>
      </c>
      <c r="R7" s="12">
        <f>IFERROR((G7+H7+I7+J7)/D7,0)</f>
        <v>0.1864406779661017</v>
      </c>
      <c r="S7" s="12">
        <f>IFERROR(K7/D7,0)</f>
        <v>0.25423728813559321</v>
      </c>
      <c r="T7" s="14">
        <f>(E7+F7)/C7</f>
        <v>0.22580645161290322</v>
      </c>
      <c r="U7" s="14">
        <f>S7+T7</f>
        <v>0.48004373974849646</v>
      </c>
      <c r="V7" s="14">
        <f>(Table31114[[#This Row],[2B]]+Table31114[[#This Row],[3B]]+(3*Table31114[[#This Row],[HR]]))/Table31114[[#This Row],[AB]]</f>
        <v>5.9322033898305086E-2</v>
      </c>
      <c r="W7" s="15">
        <f>(0.69*Table31114[[#This Row],[BB]])+(0.89*Table31114[[#This Row],[1B]])+(1.27*Table31114[[#This Row],[2B]])+(1.62*Table31114[[#This Row],[3B]])+(2.1*Table31114[[#This Row],[HR]])/Table31114[[#This Row],[PA]]</f>
        <v>24.716935483870966</v>
      </c>
      <c r="X7" s="15">
        <f>((E7+F7)*(K7+(0.26*F7))+(0.52*L7))/C7</f>
        <v>7.1558064516129027</v>
      </c>
    </row>
    <row r="8" spans="1:24" x14ac:dyDescent="0.25">
      <c r="A8" s="16" t="s">
        <v>179</v>
      </c>
      <c r="B8" s="17" t="s">
        <v>248</v>
      </c>
      <c r="C8" s="6">
        <v>130</v>
      </c>
      <c r="D8" s="7">
        <f>C8-F8</f>
        <v>116</v>
      </c>
      <c r="E8" s="7">
        <f>SUM(Table31114[[#This Row],[1B]:[HR]])</f>
        <v>34</v>
      </c>
      <c r="F8" s="6">
        <v>14</v>
      </c>
      <c r="G8" s="6">
        <v>14</v>
      </c>
      <c r="H8" s="6">
        <v>15</v>
      </c>
      <c r="I8" s="6">
        <v>2</v>
      </c>
      <c r="J8" s="6">
        <v>3</v>
      </c>
      <c r="K8" s="8">
        <f>SUM((G8*1),(H8*2),(I8*3),(J8*4))</f>
        <v>62</v>
      </c>
      <c r="L8" s="9">
        <v>5</v>
      </c>
      <c r="M8" s="11">
        <f>IFERROR(G8/E8,0)</f>
        <v>0.41176470588235292</v>
      </c>
      <c r="N8" s="11">
        <f>IFERROR(H8/E8,0)</f>
        <v>0.44117647058823528</v>
      </c>
      <c r="O8" s="11">
        <f>IFERROR(I8/E8,0)</f>
        <v>5.8823529411764705E-2</v>
      </c>
      <c r="P8" s="11">
        <f>IFERROR(J8/E8,0)</f>
        <v>8.8235294117647065E-2</v>
      </c>
      <c r="Q8" s="11">
        <f>IFERROR(F8/C8,0)</f>
        <v>0.1076923076923077</v>
      </c>
      <c r="R8" s="12">
        <f>IFERROR((G8+H8+I8+J8)/D8,0)</f>
        <v>0.29310344827586204</v>
      </c>
      <c r="S8" s="12">
        <f>IFERROR(K8/D8,0)</f>
        <v>0.53448275862068961</v>
      </c>
      <c r="T8" s="14">
        <f>(E8+F8)/C8</f>
        <v>0.36923076923076925</v>
      </c>
      <c r="U8" s="14">
        <f>S8+T8</f>
        <v>0.90371352785145886</v>
      </c>
      <c r="V8" s="14">
        <f>(Table31114[[#This Row],[2B]]+Table31114[[#This Row],[3B]]+(3*Table31114[[#This Row],[HR]]))/Table31114[[#This Row],[AB]]</f>
        <v>0.22413793103448276</v>
      </c>
      <c r="W8" s="15">
        <f>(0.69*Table31114[[#This Row],[BB]])+(0.89*Table31114[[#This Row],[1B]])+(1.27*Table31114[[#This Row],[2B]])+(1.62*Table31114[[#This Row],[3B]])+(2.1*Table31114[[#This Row],[HR]])/Table31114[[#This Row],[PA]]</f>
        <v>44.458461538461542</v>
      </c>
      <c r="X8" s="15">
        <f>((E8+F8)*(K8+(0.26*F8))+(0.52*L8))/C8</f>
        <v>24.256307692307693</v>
      </c>
    </row>
    <row r="9" spans="1:24" x14ac:dyDescent="0.25">
      <c r="A9" s="16" t="s">
        <v>187</v>
      </c>
      <c r="B9" s="16" t="s">
        <v>249</v>
      </c>
      <c r="C9" s="6">
        <v>68</v>
      </c>
      <c r="D9" s="7">
        <f>C9-F9</f>
        <v>68</v>
      </c>
      <c r="E9" s="7">
        <f>SUM(Table31114[[#This Row],[1B]:[HR]])</f>
        <v>17</v>
      </c>
      <c r="F9" s="6">
        <v>0</v>
      </c>
      <c r="G9" s="6">
        <v>8</v>
      </c>
      <c r="H9" s="6">
        <v>5</v>
      </c>
      <c r="I9" s="6">
        <v>2</v>
      </c>
      <c r="J9" s="6">
        <v>2</v>
      </c>
      <c r="K9" s="8">
        <f>SUM((G9*1),(H9*2),(I9*3),(J9*4))</f>
        <v>32</v>
      </c>
      <c r="L9" s="9">
        <v>3</v>
      </c>
      <c r="M9" s="11">
        <f>IFERROR(G9/E9,0)</f>
        <v>0.47058823529411764</v>
      </c>
      <c r="N9" s="11">
        <f>IFERROR(H9/E9,0)</f>
        <v>0.29411764705882354</v>
      </c>
      <c r="O9" s="11">
        <f>IFERROR(I9/E9,0)</f>
        <v>0.11764705882352941</v>
      </c>
      <c r="P9" s="11">
        <f>IFERROR(J9/E9,0)</f>
        <v>0.11764705882352941</v>
      </c>
      <c r="Q9" s="11">
        <f>IFERROR(F9/C9,0)</f>
        <v>0</v>
      </c>
      <c r="R9" s="12">
        <f>IFERROR((G9+H9+I9+J9)/D9,0)</f>
        <v>0.25</v>
      </c>
      <c r="S9" s="12">
        <f>IFERROR(K9/D9,0)</f>
        <v>0.47058823529411764</v>
      </c>
      <c r="T9" s="14">
        <f>(E9+F9)/C9</f>
        <v>0.25</v>
      </c>
      <c r="U9" s="14">
        <f>S9+T9</f>
        <v>0.72058823529411764</v>
      </c>
      <c r="V9" s="14">
        <f>(Table31114[[#This Row],[2B]]+Table31114[[#This Row],[3B]]+(3*Table31114[[#This Row],[HR]]))/Table31114[[#This Row],[AB]]</f>
        <v>0.19117647058823528</v>
      </c>
      <c r="W9" s="15">
        <f>(0.69*Table31114[[#This Row],[BB]])+(0.89*Table31114[[#This Row],[1B]])+(1.27*Table31114[[#This Row],[2B]])+(1.62*Table31114[[#This Row],[3B]])+(2.1*Table31114[[#This Row],[HR]])/Table31114[[#This Row],[PA]]</f>
        <v>16.771764705882354</v>
      </c>
      <c r="X9" s="15">
        <f>((E9+F9)*(K9+(0.26*F9))+(0.52*L9))/C9</f>
        <v>8.0229411764705869</v>
      </c>
    </row>
    <row r="10" spans="1:24" x14ac:dyDescent="0.25">
      <c r="A10" s="17" t="s">
        <v>182</v>
      </c>
      <c r="B10" s="17" t="s">
        <v>248</v>
      </c>
      <c r="C10" s="6">
        <v>120</v>
      </c>
      <c r="D10" s="7">
        <f>C10-F10</f>
        <v>115</v>
      </c>
      <c r="E10" s="7">
        <f>SUM(Table31114[[#This Row],[1B]:[HR]])</f>
        <v>32</v>
      </c>
      <c r="F10" s="6">
        <v>5</v>
      </c>
      <c r="G10" s="6">
        <v>16</v>
      </c>
      <c r="H10" s="6">
        <v>11</v>
      </c>
      <c r="I10" s="6">
        <v>1</v>
      </c>
      <c r="J10" s="6">
        <v>4</v>
      </c>
      <c r="K10" s="8">
        <f>SUM((G10*1),(H10*2),(I10*3),(J10*4))</f>
        <v>57</v>
      </c>
      <c r="L10" s="9">
        <v>3</v>
      </c>
      <c r="M10" s="11">
        <f>IFERROR(G10/E10,0)</f>
        <v>0.5</v>
      </c>
      <c r="N10" s="11">
        <f>IFERROR(H10/E10,0)</f>
        <v>0.34375</v>
      </c>
      <c r="O10" s="11">
        <f>IFERROR(I10/E10,0)</f>
        <v>3.125E-2</v>
      </c>
      <c r="P10" s="11">
        <f>IFERROR(J10/E10,0)</f>
        <v>0.125</v>
      </c>
      <c r="Q10" s="11">
        <f>IFERROR(F10/C10,0)</f>
        <v>4.1666666666666664E-2</v>
      </c>
      <c r="R10" s="12">
        <f>IFERROR((G10+H10+I10+J10)/D10,0)</f>
        <v>0.27826086956521739</v>
      </c>
      <c r="S10" s="12">
        <f>IFERROR(K10/D10,0)</f>
        <v>0.4956521739130435</v>
      </c>
      <c r="T10" s="14">
        <f>(E10+F10)/C10</f>
        <v>0.30833333333333335</v>
      </c>
      <c r="U10" s="14">
        <f>S10+T10</f>
        <v>0.80398550724637685</v>
      </c>
      <c r="V10" s="14">
        <f>(Table31114[[#This Row],[2B]]+Table31114[[#This Row],[3B]]+(3*Table31114[[#This Row],[HR]]))/Table31114[[#This Row],[AB]]</f>
        <v>0.20869565217391303</v>
      </c>
      <c r="W10" s="15">
        <f>(0.69*Table31114[[#This Row],[BB]])+(0.89*Table31114[[#This Row],[1B]])+(1.27*Table31114[[#This Row],[2B]])+(1.62*Table31114[[#This Row],[3B]])+(2.1*Table31114[[#This Row],[HR]])/Table31114[[#This Row],[PA]]</f>
        <v>33.35</v>
      </c>
      <c r="X10" s="15">
        <f>((E10+F10)*(K10+(0.26*F10))+(0.52*L10))/C10</f>
        <v>17.988833333333332</v>
      </c>
    </row>
    <row r="11" spans="1:24" x14ac:dyDescent="0.25">
      <c r="A11" s="17" t="s">
        <v>176</v>
      </c>
      <c r="B11" s="17" t="s">
        <v>249</v>
      </c>
      <c r="C11" s="6">
        <v>113</v>
      </c>
      <c r="D11" s="7">
        <f>C11-F11</f>
        <v>109</v>
      </c>
      <c r="E11" s="7">
        <f>SUM(Table31114[[#This Row],[1B]:[HR]])</f>
        <v>23</v>
      </c>
      <c r="F11" s="6">
        <v>4</v>
      </c>
      <c r="G11" s="6">
        <v>14</v>
      </c>
      <c r="H11" s="6">
        <v>3</v>
      </c>
      <c r="I11" s="6">
        <v>0</v>
      </c>
      <c r="J11" s="6">
        <v>6</v>
      </c>
      <c r="K11" s="8">
        <f>SUM((G11*1),(H11*2),(I11*3),(J11*4))</f>
        <v>44</v>
      </c>
      <c r="L11" s="9">
        <v>5</v>
      </c>
      <c r="M11" s="11">
        <f>IFERROR(G11/E11,0)</f>
        <v>0.60869565217391308</v>
      </c>
      <c r="N11" s="11">
        <f>IFERROR(H11/E11,0)</f>
        <v>0.13043478260869565</v>
      </c>
      <c r="O11" s="11">
        <f>IFERROR(I11/E11,0)</f>
        <v>0</v>
      </c>
      <c r="P11" s="11">
        <f>IFERROR(J11/E11,0)</f>
        <v>0.2608695652173913</v>
      </c>
      <c r="Q11" s="11">
        <f>IFERROR(F11/C11,0)</f>
        <v>3.5398230088495575E-2</v>
      </c>
      <c r="R11" s="12">
        <f>IFERROR((G11+H11+I11+J11)/D11,0)</f>
        <v>0.21100917431192662</v>
      </c>
      <c r="S11" s="12">
        <f>IFERROR(K11/D11,0)</f>
        <v>0.40366972477064222</v>
      </c>
      <c r="T11" s="14">
        <f>(E11+F11)/C11</f>
        <v>0.23893805309734514</v>
      </c>
      <c r="U11" s="14">
        <f>S11+T11</f>
        <v>0.6426077778679874</v>
      </c>
      <c r="V11" s="14">
        <f>(Table31114[[#This Row],[2B]]+Table31114[[#This Row],[3B]]+(3*Table31114[[#This Row],[HR]]))/Table31114[[#This Row],[AB]]</f>
        <v>0.19266055045871561</v>
      </c>
      <c r="W11" s="15">
        <f>(0.69*Table31114[[#This Row],[BB]])+(0.89*Table31114[[#This Row],[1B]])+(1.27*Table31114[[#This Row],[2B]])+(1.62*Table31114[[#This Row],[3B]])+(2.1*Table31114[[#This Row],[HR]])/Table31114[[#This Row],[PA]]</f>
        <v>19.141504424778763</v>
      </c>
      <c r="X11" s="15">
        <f>((E11+F11)*(K11+(0.26*F11))+(0.52*L11))/C11</f>
        <v>10.784778761061945</v>
      </c>
    </row>
    <row r="12" spans="1:24" x14ac:dyDescent="0.25">
      <c r="A12" s="17" t="s">
        <v>177</v>
      </c>
      <c r="B12" s="17" t="s">
        <v>248</v>
      </c>
      <c r="C12" s="6">
        <v>132</v>
      </c>
      <c r="D12" s="7">
        <f>C12-F12</f>
        <v>116</v>
      </c>
      <c r="E12" s="7">
        <f>SUM(Table31114[[#This Row],[1B]:[HR]])</f>
        <v>39</v>
      </c>
      <c r="F12" s="6">
        <v>16</v>
      </c>
      <c r="G12" s="6">
        <v>28</v>
      </c>
      <c r="H12" s="6">
        <v>8</v>
      </c>
      <c r="I12" s="6">
        <v>0</v>
      </c>
      <c r="J12" s="6">
        <v>3</v>
      </c>
      <c r="K12" s="8">
        <f>SUM((G12*1),(H12*2),(I12*3),(J12*4))</f>
        <v>56</v>
      </c>
      <c r="L12" s="9">
        <v>8</v>
      </c>
      <c r="M12" s="11">
        <f>IFERROR(G12/E12,0)</f>
        <v>0.71794871794871795</v>
      </c>
      <c r="N12" s="11">
        <f>IFERROR(H12/E12,0)</f>
        <v>0.20512820512820512</v>
      </c>
      <c r="O12" s="11">
        <f>IFERROR(I12/E12,0)</f>
        <v>0</v>
      </c>
      <c r="P12" s="11">
        <f>IFERROR(J12/E12,0)</f>
        <v>7.6923076923076927E-2</v>
      </c>
      <c r="Q12" s="11">
        <f>IFERROR(F12/C12,0)</f>
        <v>0.12121212121212122</v>
      </c>
      <c r="R12" s="12">
        <f>IFERROR((G12+H12+I12+J12)/D12,0)</f>
        <v>0.33620689655172414</v>
      </c>
      <c r="S12" s="12">
        <f>IFERROR(K12/D12,0)</f>
        <v>0.48275862068965519</v>
      </c>
      <c r="T12" s="14">
        <f>(E12+F12)/C12</f>
        <v>0.41666666666666669</v>
      </c>
      <c r="U12" s="14">
        <f>S12+T12</f>
        <v>0.89942528735632188</v>
      </c>
      <c r="V12" s="14">
        <f>(Table31114[[#This Row],[2B]]+Table31114[[#This Row],[3B]]+(3*Table31114[[#This Row],[HR]]))/Table31114[[#This Row],[AB]]</f>
        <v>0.14655172413793102</v>
      </c>
      <c r="W12" s="15">
        <f>(0.69*Table31114[[#This Row],[BB]])+(0.89*Table31114[[#This Row],[1B]])+(1.27*Table31114[[#This Row],[2B]])+(1.62*Table31114[[#This Row],[3B]])+(2.1*Table31114[[#This Row],[HR]])/Table31114[[#This Row],[PA]]</f>
        <v>46.167727272727276</v>
      </c>
      <c r="X12" s="15">
        <f>((E12+F12)*(K12+(0.26*F12))+(0.52*L12))/C12</f>
        <v>25.098181818181814</v>
      </c>
    </row>
    <row r="13" spans="1:24" x14ac:dyDescent="0.25">
      <c r="A13" s="37" t="s">
        <v>186</v>
      </c>
      <c r="B13" s="37" t="s">
        <v>248</v>
      </c>
      <c r="C13" s="38">
        <v>72</v>
      </c>
      <c r="D13" s="19">
        <f>C13-F13</f>
        <v>69</v>
      </c>
      <c r="E13" s="19">
        <f>SUM(Table31114[[#This Row],[1B]:[HR]])</f>
        <v>13</v>
      </c>
      <c r="F13" s="38">
        <v>3</v>
      </c>
      <c r="G13" s="38">
        <v>5</v>
      </c>
      <c r="H13" s="38">
        <v>4</v>
      </c>
      <c r="I13" s="38">
        <v>1</v>
      </c>
      <c r="J13" s="38">
        <v>3</v>
      </c>
      <c r="K13" s="46">
        <f>SUM((G13*1),(H13*2),(I13*3),(J13*4))</f>
        <v>28</v>
      </c>
      <c r="L13" s="47">
        <v>2</v>
      </c>
      <c r="M13" s="20">
        <f>IFERROR(G13/E13,0)</f>
        <v>0.38461538461538464</v>
      </c>
      <c r="N13" s="20">
        <f>IFERROR(H13/E13,0)</f>
        <v>0.30769230769230771</v>
      </c>
      <c r="O13" s="20">
        <f>IFERROR(I13/E13,0)</f>
        <v>7.6923076923076927E-2</v>
      </c>
      <c r="P13" s="20">
        <f>IFERROR(J13/E13,0)</f>
        <v>0.23076923076923078</v>
      </c>
      <c r="Q13" s="20">
        <f>IFERROR(F13/C13,0)</f>
        <v>4.1666666666666664E-2</v>
      </c>
      <c r="R13" s="21">
        <f>IFERROR((G13+H13+I13+J13)/D13,0)</f>
        <v>0.18840579710144928</v>
      </c>
      <c r="S13" s="21">
        <f>IFERROR(K13/D13,0)</f>
        <v>0.40579710144927539</v>
      </c>
      <c r="T13" s="22">
        <f>(E13+F13)/C13</f>
        <v>0.22222222222222221</v>
      </c>
      <c r="U13" s="22">
        <f>S13+T13</f>
        <v>0.6280193236714976</v>
      </c>
      <c r="V13" s="22">
        <f>(Table31114[[#This Row],[2B]]+Table31114[[#This Row],[3B]]+(3*Table31114[[#This Row],[HR]]))/Table31114[[#This Row],[AB]]</f>
        <v>0.20289855072463769</v>
      </c>
      <c r="W13" s="23">
        <f>(0.69*Table31114[[#This Row],[BB]])+(0.89*Table31114[[#This Row],[1B]])+(1.27*Table31114[[#This Row],[2B]])+(1.62*Table31114[[#This Row],[3B]])+(2.1*Table31114[[#This Row],[HR]])/Table31114[[#This Row],[PA]]</f>
        <v>13.307499999999999</v>
      </c>
      <c r="X13" s="23">
        <f>((E13+F13)*(K13+(0.26*F13))+(0.52*L13))/C13</f>
        <v>6.41</v>
      </c>
    </row>
    <row r="14" spans="1:24" x14ac:dyDescent="0.25">
      <c r="A14" s="6" t="s">
        <v>184</v>
      </c>
      <c r="B14" s="6" t="s">
        <v>248</v>
      </c>
      <c r="C14" s="6">
        <v>72</v>
      </c>
      <c r="D14" s="7">
        <f>C14-F14</f>
        <v>70</v>
      </c>
      <c r="E14" s="7">
        <f>SUM(Table31114[[#This Row],[1B]:[HR]])</f>
        <v>11</v>
      </c>
      <c r="F14" s="6">
        <v>2</v>
      </c>
      <c r="G14" s="6">
        <v>8</v>
      </c>
      <c r="H14" s="6">
        <v>3</v>
      </c>
      <c r="I14" s="6">
        <v>0</v>
      </c>
      <c r="J14" s="6">
        <v>0</v>
      </c>
      <c r="K14" s="7">
        <f>SUM((G14*1),(H14*2),(I14*3),(J14*4))</f>
        <v>14</v>
      </c>
      <c r="L14" s="6">
        <v>4</v>
      </c>
      <c r="M14" s="11">
        <f>IFERROR(G14/E14,0)</f>
        <v>0.72727272727272729</v>
      </c>
      <c r="N14" s="11">
        <f>IFERROR(H14/E14,0)</f>
        <v>0.27272727272727271</v>
      </c>
      <c r="O14" s="11">
        <f>IFERROR(I14/E14,0)</f>
        <v>0</v>
      </c>
      <c r="P14" s="11">
        <f>IFERROR(J14/E14,0)</f>
        <v>0</v>
      </c>
      <c r="Q14" s="11">
        <f>IFERROR(F14/C14,0)</f>
        <v>2.7777777777777776E-2</v>
      </c>
      <c r="R14" s="14">
        <f>IFERROR((G14+H14+I14+J14)/D14,0)</f>
        <v>0.15714285714285714</v>
      </c>
      <c r="S14" s="14">
        <f>IFERROR(K14/D14,0)</f>
        <v>0.2</v>
      </c>
      <c r="T14" s="14">
        <f>(E14+F14)/C14</f>
        <v>0.18055555555555555</v>
      </c>
      <c r="U14" s="14">
        <f>S14+T14</f>
        <v>0.38055555555555554</v>
      </c>
      <c r="V14" s="14">
        <f>(Table31114[[#This Row],[2B]]+Table31114[[#This Row],[3B]]+(3*Table31114[[#This Row],[HR]]))/Table31114[[#This Row],[AB]]</f>
        <v>4.2857142857142858E-2</v>
      </c>
      <c r="W14" s="15">
        <f>(0.69*Table31114[[#This Row],[BB]])+(0.89*Table31114[[#This Row],[1B]])+(1.27*Table31114[[#This Row],[2B]])+(1.62*Table31114[[#This Row],[3B]])+(2.1*Table31114[[#This Row],[HR]])/Table31114[[#This Row],[PA]]</f>
        <v>12.31</v>
      </c>
      <c r="X14" s="15">
        <f>((E14+F14)*(K14+(0.26*F14))+(0.52*L14))/C14</f>
        <v>2.6505555555555556</v>
      </c>
    </row>
  </sheetData>
  <phoneticPr fontId="3" type="noConversion"/>
  <conditionalFormatting sqref="X2:X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A472-9601-48FC-956B-6B4C98FDC5D7}">
  <dimension ref="A1:X15"/>
  <sheetViews>
    <sheetView workbookViewId="0">
      <selection activeCell="G25" sqref="G25"/>
    </sheetView>
  </sheetViews>
  <sheetFormatPr defaultRowHeight="15" x14ac:dyDescent="0.25"/>
  <cols>
    <col min="1" max="1" width="16.42578125" bestFit="1" customWidth="1"/>
    <col min="2" max="2" width="18.85546875" bestFit="1" customWidth="1"/>
    <col min="3" max="4" width="8" bestFit="1" customWidth="1"/>
    <col min="5" max="5" width="9" bestFit="1" customWidth="1"/>
    <col min="6" max="6" width="7.85546875" bestFit="1" customWidth="1"/>
    <col min="7" max="9" width="7.7109375" bestFit="1" customWidth="1"/>
    <col min="10" max="10" width="8" bestFit="1" customWidth="1"/>
    <col min="11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191</v>
      </c>
      <c r="B2" s="17" t="s">
        <v>243</v>
      </c>
      <c r="C2" s="6">
        <v>69</v>
      </c>
      <c r="D2" s="7">
        <f>C2-F2</f>
        <v>66</v>
      </c>
      <c r="E2" s="7">
        <f>SUM(Table31115[[#This Row],[1B]:[HR]])</f>
        <v>10</v>
      </c>
      <c r="F2" s="6">
        <v>3</v>
      </c>
      <c r="G2" s="6">
        <v>8</v>
      </c>
      <c r="H2" s="6">
        <v>2</v>
      </c>
      <c r="I2" s="6">
        <v>0</v>
      </c>
      <c r="J2" s="6">
        <v>0</v>
      </c>
      <c r="K2" s="8">
        <f>SUM((G2*1),(H2*2),(I2*3),(J2*4))</f>
        <v>12</v>
      </c>
      <c r="L2" s="9">
        <v>3</v>
      </c>
      <c r="M2" s="10">
        <f>IFERROR(G2/E2,0)</f>
        <v>0.8</v>
      </c>
      <c r="N2" s="10">
        <f>IFERROR(H2/E2,0)</f>
        <v>0.2</v>
      </c>
      <c r="O2" s="10">
        <f>IFERROR(I2/E2,0)</f>
        <v>0</v>
      </c>
      <c r="P2" s="11">
        <f>IFERROR(J2/E2,0)</f>
        <v>0</v>
      </c>
      <c r="Q2" s="11">
        <f>IFERROR(F2/C2,0)</f>
        <v>4.3478260869565216E-2</v>
      </c>
      <c r="R2" s="12">
        <f>IFERROR((G2+H2+I2+J2)/D2,0)</f>
        <v>0.15151515151515152</v>
      </c>
      <c r="S2" s="13">
        <f>IFERROR(K2/D2,0)</f>
        <v>0.18181818181818182</v>
      </c>
      <c r="T2" s="14">
        <f>(E2+F2)/C2</f>
        <v>0.18840579710144928</v>
      </c>
      <c r="U2" s="14">
        <f>S2+T2</f>
        <v>0.3702239789196311</v>
      </c>
      <c r="V2" s="14">
        <f>(Table31115[[#This Row],[2B]]+Table31115[[#This Row],[3B]]+(3*Table31115[[#This Row],[HR]]))/Table31115[[#This Row],[AB]]</f>
        <v>3.0303030303030304E-2</v>
      </c>
      <c r="W2" s="15">
        <f>(0.69*Table31115[[#This Row],[BB]])+(0.89*Table31115[[#This Row],[1B]])+(1.27*Table31115[[#This Row],[2B]])+(1.62*Table31115[[#This Row],[3B]])+(2.1*Table31115[[#This Row],[HR]])/Table31115[[#This Row],[PA]]</f>
        <v>11.73</v>
      </c>
      <c r="X2" s="15">
        <f>((E2+F2)*(K2+(0.26*F2))+(0.52*L2))/C2</f>
        <v>2.4304347826086956</v>
      </c>
    </row>
    <row r="3" spans="1:24" x14ac:dyDescent="0.25">
      <c r="A3" s="17" t="s">
        <v>197</v>
      </c>
      <c r="B3" s="17" t="s">
        <v>248</v>
      </c>
      <c r="C3" s="6">
        <v>69</v>
      </c>
      <c r="D3" s="7">
        <f>C3-F3</f>
        <v>68</v>
      </c>
      <c r="E3" s="7">
        <f>SUM(Table31115[[#This Row],[1B]:[HR]])</f>
        <v>8</v>
      </c>
      <c r="F3" s="6">
        <v>1</v>
      </c>
      <c r="G3" s="6">
        <v>4</v>
      </c>
      <c r="H3" s="6">
        <v>3</v>
      </c>
      <c r="I3" s="6">
        <v>0</v>
      </c>
      <c r="J3" s="6">
        <v>1</v>
      </c>
      <c r="K3" s="8">
        <f>SUM((G3*1),(H3*2),(I3*3),(J3*4))</f>
        <v>14</v>
      </c>
      <c r="L3" s="9">
        <v>1</v>
      </c>
      <c r="M3" s="11">
        <f>IFERROR(G3/E3,0)</f>
        <v>0.5</v>
      </c>
      <c r="N3" s="11">
        <f>IFERROR(H3/E3,0)</f>
        <v>0.375</v>
      </c>
      <c r="O3" s="11">
        <f>IFERROR(I3/E3,0)</f>
        <v>0</v>
      </c>
      <c r="P3" s="11">
        <f>IFERROR(J3/E3,0)</f>
        <v>0.125</v>
      </c>
      <c r="Q3" s="11">
        <f>IFERROR(F3/C3,0)</f>
        <v>1.4492753623188406E-2</v>
      </c>
      <c r="R3" s="12">
        <f>IFERROR((G3+H3+I3+J3)/D3,0)</f>
        <v>0.11764705882352941</v>
      </c>
      <c r="S3" s="12">
        <f>IFERROR(K3/D3,0)</f>
        <v>0.20588235294117646</v>
      </c>
      <c r="T3" s="14">
        <f>(E3+F3)/C3</f>
        <v>0.13043478260869565</v>
      </c>
      <c r="U3" s="14">
        <f>S3+T3</f>
        <v>0.33631713554987208</v>
      </c>
      <c r="V3" s="14">
        <f>(Table31115[[#This Row],[2B]]+Table31115[[#This Row],[3B]]+(3*Table31115[[#This Row],[HR]]))/Table31115[[#This Row],[AB]]</f>
        <v>8.8235294117647065E-2</v>
      </c>
      <c r="W3" s="15">
        <f>(0.69*Table31115[[#This Row],[BB]])+(0.89*Table31115[[#This Row],[1B]])+(1.27*Table31115[[#This Row],[2B]])+(1.62*Table31115[[#This Row],[3B]])+(2.1*Table31115[[#This Row],[HR]])/Table31115[[#This Row],[PA]]</f>
        <v>8.0904347826086962</v>
      </c>
      <c r="X3" s="15">
        <f>((E3+F3)*(K3+(0.26*F3))+(0.52*L3))/C3</f>
        <v>1.8675362318840583</v>
      </c>
    </row>
    <row r="4" spans="1:24" x14ac:dyDescent="0.25">
      <c r="A4" s="17" t="s">
        <v>193</v>
      </c>
      <c r="B4" s="17" t="s">
        <v>248</v>
      </c>
      <c r="C4" s="6">
        <v>126</v>
      </c>
      <c r="D4" s="7">
        <f>C4-F4</f>
        <v>113</v>
      </c>
      <c r="E4" s="7">
        <f>SUM(Table31115[[#This Row],[1B]:[HR]])</f>
        <v>29</v>
      </c>
      <c r="F4" s="6">
        <v>13</v>
      </c>
      <c r="G4" s="6">
        <v>13</v>
      </c>
      <c r="H4" s="6">
        <v>14</v>
      </c>
      <c r="I4" s="6">
        <v>1</v>
      </c>
      <c r="J4" s="6">
        <v>1</v>
      </c>
      <c r="K4" s="8">
        <f>SUM((G4*1),(H4*2),(I4*3),(J4*4))</f>
        <v>48</v>
      </c>
      <c r="L4" s="9">
        <v>1</v>
      </c>
      <c r="M4" s="11">
        <f>IFERROR(G4/E4,0)</f>
        <v>0.44827586206896552</v>
      </c>
      <c r="N4" s="11">
        <f>IFERROR(H4/E4,0)</f>
        <v>0.48275862068965519</v>
      </c>
      <c r="O4" s="11">
        <f>IFERROR(I4/E4,0)</f>
        <v>3.4482758620689655E-2</v>
      </c>
      <c r="P4" s="11">
        <f>IFERROR(J4/E4,0)</f>
        <v>3.4482758620689655E-2</v>
      </c>
      <c r="Q4" s="11">
        <f>IFERROR(F4/C4,0)</f>
        <v>0.10317460317460317</v>
      </c>
      <c r="R4" s="12">
        <f>IFERROR((G4+H4+I4+J4)/D4,0)</f>
        <v>0.25663716814159293</v>
      </c>
      <c r="S4" s="12">
        <f>IFERROR(K4/D4,0)</f>
        <v>0.4247787610619469</v>
      </c>
      <c r="T4" s="14">
        <f>(E4+F4)/C4</f>
        <v>0.33333333333333331</v>
      </c>
      <c r="U4" s="14">
        <f>S4+T4</f>
        <v>0.75811209439528016</v>
      </c>
      <c r="V4" s="14">
        <f>(Table31115[[#This Row],[2B]]+Table31115[[#This Row],[3B]]+(3*Table31115[[#This Row],[HR]]))/Table31115[[#This Row],[AB]]</f>
        <v>0.15929203539823009</v>
      </c>
      <c r="W4" s="15">
        <f>(0.69*Table31115[[#This Row],[BB]])+(0.89*Table31115[[#This Row],[1B]])+(1.27*Table31115[[#This Row],[2B]])+(1.62*Table31115[[#This Row],[3B]])+(2.1*Table31115[[#This Row],[HR]])/Table31115[[#This Row],[PA]]</f>
        <v>39.956666666666663</v>
      </c>
      <c r="X4" s="15">
        <f>((E4+F4)*(K4+(0.26*F4))+(0.52*L4))/C4</f>
        <v>17.130793650793652</v>
      </c>
    </row>
    <row r="5" spans="1:24" x14ac:dyDescent="0.25">
      <c r="A5" s="17" t="s">
        <v>199</v>
      </c>
      <c r="B5" s="17" t="s">
        <v>248</v>
      </c>
      <c r="C5" s="6">
        <v>72</v>
      </c>
      <c r="D5" s="7">
        <f>C5-F5</f>
        <v>64</v>
      </c>
      <c r="E5" s="7">
        <f>SUM(Table31115[[#This Row],[1B]:[HR]])</f>
        <v>9</v>
      </c>
      <c r="F5" s="6">
        <v>8</v>
      </c>
      <c r="G5" s="6">
        <v>6</v>
      </c>
      <c r="H5" s="6">
        <v>3</v>
      </c>
      <c r="I5" s="6">
        <v>0</v>
      </c>
      <c r="J5" s="6">
        <v>0</v>
      </c>
      <c r="K5" s="8">
        <f>SUM((G5*1),(H5*2),(I5*3),(J5*4))</f>
        <v>12</v>
      </c>
      <c r="L5" s="9">
        <v>0</v>
      </c>
      <c r="M5" s="11">
        <f>IFERROR(G5/E5,0)</f>
        <v>0.66666666666666663</v>
      </c>
      <c r="N5" s="11">
        <f>IFERROR(H5/E5,0)</f>
        <v>0.33333333333333331</v>
      </c>
      <c r="O5" s="11">
        <f>IFERROR(I5/E5,0)</f>
        <v>0</v>
      </c>
      <c r="P5" s="11">
        <f>IFERROR(J5/E5,0)</f>
        <v>0</v>
      </c>
      <c r="Q5" s="11">
        <f>IFERROR(F5/C5,0)</f>
        <v>0.1111111111111111</v>
      </c>
      <c r="R5" s="12">
        <f>IFERROR((G5+H5+I5+J5)/D5,0)</f>
        <v>0.140625</v>
      </c>
      <c r="S5" s="12">
        <f>IFERROR(K5/D5,0)</f>
        <v>0.1875</v>
      </c>
      <c r="T5" s="14">
        <f>(E5+F5)/C5</f>
        <v>0.2361111111111111</v>
      </c>
      <c r="U5" s="14">
        <f>S5+T5</f>
        <v>0.4236111111111111</v>
      </c>
      <c r="V5" s="14">
        <f>(Table31115[[#This Row],[2B]]+Table31115[[#This Row],[3B]]+(3*Table31115[[#This Row],[HR]]))/Table31115[[#This Row],[AB]]</f>
        <v>4.6875E-2</v>
      </c>
      <c r="W5" s="15">
        <f>(0.69*Table31115[[#This Row],[BB]])+(0.89*Table31115[[#This Row],[1B]])+(1.27*Table31115[[#This Row],[2B]])+(1.62*Table31115[[#This Row],[3B]])+(2.1*Table31115[[#This Row],[HR]])/Table31115[[#This Row],[PA]]</f>
        <v>14.67</v>
      </c>
      <c r="X5" s="15">
        <f>((E5+F5)*(K5+(0.26*F5))+(0.52*L5))/C5</f>
        <v>3.3244444444444445</v>
      </c>
    </row>
    <row r="6" spans="1:24" x14ac:dyDescent="0.25">
      <c r="A6" s="17" t="s">
        <v>190</v>
      </c>
      <c r="B6" s="17" t="s">
        <v>248</v>
      </c>
      <c r="C6" s="6">
        <v>136</v>
      </c>
      <c r="D6" s="7">
        <f>C6-F6</f>
        <v>124</v>
      </c>
      <c r="E6" s="7">
        <f>SUM(Table31115[[#This Row],[1B]:[HR]])</f>
        <v>36</v>
      </c>
      <c r="F6" s="6">
        <v>12</v>
      </c>
      <c r="G6" s="6">
        <v>24</v>
      </c>
      <c r="H6" s="6">
        <v>8</v>
      </c>
      <c r="I6" s="6">
        <v>0</v>
      </c>
      <c r="J6" s="6">
        <v>4</v>
      </c>
      <c r="K6" s="8">
        <f>SUM((G6*1),(H6*2),(I6*3),(J6*4))</f>
        <v>56</v>
      </c>
      <c r="L6" s="9">
        <v>10</v>
      </c>
      <c r="M6" s="11">
        <f>IFERROR(G6/E6,0)</f>
        <v>0.66666666666666663</v>
      </c>
      <c r="N6" s="11">
        <f>IFERROR(H6/E6,0)</f>
        <v>0.22222222222222221</v>
      </c>
      <c r="O6" s="11">
        <f>IFERROR(I6/E6,0)</f>
        <v>0</v>
      </c>
      <c r="P6" s="11">
        <f>IFERROR(J6/E6,0)</f>
        <v>0.1111111111111111</v>
      </c>
      <c r="Q6" s="11">
        <f>IFERROR(F6/C6,0)</f>
        <v>8.8235294117647065E-2</v>
      </c>
      <c r="R6" s="12">
        <f>IFERROR((G6+H6+I6+J6)/D6,0)</f>
        <v>0.29032258064516131</v>
      </c>
      <c r="S6" s="12">
        <f>IFERROR(K6/D6,0)</f>
        <v>0.45161290322580644</v>
      </c>
      <c r="T6" s="14">
        <f>(E6+F6)/C6</f>
        <v>0.35294117647058826</v>
      </c>
      <c r="U6" s="14">
        <f>S6+T6</f>
        <v>0.8045540796963947</v>
      </c>
      <c r="V6" s="14">
        <f>(Table31115[[#This Row],[2B]]+Table31115[[#This Row],[3B]]+(3*Table31115[[#This Row],[HR]]))/Table31115[[#This Row],[AB]]</f>
        <v>0.16129032258064516</v>
      </c>
      <c r="W6" s="15">
        <f>(0.69*Table31115[[#This Row],[BB]])+(0.89*Table31115[[#This Row],[1B]])+(1.27*Table31115[[#This Row],[2B]])+(1.62*Table31115[[#This Row],[3B]])+(2.1*Table31115[[#This Row],[HR]])/Table31115[[#This Row],[PA]]</f>
        <v>39.861764705882351</v>
      </c>
      <c r="X6" s="15">
        <f>((E6+F6)*(K6+(0.26*F6))+(0.52*L6))/C6</f>
        <v>20.904117647058822</v>
      </c>
    </row>
    <row r="7" spans="1:24" x14ac:dyDescent="0.25">
      <c r="A7" s="17" t="s">
        <v>178</v>
      </c>
      <c r="B7" s="17" t="s">
        <v>248</v>
      </c>
      <c r="C7" s="6">
        <v>131</v>
      </c>
      <c r="D7" s="48">
        <f>C7-F7</f>
        <v>122</v>
      </c>
      <c r="E7" s="48">
        <f>SUM(Table31115[[#This Row],[1B]:[HR]])</f>
        <v>31</v>
      </c>
      <c r="F7" s="6">
        <v>9</v>
      </c>
      <c r="G7" s="6">
        <v>14</v>
      </c>
      <c r="H7" s="6">
        <v>7</v>
      </c>
      <c r="I7" s="6">
        <v>4</v>
      </c>
      <c r="J7" s="6">
        <v>6</v>
      </c>
      <c r="K7" s="8">
        <f>SUM((G7*1),(H7*2),(I7*3),(J7*4))</f>
        <v>64</v>
      </c>
      <c r="L7" s="50">
        <v>11</v>
      </c>
      <c r="M7" s="11">
        <f>IFERROR(G7/E7,0)</f>
        <v>0.45161290322580644</v>
      </c>
      <c r="N7" s="11">
        <f>IFERROR(H7/E7,0)</f>
        <v>0.22580645161290322</v>
      </c>
      <c r="O7" s="11">
        <f>IFERROR(I7/E7,0)</f>
        <v>0.12903225806451613</v>
      </c>
      <c r="P7" s="11">
        <f>IFERROR(J7/E7,0)</f>
        <v>0.19354838709677419</v>
      </c>
      <c r="Q7" s="11">
        <f>IFERROR(F7/C7,0)</f>
        <v>6.8702290076335881E-2</v>
      </c>
      <c r="R7" s="12">
        <f>IFERROR((G7+H7+I7+J7)/D7,0)</f>
        <v>0.25409836065573771</v>
      </c>
      <c r="S7" s="12">
        <f>IFERROR(K7/D7,0)</f>
        <v>0.52459016393442626</v>
      </c>
      <c r="T7" s="14">
        <f>(E7+F7)/C7</f>
        <v>0.30534351145038169</v>
      </c>
      <c r="U7" s="14">
        <f>S7+T7</f>
        <v>0.82993367538480789</v>
      </c>
      <c r="V7" s="6">
        <f>(Table31115[[#This Row],[2B]]+Table31115[[#This Row],[3B]]+(3*Table31115[[#This Row],[HR]]))/Table31115[[#This Row],[AB]]</f>
        <v>0.23770491803278687</v>
      </c>
      <c r="W7" s="15">
        <f>(0.69*Table31115[[#This Row],[BB]])+(0.89*Table31115[[#This Row],[1B]])+(1.27*Table31115[[#This Row],[2B]])+(1.62*Table31115[[#This Row],[3B]])+(2.1*Table31115[[#This Row],[HR]])/Table31115[[#This Row],[PA]]</f>
        <v>34.136183206106878</v>
      </c>
      <c r="X7" s="15">
        <f>((E7+F7)*(K7+(0.26*F7))+(0.52*L7))/C7</f>
        <v>20.300152671755725</v>
      </c>
    </row>
    <row r="8" spans="1:24" x14ac:dyDescent="0.25">
      <c r="A8" s="17" t="s">
        <v>198</v>
      </c>
      <c r="B8" s="17" t="s">
        <v>249</v>
      </c>
      <c r="C8" s="6">
        <v>75</v>
      </c>
      <c r="D8" s="7">
        <f>C8-F8</f>
        <v>73</v>
      </c>
      <c r="E8" s="7">
        <f>SUM(Table31115[[#This Row],[1B]:[HR]])</f>
        <v>7</v>
      </c>
      <c r="F8" s="6">
        <v>2</v>
      </c>
      <c r="G8" s="6">
        <v>1</v>
      </c>
      <c r="H8" s="6">
        <v>4</v>
      </c>
      <c r="I8" s="6">
        <v>2</v>
      </c>
      <c r="J8" s="6">
        <v>0</v>
      </c>
      <c r="K8" s="8">
        <f>SUM((G8*1),(H8*2),(I8*3),(J8*4))</f>
        <v>15</v>
      </c>
      <c r="L8" s="9">
        <v>2</v>
      </c>
      <c r="M8" s="11">
        <f>IFERROR(G8/E8,0)</f>
        <v>0.14285714285714285</v>
      </c>
      <c r="N8" s="11">
        <f>IFERROR(H8/E8,0)</f>
        <v>0.5714285714285714</v>
      </c>
      <c r="O8" s="11">
        <f>IFERROR(I8/E8,0)</f>
        <v>0.2857142857142857</v>
      </c>
      <c r="P8" s="11">
        <f>IFERROR(J8/E8,0)</f>
        <v>0</v>
      </c>
      <c r="Q8" s="11">
        <f>IFERROR(F8/C8,0)</f>
        <v>2.6666666666666668E-2</v>
      </c>
      <c r="R8" s="12">
        <f>IFERROR((G8+H8+I8+J8)/D8,0)</f>
        <v>9.5890410958904104E-2</v>
      </c>
      <c r="S8" s="12">
        <f>IFERROR(K8/D8,0)</f>
        <v>0.20547945205479451</v>
      </c>
      <c r="T8" s="14">
        <f>(E8+F8)/C8</f>
        <v>0.12</v>
      </c>
      <c r="U8" s="14">
        <f>S8+T8</f>
        <v>0.3254794520547945</v>
      </c>
      <c r="V8" s="14">
        <f>(Table31115[[#This Row],[2B]]+Table31115[[#This Row],[3B]]+(3*Table31115[[#This Row],[HR]]))/Table31115[[#This Row],[AB]]</f>
        <v>8.2191780821917804E-2</v>
      </c>
      <c r="W8" s="15">
        <f>(0.69*Table31115[[#This Row],[BB]])+(0.89*Table31115[[#This Row],[1B]])+(1.27*Table31115[[#This Row],[2B]])+(1.62*Table31115[[#This Row],[3B]])+(2.1*Table31115[[#This Row],[HR]])/Table31115[[#This Row],[PA]]</f>
        <v>10.59</v>
      </c>
      <c r="X8" s="15">
        <f>((E8+F8)*(K8+(0.26*F8))+(0.52*L8))/C8</f>
        <v>1.8762666666666667</v>
      </c>
    </row>
    <row r="9" spans="1:24" x14ac:dyDescent="0.25">
      <c r="A9" s="16" t="s">
        <v>192</v>
      </c>
      <c r="B9" s="17" t="s">
        <v>248</v>
      </c>
      <c r="C9" s="6">
        <v>132</v>
      </c>
      <c r="D9" s="7">
        <f>C9-F9</f>
        <v>125</v>
      </c>
      <c r="E9" s="7">
        <f>SUM(Table31115[[#This Row],[1B]:[HR]])</f>
        <v>37</v>
      </c>
      <c r="F9" s="6">
        <v>7</v>
      </c>
      <c r="G9" s="6">
        <v>19</v>
      </c>
      <c r="H9" s="6">
        <v>11</v>
      </c>
      <c r="I9" s="6">
        <v>1</v>
      </c>
      <c r="J9" s="6">
        <v>6</v>
      </c>
      <c r="K9" s="8">
        <f>SUM((G9*1),(H9*2),(I9*3),(J9*4))</f>
        <v>68</v>
      </c>
      <c r="L9" s="9">
        <v>7</v>
      </c>
      <c r="M9" s="11">
        <f>IFERROR(G9/E9,0)</f>
        <v>0.51351351351351349</v>
      </c>
      <c r="N9" s="11">
        <f>IFERROR(H9/E9,0)</f>
        <v>0.29729729729729731</v>
      </c>
      <c r="O9" s="11">
        <f>IFERROR(I9/E9,0)</f>
        <v>2.7027027027027029E-2</v>
      </c>
      <c r="P9" s="11">
        <f>IFERROR(J9/E9,0)</f>
        <v>0.16216216216216217</v>
      </c>
      <c r="Q9" s="11">
        <f>IFERROR(F9/C9,0)</f>
        <v>5.3030303030303032E-2</v>
      </c>
      <c r="R9" s="12">
        <f>IFERROR((G9+H9+I9+J9)/D9,0)</f>
        <v>0.29599999999999999</v>
      </c>
      <c r="S9" s="12">
        <f>IFERROR(K9/D9,0)</f>
        <v>0.54400000000000004</v>
      </c>
      <c r="T9" s="14">
        <f>(E9+F9)/C9</f>
        <v>0.33333333333333331</v>
      </c>
      <c r="U9" s="14">
        <f>S9+T9</f>
        <v>0.8773333333333333</v>
      </c>
      <c r="V9" s="14">
        <f>(Table31115[[#This Row],[2B]]+Table31115[[#This Row],[3B]]+(3*Table31115[[#This Row],[HR]]))/Table31115[[#This Row],[AB]]</f>
        <v>0.24</v>
      </c>
      <c r="W9" s="15">
        <f>(0.69*Table31115[[#This Row],[BB]])+(0.89*Table31115[[#This Row],[1B]])+(1.27*Table31115[[#This Row],[2B]])+(1.62*Table31115[[#This Row],[3B]])+(2.1*Table31115[[#This Row],[HR]])/Table31115[[#This Row],[PA]]</f>
        <v>37.425454545454542</v>
      </c>
      <c r="X9" s="15">
        <f>((E9+F9)*(K9+(0.26*F9))+(0.52*L9))/C9</f>
        <v>23.300909090909091</v>
      </c>
    </row>
    <row r="10" spans="1:24" x14ac:dyDescent="0.25">
      <c r="A10" s="17" t="s">
        <v>195</v>
      </c>
      <c r="B10" s="17" t="s">
        <v>248</v>
      </c>
      <c r="C10" s="6">
        <v>125</v>
      </c>
      <c r="D10" s="7">
        <f>C10-F10</f>
        <v>113</v>
      </c>
      <c r="E10" s="7">
        <f>SUM(Table31115[[#This Row],[1B]:[HR]])</f>
        <v>41</v>
      </c>
      <c r="F10" s="6">
        <v>12</v>
      </c>
      <c r="G10" s="6">
        <v>22</v>
      </c>
      <c r="H10" s="6">
        <v>12</v>
      </c>
      <c r="I10" s="6">
        <v>3</v>
      </c>
      <c r="J10" s="6">
        <v>4</v>
      </c>
      <c r="K10" s="8">
        <f>SUM((G10*1),(H10*2),(I10*3),(J10*4))</f>
        <v>71</v>
      </c>
      <c r="L10" s="9">
        <v>10</v>
      </c>
      <c r="M10" s="11">
        <f>IFERROR(G10/E10,0)</f>
        <v>0.53658536585365857</v>
      </c>
      <c r="N10" s="11">
        <f>IFERROR(H10/E10,0)</f>
        <v>0.29268292682926828</v>
      </c>
      <c r="O10" s="11">
        <f>IFERROR(I10/E10,0)</f>
        <v>7.3170731707317069E-2</v>
      </c>
      <c r="P10" s="11">
        <f>IFERROR(J10/E10,0)</f>
        <v>9.7560975609756101E-2</v>
      </c>
      <c r="Q10" s="11">
        <f>IFERROR(F10/C10,0)</f>
        <v>9.6000000000000002E-2</v>
      </c>
      <c r="R10" s="12">
        <f>IFERROR((G10+H10+I10+J10)/D10,0)</f>
        <v>0.36283185840707965</v>
      </c>
      <c r="S10" s="12">
        <f>IFERROR(K10/D10,0)</f>
        <v>0.62831858407079644</v>
      </c>
      <c r="T10" s="14">
        <f>(E10+F10)/C10</f>
        <v>0.42399999999999999</v>
      </c>
      <c r="U10" s="14">
        <f>S10+T10</f>
        <v>1.0523185840707965</v>
      </c>
      <c r="V10" s="14">
        <f>(Table31115[[#This Row],[2B]]+Table31115[[#This Row],[3B]]+(3*Table31115[[#This Row],[HR]]))/Table31115[[#This Row],[AB]]</f>
        <v>0.23893805309734514</v>
      </c>
      <c r="W10" s="15">
        <f>(0.69*Table31115[[#This Row],[BB]])+(0.89*Table31115[[#This Row],[1B]])+(1.27*Table31115[[#This Row],[2B]])+(1.62*Table31115[[#This Row],[3B]])+(2.1*Table31115[[#This Row],[HR]])/Table31115[[#This Row],[PA]]</f>
        <v>48.027200000000001</v>
      </c>
      <c r="X10" s="15">
        <f>((E10+F10)*(K10+(0.26*F10))+(0.52*L10))/C10</f>
        <v>31.46848</v>
      </c>
    </row>
    <row r="11" spans="1:24" x14ac:dyDescent="0.25">
      <c r="A11" s="17" t="s">
        <v>189</v>
      </c>
      <c r="B11" s="17" t="s">
        <v>248</v>
      </c>
      <c r="C11" s="6">
        <v>145</v>
      </c>
      <c r="D11" s="7">
        <f>C11-F11</f>
        <v>137</v>
      </c>
      <c r="E11" s="7">
        <f>SUM(Table31115[[#This Row],[1B]:[HR]])</f>
        <v>29</v>
      </c>
      <c r="F11" s="6">
        <v>8</v>
      </c>
      <c r="G11" s="6">
        <v>17</v>
      </c>
      <c r="H11" s="6">
        <v>8</v>
      </c>
      <c r="I11" s="6">
        <v>0</v>
      </c>
      <c r="J11" s="6">
        <v>4</v>
      </c>
      <c r="K11" s="8">
        <f>SUM((G11*1),(H11*2),(I11*3),(J11*4))</f>
        <v>49</v>
      </c>
      <c r="L11" s="9">
        <v>3</v>
      </c>
      <c r="M11" s="11">
        <f>IFERROR(G11/E11,0)</f>
        <v>0.58620689655172409</v>
      </c>
      <c r="N11" s="11">
        <f>IFERROR(H11/E11,0)</f>
        <v>0.27586206896551724</v>
      </c>
      <c r="O11" s="11">
        <f>IFERROR(I11/E11,0)</f>
        <v>0</v>
      </c>
      <c r="P11" s="11">
        <f>IFERROR(J11/E11,0)</f>
        <v>0.13793103448275862</v>
      </c>
      <c r="Q11" s="11">
        <f>IFERROR(F11/C11,0)</f>
        <v>5.5172413793103448E-2</v>
      </c>
      <c r="R11" s="12">
        <f>IFERROR((G11+H11+I11+J11)/D11,0)</f>
        <v>0.21167883211678831</v>
      </c>
      <c r="S11" s="12">
        <f>IFERROR(K11/D11,0)</f>
        <v>0.35766423357664234</v>
      </c>
      <c r="T11" s="14">
        <f>(E11+F11)/C11</f>
        <v>0.25517241379310346</v>
      </c>
      <c r="U11" s="14">
        <f>S11+T11</f>
        <v>0.61283664736974575</v>
      </c>
      <c r="V11" s="14">
        <f>(Table31115[[#This Row],[2B]]+Table31115[[#This Row],[3B]]+(3*Table31115[[#This Row],[HR]]))/Table31115[[#This Row],[AB]]</f>
        <v>0.145985401459854</v>
      </c>
      <c r="W11" s="15">
        <f>(0.69*Table31115[[#This Row],[BB]])+(0.89*Table31115[[#This Row],[1B]])+(1.27*Table31115[[#This Row],[2B]])+(1.62*Table31115[[#This Row],[3B]])+(2.1*Table31115[[#This Row],[HR]])/Table31115[[#This Row],[PA]]</f>
        <v>30.867931034482758</v>
      </c>
      <c r="X11" s="15">
        <f>((E11+F11)*(K11+(0.26*F11))+(0.52*L11))/C11</f>
        <v>13.04496551724138</v>
      </c>
    </row>
    <row r="12" spans="1:24" x14ac:dyDescent="0.25">
      <c r="A12" s="16" t="s">
        <v>200</v>
      </c>
      <c r="B12" s="17" t="s">
        <v>248</v>
      </c>
      <c r="C12" s="6">
        <v>69</v>
      </c>
      <c r="D12" s="7">
        <f>C12-F12</f>
        <v>62</v>
      </c>
      <c r="E12" s="7">
        <f>SUM(Table31115[[#This Row],[1B]:[HR]])</f>
        <v>14</v>
      </c>
      <c r="F12" s="6">
        <v>7</v>
      </c>
      <c r="G12" s="6">
        <v>8</v>
      </c>
      <c r="H12" s="6">
        <v>4</v>
      </c>
      <c r="I12" s="6">
        <v>0</v>
      </c>
      <c r="J12" s="6">
        <v>2</v>
      </c>
      <c r="K12" s="8">
        <f>SUM((G12*1),(H12*2),(I12*3),(J12*4))</f>
        <v>24</v>
      </c>
      <c r="L12" s="9">
        <v>2</v>
      </c>
      <c r="M12" s="11">
        <f>IFERROR(G12/E12,0)</f>
        <v>0.5714285714285714</v>
      </c>
      <c r="N12" s="11">
        <f>IFERROR(H12/E12,0)</f>
        <v>0.2857142857142857</v>
      </c>
      <c r="O12" s="11">
        <f>IFERROR(I12/E12,0)</f>
        <v>0</v>
      </c>
      <c r="P12" s="11">
        <f>IFERROR(J12/E12,0)</f>
        <v>0.14285714285714285</v>
      </c>
      <c r="Q12" s="11">
        <f>IFERROR(F12/C12,0)</f>
        <v>0.10144927536231885</v>
      </c>
      <c r="R12" s="12">
        <f>IFERROR((G12+H12+I12+J12)/D12,0)</f>
        <v>0.22580645161290322</v>
      </c>
      <c r="S12" s="12">
        <f>IFERROR(K12/D12,0)</f>
        <v>0.38709677419354838</v>
      </c>
      <c r="T12" s="14">
        <f>(E12+F12)/C12</f>
        <v>0.30434782608695654</v>
      </c>
      <c r="U12" s="14">
        <f>S12+T12</f>
        <v>0.69144460028050492</v>
      </c>
      <c r="V12" s="14">
        <f>(Table31115[[#This Row],[2B]]+Table31115[[#This Row],[3B]]+(3*Table31115[[#This Row],[HR]]))/Table31115[[#This Row],[AB]]</f>
        <v>0.16129032258064516</v>
      </c>
      <c r="W12" s="15">
        <f>(0.69*Table31115[[#This Row],[BB]])+(0.89*Table31115[[#This Row],[1B]])+(1.27*Table31115[[#This Row],[2B]])+(1.62*Table31115[[#This Row],[3B]])+(2.1*Table31115[[#This Row],[HR]])/Table31115[[#This Row],[PA]]</f>
        <v>17.090869565217393</v>
      </c>
      <c r="X12" s="15">
        <f>((E12+F12)*(K12+(0.26*F12))+(0.52*L12))/C12</f>
        <v>7.8733333333333331</v>
      </c>
    </row>
    <row r="13" spans="1:24" x14ac:dyDescent="0.25">
      <c r="A13" s="17" t="s">
        <v>188</v>
      </c>
      <c r="B13" s="17" t="s">
        <v>248</v>
      </c>
      <c r="C13" s="6">
        <v>142</v>
      </c>
      <c r="D13" s="7">
        <f>C13-F13</f>
        <v>133</v>
      </c>
      <c r="E13" s="7">
        <f>SUM(Table31115[[#This Row],[1B]:[HR]])</f>
        <v>24</v>
      </c>
      <c r="F13" s="6">
        <v>9</v>
      </c>
      <c r="G13" s="6">
        <v>16</v>
      </c>
      <c r="H13" s="6">
        <v>5</v>
      </c>
      <c r="I13" s="6">
        <v>0</v>
      </c>
      <c r="J13" s="6">
        <v>3</v>
      </c>
      <c r="K13" s="8">
        <f>SUM((G13*1),(H13*2),(I13*3),(J13*4))</f>
        <v>38</v>
      </c>
      <c r="L13" s="9">
        <v>7</v>
      </c>
      <c r="M13" s="11">
        <f>IFERROR(G13/E13,0)</f>
        <v>0.66666666666666663</v>
      </c>
      <c r="N13" s="11">
        <f>IFERROR(H13/E13,0)</f>
        <v>0.20833333333333334</v>
      </c>
      <c r="O13" s="11">
        <f>IFERROR(I13/E13,0)</f>
        <v>0</v>
      </c>
      <c r="P13" s="11">
        <f>IFERROR(J13/E13,0)</f>
        <v>0.125</v>
      </c>
      <c r="Q13" s="11">
        <f>IFERROR(F13/C13,0)</f>
        <v>6.3380281690140844E-2</v>
      </c>
      <c r="R13" s="12">
        <f>IFERROR((G13+H13+I13+J13)/D13,0)</f>
        <v>0.18045112781954886</v>
      </c>
      <c r="S13" s="12">
        <f>IFERROR(K13/D13,0)</f>
        <v>0.2857142857142857</v>
      </c>
      <c r="T13" s="14">
        <f>(E13+F13)/C13</f>
        <v>0.23239436619718309</v>
      </c>
      <c r="U13" s="14">
        <f>S13+T13</f>
        <v>0.51810865191146882</v>
      </c>
      <c r="V13" s="14">
        <f>(Table31115[[#This Row],[2B]]+Table31115[[#This Row],[3B]]+(3*Table31115[[#This Row],[HR]]))/Table31115[[#This Row],[AB]]</f>
        <v>0.10526315789473684</v>
      </c>
      <c r="W13" s="15">
        <f>(0.69*Table31115[[#This Row],[BB]])+(0.89*Table31115[[#This Row],[1B]])+(1.27*Table31115[[#This Row],[2B]])+(1.62*Table31115[[#This Row],[3B]])+(2.1*Table31115[[#This Row],[HR]])/Table31115[[#This Row],[PA]]</f>
        <v>26.844366197183096</v>
      </c>
      <c r="X13" s="15">
        <f>((E13+F13)*(K13+(0.26*F13))+(0.52*L13))/C13</f>
        <v>9.400422535211268</v>
      </c>
    </row>
    <row r="14" spans="1:24" x14ac:dyDescent="0.25">
      <c r="A14" s="37" t="s">
        <v>194</v>
      </c>
      <c r="B14" s="37" t="s">
        <v>248</v>
      </c>
      <c r="C14" s="38">
        <v>126</v>
      </c>
      <c r="D14" s="19">
        <f>C14-F14</f>
        <v>119</v>
      </c>
      <c r="E14" s="19">
        <f>SUM(Table31115[[#This Row],[1B]:[HR]])</f>
        <v>24</v>
      </c>
      <c r="F14" s="38">
        <v>7</v>
      </c>
      <c r="G14" s="38">
        <v>14</v>
      </c>
      <c r="H14" s="38">
        <v>8</v>
      </c>
      <c r="I14" s="38">
        <v>1</v>
      </c>
      <c r="J14" s="38">
        <v>1</v>
      </c>
      <c r="K14" s="46">
        <f>SUM((G14*1),(H14*2),(I14*3),(J14*4))</f>
        <v>37</v>
      </c>
      <c r="L14" s="47">
        <v>7</v>
      </c>
      <c r="M14" s="20">
        <f>IFERROR(G14/E14,0)</f>
        <v>0.58333333333333337</v>
      </c>
      <c r="N14" s="20">
        <f>IFERROR(H14/E14,0)</f>
        <v>0.33333333333333331</v>
      </c>
      <c r="O14" s="20">
        <f>IFERROR(I14/E14,0)</f>
        <v>4.1666666666666664E-2</v>
      </c>
      <c r="P14" s="20">
        <f>IFERROR(J14/E14,0)</f>
        <v>4.1666666666666664E-2</v>
      </c>
      <c r="Q14" s="20">
        <f>IFERROR(F14/C14,0)</f>
        <v>5.5555555555555552E-2</v>
      </c>
      <c r="R14" s="21">
        <f>IFERROR((G14+H14+I14+J14)/D14,0)</f>
        <v>0.20168067226890757</v>
      </c>
      <c r="S14" s="21">
        <f>IFERROR(K14/D14,0)</f>
        <v>0.31092436974789917</v>
      </c>
      <c r="T14" s="22">
        <f>(E14+F14)/C14</f>
        <v>0.24603174603174602</v>
      </c>
      <c r="U14" s="22">
        <f>S14+T14</f>
        <v>0.55695611577964521</v>
      </c>
      <c r="V14" s="22">
        <f>(Table31115[[#This Row],[2B]]+Table31115[[#This Row],[3B]]+(3*Table31115[[#This Row],[HR]]))/Table31115[[#This Row],[AB]]</f>
        <v>0.10084033613445378</v>
      </c>
      <c r="W14" s="23">
        <f>(0.69*Table31115[[#This Row],[BB]])+(0.89*Table31115[[#This Row],[1B]])+(1.27*Table31115[[#This Row],[2B]])+(1.62*Table31115[[#This Row],[3B]])+(2.1*Table31115[[#This Row],[HR]])/Table31115[[#This Row],[PA]]</f>
        <v>29.086666666666666</v>
      </c>
      <c r="X14" s="23">
        <f>((E14+F14)*(K14+(0.26*F14))+(0.52*L14))/C14</f>
        <v>9.5798412698412712</v>
      </c>
    </row>
    <row r="15" spans="1:24" x14ac:dyDescent="0.25">
      <c r="A15" s="6" t="s">
        <v>196</v>
      </c>
      <c r="B15" s="6" t="s">
        <v>248</v>
      </c>
      <c r="C15" s="6">
        <v>67</v>
      </c>
      <c r="D15" s="7">
        <f>C15-F15</f>
        <v>63</v>
      </c>
      <c r="E15" s="7">
        <f>SUM(Table31115[[#This Row],[1B]:[HR]])</f>
        <v>14</v>
      </c>
      <c r="F15" s="6">
        <v>4</v>
      </c>
      <c r="G15" s="6">
        <v>6</v>
      </c>
      <c r="H15" s="6">
        <v>4</v>
      </c>
      <c r="I15" s="6">
        <v>2</v>
      </c>
      <c r="J15" s="6">
        <v>2</v>
      </c>
      <c r="K15" s="7">
        <f>SUM((G15*1),(H15*2),(I15*3),(J15*4))</f>
        <v>28</v>
      </c>
      <c r="L15" s="6">
        <v>4</v>
      </c>
      <c r="M15" s="11">
        <f>IFERROR(G15/E15,0)</f>
        <v>0.42857142857142855</v>
      </c>
      <c r="N15" s="11">
        <f>IFERROR(H15/E15,0)</f>
        <v>0.2857142857142857</v>
      </c>
      <c r="O15" s="11">
        <f>IFERROR(I15/E15,0)</f>
        <v>0.14285714285714285</v>
      </c>
      <c r="P15" s="11">
        <f>IFERROR(J15/E15,0)</f>
        <v>0.14285714285714285</v>
      </c>
      <c r="Q15" s="11">
        <f>IFERROR(F15/C15,0)</f>
        <v>5.9701492537313432E-2</v>
      </c>
      <c r="R15" s="14">
        <f>IFERROR((G15+H15+I15+J15)/D15,0)</f>
        <v>0.22222222222222221</v>
      </c>
      <c r="S15" s="14">
        <f>IFERROR(K15/D15,0)</f>
        <v>0.44444444444444442</v>
      </c>
      <c r="T15" s="14">
        <f>(E15+F15)/C15</f>
        <v>0.26865671641791045</v>
      </c>
      <c r="U15" s="14">
        <f>S15+T15</f>
        <v>0.71310116086235487</v>
      </c>
      <c r="V15" s="14">
        <f>(Table31115[[#This Row],[2B]]+Table31115[[#This Row],[3B]]+(3*Table31115[[#This Row],[HR]]))/Table31115[[#This Row],[AB]]</f>
        <v>0.19047619047619047</v>
      </c>
      <c r="W15" s="15">
        <f>(0.69*Table31115[[#This Row],[BB]])+(0.89*Table31115[[#This Row],[1B]])+(1.27*Table31115[[#This Row],[2B]])+(1.62*Table31115[[#This Row],[3B]])+(2.1*Table31115[[#This Row],[HR]])/Table31115[[#This Row],[PA]]</f>
        <v>16.48268656716418</v>
      </c>
      <c r="X15" s="15">
        <f>((E15+F15)*(K15+(0.26*F15))+(0.52*L15))/C15</f>
        <v>7.8328358208955233</v>
      </c>
    </row>
  </sheetData>
  <phoneticPr fontId="3" type="noConversion"/>
  <conditionalFormatting sqref="X2:X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5E00-4FBD-40DF-BF04-F8846FF66E6C}">
  <dimension ref="A1:X15"/>
  <sheetViews>
    <sheetView workbookViewId="0">
      <selection activeCell="M14" sqref="M14"/>
    </sheetView>
  </sheetViews>
  <sheetFormatPr defaultRowHeight="15" x14ac:dyDescent="0.25"/>
  <cols>
    <col min="1" max="1" width="17.42578125" bestFit="1" customWidth="1"/>
    <col min="2" max="2" width="18.8554687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201</v>
      </c>
      <c r="B2" s="17" t="s">
        <v>248</v>
      </c>
      <c r="C2" s="6">
        <v>147</v>
      </c>
      <c r="D2" s="7">
        <f>C2-F2</f>
        <v>136</v>
      </c>
      <c r="E2" s="7">
        <f>SUM(Table31116[[#This Row],[1B]:[HR]])</f>
        <v>38</v>
      </c>
      <c r="F2" s="6">
        <v>11</v>
      </c>
      <c r="G2" s="6">
        <v>22</v>
      </c>
      <c r="H2" s="6">
        <v>8</v>
      </c>
      <c r="I2" s="6">
        <v>0</v>
      </c>
      <c r="J2" s="6">
        <v>8</v>
      </c>
      <c r="K2" s="8">
        <f>SUM((G2*1),(H2*2),(I2*3),(J2*4))</f>
        <v>70</v>
      </c>
      <c r="L2" s="9">
        <v>10</v>
      </c>
      <c r="M2" s="10">
        <f>IFERROR(G2/E2,0)</f>
        <v>0.57894736842105265</v>
      </c>
      <c r="N2" s="10">
        <f>IFERROR(H2/E2,0)</f>
        <v>0.21052631578947367</v>
      </c>
      <c r="O2" s="10">
        <f>IFERROR(I2/E2,0)</f>
        <v>0</v>
      </c>
      <c r="P2" s="11">
        <f>IFERROR(J2/E2,0)</f>
        <v>0.21052631578947367</v>
      </c>
      <c r="Q2" s="11">
        <f>IFERROR(F2/C2,0)</f>
        <v>7.4829931972789115E-2</v>
      </c>
      <c r="R2" s="12">
        <f>IFERROR((G2+H2+I2+J2)/D2,0)</f>
        <v>0.27941176470588236</v>
      </c>
      <c r="S2" s="13">
        <f>IFERROR(K2/D2,0)</f>
        <v>0.51470588235294112</v>
      </c>
      <c r="T2" s="14">
        <f>(E2+F2)/C2</f>
        <v>0.33333333333333331</v>
      </c>
      <c r="U2" s="14">
        <f>S2+T2</f>
        <v>0.84803921568627438</v>
      </c>
      <c r="V2" s="14">
        <f>(Table31116[[#This Row],[2B]]+Table31116[[#This Row],[3B]]+(3*Table31116[[#This Row],[HR]]))/Table31116[[#This Row],[AB]]</f>
        <v>0.23529411764705882</v>
      </c>
      <c r="W2" s="15">
        <f>(0.69*Table31116[[#This Row],[BB]])+(0.89*Table31116[[#This Row],[1B]])+(1.27*Table31116[[#This Row],[2B]])+(1.62*Table31116[[#This Row],[3B]])+(2.1*Table31116[[#This Row],[HR]])/Table31116[[#This Row],[PA]]</f>
        <v>37.444285714285712</v>
      </c>
      <c r="X2" s="15">
        <f>((E2+F2)*(K2+(0.26*F2))+(0.52*L2))/C2</f>
        <v>24.322040816326528</v>
      </c>
    </row>
    <row r="3" spans="1:24" x14ac:dyDescent="0.25">
      <c r="A3" s="16" t="s">
        <v>205</v>
      </c>
      <c r="B3" s="17" t="s">
        <v>248</v>
      </c>
      <c r="C3" s="6">
        <v>137</v>
      </c>
      <c r="D3" s="7">
        <f>C3-F3</f>
        <v>124</v>
      </c>
      <c r="E3" s="7">
        <f>SUM(Table31116[[#This Row],[1B]:[HR]])</f>
        <v>39</v>
      </c>
      <c r="F3" s="6">
        <v>13</v>
      </c>
      <c r="G3" s="6">
        <v>17</v>
      </c>
      <c r="H3" s="6">
        <v>10</v>
      </c>
      <c r="I3" s="6">
        <v>1</v>
      </c>
      <c r="J3" s="6">
        <v>11</v>
      </c>
      <c r="K3" s="8">
        <f>SUM((G3*1),(H3*2),(I3*3),(J3*4))</f>
        <v>84</v>
      </c>
      <c r="L3" s="9">
        <v>4</v>
      </c>
      <c r="M3" s="11">
        <f>IFERROR(G3/E3,0)</f>
        <v>0.4358974358974359</v>
      </c>
      <c r="N3" s="11">
        <f>IFERROR(H3/E3,0)</f>
        <v>0.25641025641025639</v>
      </c>
      <c r="O3" s="11">
        <f>IFERROR(I3/E3,0)</f>
        <v>2.564102564102564E-2</v>
      </c>
      <c r="P3" s="11">
        <f>IFERROR(J3/E3,0)</f>
        <v>0.28205128205128205</v>
      </c>
      <c r="Q3" s="11">
        <f>IFERROR(F3/C3,0)</f>
        <v>9.4890510948905105E-2</v>
      </c>
      <c r="R3" s="12">
        <f>IFERROR((G3+H3+I3+J3)/D3,0)</f>
        <v>0.31451612903225806</v>
      </c>
      <c r="S3" s="12">
        <f>IFERROR(K3/D3,0)</f>
        <v>0.67741935483870963</v>
      </c>
      <c r="T3" s="14">
        <f>(E3+F3)/C3</f>
        <v>0.37956204379562042</v>
      </c>
      <c r="U3" s="14">
        <f>S3+T3</f>
        <v>1.0569813986343299</v>
      </c>
      <c r="V3" s="14">
        <f>(Table31116[[#This Row],[2B]]+Table31116[[#This Row],[3B]]+(3*Table31116[[#This Row],[HR]]))/Table31116[[#This Row],[AB]]</f>
        <v>0.35483870967741937</v>
      </c>
      <c r="W3" s="15">
        <f>(0.69*Table31116[[#This Row],[BB]])+(0.89*Table31116[[#This Row],[1B]])+(1.27*Table31116[[#This Row],[2B]])+(1.62*Table31116[[#This Row],[3B]])+(2.1*Table31116[[#This Row],[HR]])/Table31116[[#This Row],[PA]]</f>
        <v>38.588613138686128</v>
      </c>
      <c r="X3" s="15">
        <f>((E3+F3)*(K3+(0.26*F3))+(0.52*L3))/C3</f>
        <v>33.181313868613138</v>
      </c>
    </row>
    <row r="4" spans="1:24" x14ac:dyDescent="0.25">
      <c r="A4" s="17" t="s">
        <v>209</v>
      </c>
      <c r="B4" s="17" t="s">
        <v>243</v>
      </c>
      <c r="C4" s="6">
        <v>28</v>
      </c>
      <c r="D4" s="7">
        <f>C4-F4</f>
        <v>22</v>
      </c>
      <c r="E4" s="7">
        <f>SUM(Table31116[[#This Row],[1B]:[HR]])</f>
        <v>6</v>
      </c>
      <c r="F4" s="6">
        <v>6</v>
      </c>
      <c r="G4" s="6">
        <v>3</v>
      </c>
      <c r="H4" s="6">
        <v>1</v>
      </c>
      <c r="I4" s="6">
        <v>0</v>
      </c>
      <c r="J4" s="6">
        <v>2</v>
      </c>
      <c r="K4" s="8">
        <f>SUM((G4*1),(H4*2),(I4*3),(J4*4))</f>
        <v>13</v>
      </c>
      <c r="L4" s="9">
        <v>1</v>
      </c>
      <c r="M4" s="11">
        <f>IFERROR(G4/E4,0)</f>
        <v>0.5</v>
      </c>
      <c r="N4" s="11">
        <f>IFERROR(H4/E4,0)</f>
        <v>0.16666666666666666</v>
      </c>
      <c r="O4" s="11">
        <f>IFERROR(I4/E4,0)</f>
        <v>0</v>
      </c>
      <c r="P4" s="11">
        <f>IFERROR(J4/E4,0)</f>
        <v>0.33333333333333331</v>
      </c>
      <c r="Q4" s="11">
        <f>IFERROR(F4/C4,0)</f>
        <v>0.21428571428571427</v>
      </c>
      <c r="R4" s="12">
        <f>IFERROR((G4+H4+I4+J4)/D4,0)</f>
        <v>0.27272727272727271</v>
      </c>
      <c r="S4" s="12">
        <f>IFERROR(K4/D4,0)</f>
        <v>0.59090909090909094</v>
      </c>
      <c r="T4" s="14">
        <f>(E4+F4)/C4</f>
        <v>0.42857142857142855</v>
      </c>
      <c r="U4" s="14">
        <f>S4+T4</f>
        <v>1.0194805194805194</v>
      </c>
      <c r="V4" s="14">
        <f>(Table31116[[#This Row],[2B]]+Table31116[[#This Row],[3B]]+(3*Table31116[[#This Row],[HR]]))/Table31116[[#This Row],[AB]]</f>
        <v>0.31818181818181818</v>
      </c>
      <c r="W4" s="15">
        <f>(0.69*Table31116[[#This Row],[BB]])+(0.89*Table31116[[#This Row],[1B]])+(1.27*Table31116[[#This Row],[2B]])+(1.62*Table31116[[#This Row],[3B]])+(2.1*Table31116[[#This Row],[HR]])/Table31116[[#This Row],[PA]]</f>
        <v>8.23</v>
      </c>
      <c r="X4" s="15">
        <f>((E4+F4)*(K4+(0.26*F4))+(0.52*L4))/C4</f>
        <v>6.2585714285714289</v>
      </c>
    </row>
    <row r="5" spans="1:24" x14ac:dyDescent="0.25">
      <c r="A5" s="17" t="s">
        <v>213</v>
      </c>
      <c r="B5" s="17" t="s">
        <v>249</v>
      </c>
      <c r="C5" s="6">
        <v>101</v>
      </c>
      <c r="D5" s="7">
        <f>C5-F5</f>
        <v>91</v>
      </c>
      <c r="E5" s="7">
        <f>SUM(Table31116[[#This Row],[1B]:[HR]])</f>
        <v>24</v>
      </c>
      <c r="F5" s="6">
        <v>10</v>
      </c>
      <c r="G5" s="6">
        <v>14</v>
      </c>
      <c r="H5" s="6">
        <v>4</v>
      </c>
      <c r="I5" s="6">
        <v>1</v>
      </c>
      <c r="J5" s="6">
        <v>5</v>
      </c>
      <c r="K5" s="8">
        <f>SUM((G5*1),(H5*2),(I5*3),(J5*4))</f>
        <v>45</v>
      </c>
      <c r="L5" s="9">
        <v>7</v>
      </c>
      <c r="M5" s="11">
        <f>IFERROR(G5/E5,0)</f>
        <v>0.58333333333333337</v>
      </c>
      <c r="N5" s="11">
        <f>IFERROR(H5/E5,0)</f>
        <v>0.16666666666666666</v>
      </c>
      <c r="O5" s="11">
        <f>IFERROR(I5/E5,0)</f>
        <v>4.1666666666666664E-2</v>
      </c>
      <c r="P5" s="11">
        <f>IFERROR(J5/E5,0)</f>
        <v>0.20833333333333334</v>
      </c>
      <c r="Q5" s="11">
        <f>IFERROR(F5/C5,0)</f>
        <v>9.9009900990099015E-2</v>
      </c>
      <c r="R5" s="12">
        <f>IFERROR((G5+H5+I5+J5)/D5,0)</f>
        <v>0.26373626373626374</v>
      </c>
      <c r="S5" s="12">
        <f>IFERROR(K5/D5,0)</f>
        <v>0.49450549450549453</v>
      </c>
      <c r="T5" s="14">
        <f>(E5+F5)/C5</f>
        <v>0.33663366336633666</v>
      </c>
      <c r="U5" s="14">
        <f>S5+T5</f>
        <v>0.83113915787183124</v>
      </c>
      <c r="V5" s="14">
        <f>(Table31116[[#This Row],[2B]]+Table31116[[#This Row],[3B]]+(3*Table31116[[#This Row],[HR]]))/Table31116[[#This Row],[AB]]</f>
        <v>0.21978021978021978</v>
      </c>
      <c r="W5" s="15">
        <f>(0.69*Table31116[[#This Row],[BB]])+(0.89*Table31116[[#This Row],[1B]])+(1.27*Table31116[[#This Row],[2B]])+(1.62*Table31116[[#This Row],[3B]])+(2.1*Table31116[[#This Row],[HR]])/Table31116[[#This Row],[PA]]</f>
        <v>26.163960396039602</v>
      </c>
      <c r="X5" s="15">
        <f>((E5+F5)*(K5+(0.26*F5))+(0.52*L5))/C5</f>
        <v>16.059801980198021</v>
      </c>
    </row>
    <row r="6" spans="1:24" x14ac:dyDescent="0.25">
      <c r="A6" s="17" t="s">
        <v>210</v>
      </c>
      <c r="B6" s="17" t="s">
        <v>248</v>
      </c>
      <c r="C6" s="6">
        <v>62</v>
      </c>
      <c r="D6" s="7">
        <f>C6-F6</f>
        <v>58</v>
      </c>
      <c r="E6" s="7">
        <f>SUM(Table31116[[#This Row],[1B]:[HR]])</f>
        <v>11</v>
      </c>
      <c r="F6" s="6">
        <v>4</v>
      </c>
      <c r="G6" s="6">
        <v>7</v>
      </c>
      <c r="H6" s="6">
        <v>2</v>
      </c>
      <c r="I6" s="6">
        <v>1</v>
      </c>
      <c r="J6" s="6">
        <v>1</v>
      </c>
      <c r="K6" s="8">
        <f>SUM((G6*1),(H6*2),(I6*3),(J6*4))</f>
        <v>18</v>
      </c>
      <c r="L6" s="9">
        <v>4</v>
      </c>
      <c r="M6" s="11">
        <f>IFERROR(G6/E6,0)</f>
        <v>0.63636363636363635</v>
      </c>
      <c r="N6" s="11">
        <f>IFERROR(H6/E6,0)</f>
        <v>0.18181818181818182</v>
      </c>
      <c r="O6" s="11">
        <f>IFERROR(I6/E6,0)</f>
        <v>9.0909090909090912E-2</v>
      </c>
      <c r="P6" s="11">
        <f>IFERROR(J6/E6,0)</f>
        <v>9.0909090909090912E-2</v>
      </c>
      <c r="Q6" s="11">
        <f>IFERROR(F6/C6,0)</f>
        <v>6.4516129032258063E-2</v>
      </c>
      <c r="R6" s="12">
        <f>IFERROR((G6+H6+I6+J6)/D6,0)</f>
        <v>0.18965517241379309</v>
      </c>
      <c r="S6" s="12">
        <f>IFERROR(K6/D6,0)</f>
        <v>0.31034482758620691</v>
      </c>
      <c r="T6" s="14">
        <f>(E6+F6)/C6</f>
        <v>0.24193548387096775</v>
      </c>
      <c r="U6" s="14">
        <f>S6+T6</f>
        <v>0.5522803114571746</v>
      </c>
      <c r="V6" s="14">
        <f>(Table31116[[#This Row],[2B]]+Table31116[[#This Row],[3B]]+(3*Table31116[[#This Row],[HR]]))/Table31116[[#This Row],[AB]]</f>
        <v>0.10344827586206896</v>
      </c>
      <c r="W6" s="15">
        <f>(0.69*Table31116[[#This Row],[BB]])+(0.89*Table31116[[#This Row],[1B]])+(1.27*Table31116[[#This Row],[2B]])+(1.62*Table31116[[#This Row],[3B]])+(2.1*Table31116[[#This Row],[HR]])/Table31116[[#This Row],[PA]]</f>
        <v>13.183870967741937</v>
      </c>
      <c r="X6" s="15">
        <f>((E6+F6)*(K6+(0.26*F6))+(0.52*L6))/C6</f>
        <v>4.6399999999999988</v>
      </c>
    </row>
    <row r="7" spans="1:24" x14ac:dyDescent="0.25">
      <c r="A7" s="17" t="s">
        <v>202</v>
      </c>
      <c r="B7" s="17" t="s">
        <v>248</v>
      </c>
      <c r="C7" s="6">
        <v>147</v>
      </c>
      <c r="D7" s="7">
        <f>C7-F7</f>
        <v>136</v>
      </c>
      <c r="E7" s="7">
        <f>SUM(Table31116[[#This Row],[1B]:[HR]])</f>
        <v>37</v>
      </c>
      <c r="F7" s="6">
        <v>11</v>
      </c>
      <c r="G7" s="6">
        <v>23</v>
      </c>
      <c r="H7" s="6">
        <v>9</v>
      </c>
      <c r="I7" s="6">
        <v>1</v>
      </c>
      <c r="J7" s="6">
        <v>4</v>
      </c>
      <c r="K7" s="8">
        <f>SUM((G7*1),(H7*2),(I7*3),(J7*4))</f>
        <v>60</v>
      </c>
      <c r="L7" s="9">
        <v>11</v>
      </c>
      <c r="M7" s="11">
        <f>IFERROR(G7/E7,0)</f>
        <v>0.6216216216216216</v>
      </c>
      <c r="N7" s="11">
        <f>IFERROR(H7/E7,0)</f>
        <v>0.24324324324324326</v>
      </c>
      <c r="O7" s="11">
        <f>IFERROR(I7/E7,0)</f>
        <v>2.7027027027027029E-2</v>
      </c>
      <c r="P7" s="11">
        <f>IFERROR(J7/E7,0)</f>
        <v>0.10810810810810811</v>
      </c>
      <c r="Q7" s="11">
        <f>IFERROR(F7/C7,0)</f>
        <v>7.4829931972789115E-2</v>
      </c>
      <c r="R7" s="12">
        <f>IFERROR((G7+H7+I7+J7)/D7,0)</f>
        <v>0.27205882352941174</v>
      </c>
      <c r="S7" s="12">
        <f>IFERROR(K7/D7,0)</f>
        <v>0.44117647058823528</v>
      </c>
      <c r="T7" s="14">
        <f>(E7+F7)/C7</f>
        <v>0.32653061224489793</v>
      </c>
      <c r="U7" s="14">
        <f>S7+T7</f>
        <v>0.76770708283313316</v>
      </c>
      <c r="V7" s="14">
        <f>(Table31116[[#This Row],[2B]]+Table31116[[#This Row],[3B]]+(3*Table31116[[#This Row],[HR]]))/Table31116[[#This Row],[AB]]</f>
        <v>0.16176470588235295</v>
      </c>
      <c r="W7" s="15">
        <f>(0.69*Table31116[[#This Row],[BB]])+(0.89*Table31116[[#This Row],[1B]])+(1.27*Table31116[[#This Row],[2B]])+(1.62*Table31116[[#This Row],[3B]])+(2.1*Table31116[[#This Row],[HR]])/Table31116[[#This Row],[PA]]</f>
        <v>41.167142857142849</v>
      </c>
      <c r="X7" s="15">
        <f>((E7+F7)*(K7+(0.26*F7))+(0.52*L7))/C7</f>
        <v>20.564625850340132</v>
      </c>
    </row>
    <row r="8" spans="1:24" x14ac:dyDescent="0.25">
      <c r="A8" s="17" t="s">
        <v>211</v>
      </c>
      <c r="B8" s="17" t="s">
        <v>248</v>
      </c>
      <c r="C8" s="6">
        <v>66</v>
      </c>
      <c r="D8" s="7">
        <f>C8-F8</f>
        <v>62</v>
      </c>
      <c r="E8" s="7">
        <f>SUM(Table31116[[#This Row],[1B]:[HR]])</f>
        <v>13</v>
      </c>
      <c r="F8" s="6">
        <v>4</v>
      </c>
      <c r="G8" s="6">
        <v>5</v>
      </c>
      <c r="H8" s="6">
        <v>5</v>
      </c>
      <c r="I8" s="6">
        <v>2</v>
      </c>
      <c r="J8" s="6">
        <v>1</v>
      </c>
      <c r="K8" s="8">
        <f>SUM((G8*1),(H8*2),(I8*3),(J8*4))</f>
        <v>25</v>
      </c>
      <c r="L8" s="9">
        <v>2</v>
      </c>
      <c r="M8" s="11">
        <f>IFERROR(G8/E8,0)</f>
        <v>0.38461538461538464</v>
      </c>
      <c r="N8" s="11">
        <f>IFERROR(H8/E8,0)</f>
        <v>0.38461538461538464</v>
      </c>
      <c r="O8" s="11">
        <f>IFERROR(I8/E8,0)</f>
        <v>0.15384615384615385</v>
      </c>
      <c r="P8" s="11">
        <f>IFERROR(J8/E8,0)</f>
        <v>7.6923076923076927E-2</v>
      </c>
      <c r="Q8" s="11">
        <f>IFERROR(F8/C8,0)</f>
        <v>6.0606060606060608E-2</v>
      </c>
      <c r="R8" s="12">
        <f>IFERROR((G8+H8+I8+J8)/D8,0)</f>
        <v>0.20967741935483872</v>
      </c>
      <c r="S8" s="12">
        <f>IFERROR(K8/D8,0)</f>
        <v>0.40322580645161288</v>
      </c>
      <c r="T8" s="14">
        <f>(E8+F8)/C8</f>
        <v>0.25757575757575757</v>
      </c>
      <c r="U8" s="14">
        <f>S8+T8</f>
        <v>0.66080156402737045</v>
      </c>
      <c r="V8" s="14">
        <f>(Table31116[[#This Row],[2B]]+Table31116[[#This Row],[3B]]+(3*Table31116[[#This Row],[HR]]))/Table31116[[#This Row],[AB]]</f>
        <v>0.16129032258064516</v>
      </c>
      <c r="W8" s="15">
        <f>(0.69*Table31116[[#This Row],[BB]])+(0.89*Table31116[[#This Row],[1B]])+(1.27*Table31116[[#This Row],[2B]])+(1.62*Table31116[[#This Row],[3B]])+(2.1*Table31116[[#This Row],[HR]])/Table31116[[#This Row],[PA]]</f>
        <v>16.831818181818178</v>
      </c>
      <c r="X8" s="15">
        <f>((E8+F8)*(K8+(0.26*F8))+(0.52*L8))/C8</f>
        <v>6.7230303030303036</v>
      </c>
    </row>
    <row r="9" spans="1:24" x14ac:dyDescent="0.25">
      <c r="A9" s="17" t="s">
        <v>203</v>
      </c>
      <c r="B9" s="17" t="s">
        <v>248</v>
      </c>
      <c r="C9" s="6">
        <v>140</v>
      </c>
      <c r="D9" s="7">
        <f>C9-F9</f>
        <v>124</v>
      </c>
      <c r="E9" s="7">
        <f>SUM(Table31116[[#This Row],[1B]:[HR]])</f>
        <v>27</v>
      </c>
      <c r="F9" s="6">
        <v>16</v>
      </c>
      <c r="G9" s="6">
        <v>13</v>
      </c>
      <c r="H9" s="6">
        <v>10</v>
      </c>
      <c r="I9" s="6">
        <v>2</v>
      </c>
      <c r="J9" s="6">
        <v>2</v>
      </c>
      <c r="K9" s="8">
        <f>SUM((G9*1),(H9*2),(I9*3),(J9*4))</f>
        <v>47</v>
      </c>
      <c r="L9" s="9">
        <v>9</v>
      </c>
      <c r="M9" s="11">
        <f>IFERROR(G9/E9,0)</f>
        <v>0.48148148148148145</v>
      </c>
      <c r="N9" s="11">
        <f>IFERROR(H9/E9,0)</f>
        <v>0.37037037037037035</v>
      </c>
      <c r="O9" s="11">
        <f>IFERROR(I9/E9,0)</f>
        <v>7.407407407407407E-2</v>
      </c>
      <c r="P9" s="11">
        <f>IFERROR(J9/E9,0)</f>
        <v>7.407407407407407E-2</v>
      </c>
      <c r="Q9" s="11">
        <f>IFERROR(F9/C9,0)</f>
        <v>0.11428571428571428</v>
      </c>
      <c r="R9" s="12">
        <f>IFERROR((G9+H9+I9+J9)/D9,0)</f>
        <v>0.21774193548387097</v>
      </c>
      <c r="S9" s="12">
        <f>IFERROR(K9/D9,0)</f>
        <v>0.37903225806451613</v>
      </c>
      <c r="T9" s="14">
        <f>(E9+F9)/C9</f>
        <v>0.30714285714285716</v>
      </c>
      <c r="U9" s="14">
        <f>S9+T9</f>
        <v>0.68617511520737329</v>
      </c>
      <c r="V9" s="14">
        <f>(Table31116[[#This Row],[2B]]+Table31116[[#This Row],[3B]]+(3*Table31116[[#This Row],[HR]]))/Table31116[[#This Row],[AB]]</f>
        <v>0.14516129032258066</v>
      </c>
      <c r="W9" s="15">
        <f>(0.69*Table31116[[#This Row],[BB]])+(0.89*Table31116[[#This Row],[1B]])+(1.27*Table31116[[#This Row],[2B]])+(1.62*Table31116[[#This Row],[3B]])+(2.1*Table31116[[#This Row],[HR]])/Table31116[[#This Row],[PA]]</f>
        <v>38.580000000000005</v>
      </c>
      <c r="X9" s="15">
        <f>((E9+F9)*(K9+(0.26*F9))+(0.52*L9))/C9</f>
        <v>15.74685714285714</v>
      </c>
    </row>
    <row r="10" spans="1:24" x14ac:dyDescent="0.25">
      <c r="A10" s="17" t="s">
        <v>212</v>
      </c>
      <c r="B10" s="17" t="s">
        <v>248</v>
      </c>
      <c r="C10" s="6">
        <v>68</v>
      </c>
      <c r="D10" s="7">
        <f>C10-F10</f>
        <v>64</v>
      </c>
      <c r="E10" s="7">
        <f>SUM(Table31116[[#This Row],[1B]:[HR]])</f>
        <v>6</v>
      </c>
      <c r="F10" s="6">
        <v>4</v>
      </c>
      <c r="G10" s="6">
        <v>3</v>
      </c>
      <c r="H10" s="6">
        <v>3</v>
      </c>
      <c r="I10" s="6">
        <v>0</v>
      </c>
      <c r="J10" s="6">
        <v>0</v>
      </c>
      <c r="K10" s="8">
        <f>SUM((G10*1),(H10*2),(I10*3),(J10*4))</f>
        <v>9</v>
      </c>
      <c r="L10" s="9">
        <v>2</v>
      </c>
      <c r="M10" s="11">
        <f>IFERROR(G10/E10,0)</f>
        <v>0.5</v>
      </c>
      <c r="N10" s="11">
        <f>IFERROR(H10/E10,0)</f>
        <v>0.5</v>
      </c>
      <c r="O10" s="11">
        <f>IFERROR(I10/E10,0)</f>
        <v>0</v>
      </c>
      <c r="P10" s="11">
        <f>IFERROR(J10/E10,0)</f>
        <v>0</v>
      </c>
      <c r="Q10" s="11">
        <f>IFERROR(F10/C10,0)</f>
        <v>5.8823529411764705E-2</v>
      </c>
      <c r="R10" s="12">
        <f>IFERROR((G10+H10+I10+J10)/D10,0)</f>
        <v>9.375E-2</v>
      </c>
      <c r="S10" s="12">
        <f>IFERROR(K10/D10,0)</f>
        <v>0.140625</v>
      </c>
      <c r="T10" s="14">
        <f>(E10+F10)/C10</f>
        <v>0.14705882352941177</v>
      </c>
      <c r="U10" s="14">
        <f>S10+T10</f>
        <v>0.2876838235294118</v>
      </c>
      <c r="V10" s="14">
        <f>(Table31116[[#This Row],[2B]]+Table31116[[#This Row],[3B]]+(3*Table31116[[#This Row],[HR]]))/Table31116[[#This Row],[AB]]</f>
        <v>4.6875E-2</v>
      </c>
      <c r="W10" s="15">
        <f>(0.69*Table31116[[#This Row],[BB]])+(0.89*Table31116[[#This Row],[1B]])+(1.27*Table31116[[#This Row],[2B]])+(1.62*Table31116[[#This Row],[3B]])+(2.1*Table31116[[#This Row],[HR]])/Table31116[[#This Row],[PA]]</f>
        <v>9.24</v>
      </c>
      <c r="X10" s="15">
        <f>((E10+F10)*(K10+(0.26*F10))+(0.52*L10))/C10</f>
        <v>1.4917647058823529</v>
      </c>
    </row>
    <row r="11" spans="1:24" x14ac:dyDescent="0.25">
      <c r="A11" s="17" t="s">
        <v>208</v>
      </c>
      <c r="B11" s="17" t="s">
        <v>248</v>
      </c>
      <c r="C11" s="6">
        <v>129</v>
      </c>
      <c r="D11" s="7">
        <f>C11-F11</f>
        <v>123</v>
      </c>
      <c r="E11" s="7">
        <f>SUM(Table31116[[#This Row],[1B]:[HR]])</f>
        <v>27</v>
      </c>
      <c r="F11" s="6">
        <v>6</v>
      </c>
      <c r="G11" s="6">
        <v>13</v>
      </c>
      <c r="H11" s="6">
        <v>7</v>
      </c>
      <c r="I11" s="6">
        <v>2</v>
      </c>
      <c r="J11" s="6">
        <v>5</v>
      </c>
      <c r="K11" s="8">
        <f>SUM((G11*1),(H11*2),(I11*3),(J11*4))</f>
        <v>53</v>
      </c>
      <c r="L11" s="9">
        <v>11</v>
      </c>
      <c r="M11" s="11">
        <f>IFERROR(G11/E11,0)</f>
        <v>0.48148148148148145</v>
      </c>
      <c r="N11" s="11">
        <f>IFERROR(H11/E11,0)</f>
        <v>0.25925925925925924</v>
      </c>
      <c r="O11" s="11">
        <f>IFERROR(I11/E11,0)</f>
        <v>7.407407407407407E-2</v>
      </c>
      <c r="P11" s="11">
        <f>IFERROR(J11/E11,0)</f>
        <v>0.18518518518518517</v>
      </c>
      <c r="Q11" s="11">
        <f>IFERROR(F11/C11,0)</f>
        <v>4.6511627906976744E-2</v>
      </c>
      <c r="R11" s="12">
        <f>IFERROR((G11+H11+I11+J11)/D11,0)</f>
        <v>0.21951219512195122</v>
      </c>
      <c r="S11" s="12">
        <f>IFERROR(K11/D11,0)</f>
        <v>0.43089430894308944</v>
      </c>
      <c r="T11" s="14">
        <f>(E11+F11)/C11</f>
        <v>0.2558139534883721</v>
      </c>
      <c r="U11" s="14">
        <f>S11+T11</f>
        <v>0.68670826243146155</v>
      </c>
      <c r="V11" s="14">
        <f>(Table31116[[#This Row],[2B]]+Table31116[[#This Row],[3B]]+(3*Table31116[[#This Row],[HR]]))/Table31116[[#This Row],[AB]]</f>
        <v>0.1951219512195122</v>
      </c>
      <c r="W11" s="15">
        <f>(0.69*Table31116[[#This Row],[BB]])+(0.89*Table31116[[#This Row],[1B]])+(1.27*Table31116[[#This Row],[2B]])+(1.62*Table31116[[#This Row],[3B]])+(2.1*Table31116[[#This Row],[HR]])/Table31116[[#This Row],[PA]]</f>
        <v>27.921395348837212</v>
      </c>
      <c r="X11" s="15">
        <f>((E11+F11)*(K11+(0.26*F11))+(0.52*L11))/C11</f>
        <v>14.0015503875969</v>
      </c>
    </row>
    <row r="12" spans="1:24" x14ac:dyDescent="0.25">
      <c r="A12" s="51" t="s">
        <v>207</v>
      </c>
      <c r="B12" s="6" t="s">
        <v>248</v>
      </c>
      <c r="C12" s="6">
        <v>129</v>
      </c>
      <c r="D12" s="7">
        <f>C12-F12</f>
        <v>124</v>
      </c>
      <c r="E12" s="7">
        <f>SUM(Table31116[[#This Row],[1B]:[HR]])</f>
        <v>29</v>
      </c>
      <c r="F12" s="6">
        <v>5</v>
      </c>
      <c r="G12" s="6">
        <v>13</v>
      </c>
      <c r="H12" s="6">
        <v>11</v>
      </c>
      <c r="I12" s="6">
        <v>3</v>
      </c>
      <c r="J12" s="6">
        <v>2</v>
      </c>
      <c r="K12" s="8">
        <f>SUM((G12*1),(H12*2),(I12*3),(J12*4))</f>
        <v>52</v>
      </c>
      <c r="L12" s="9">
        <v>11</v>
      </c>
      <c r="M12" s="11">
        <f>IFERROR(G12/E12,0)</f>
        <v>0.44827586206896552</v>
      </c>
      <c r="N12" s="11">
        <f>IFERROR(H12/E12,0)</f>
        <v>0.37931034482758619</v>
      </c>
      <c r="O12" s="11">
        <f>IFERROR(I12/E12,0)</f>
        <v>0.10344827586206896</v>
      </c>
      <c r="P12" s="11">
        <f>IFERROR(J12/E12,0)</f>
        <v>6.8965517241379309E-2</v>
      </c>
      <c r="Q12" s="11">
        <f>IFERROR(F12/C12,0)</f>
        <v>3.875968992248062E-2</v>
      </c>
      <c r="R12" s="12">
        <f>IFERROR((G12+H12+I12+J12)/D12,0)</f>
        <v>0.23387096774193547</v>
      </c>
      <c r="S12" s="12">
        <f>IFERROR(K12/D12,0)</f>
        <v>0.41935483870967744</v>
      </c>
      <c r="T12" s="14">
        <f>(E12+F12)/C12</f>
        <v>0.26356589147286824</v>
      </c>
      <c r="U12" s="14">
        <f>S12+T12</f>
        <v>0.68292073018254573</v>
      </c>
      <c r="V12" s="14">
        <f>(Table31116[[#This Row],[2B]]+Table31116[[#This Row],[3B]]+(3*Table31116[[#This Row],[HR]]))/Table31116[[#This Row],[AB]]</f>
        <v>0.16129032258064516</v>
      </c>
      <c r="W12" s="15">
        <f>(0.69*Table31116[[#This Row],[BB]])+(0.89*Table31116[[#This Row],[1B]])+(1.27*Table31116[[#This Row],[2B]])+(1.62*Table31116[[#This Row],[3B]])+(2.1*Table31116[[#This Row],[HR]])/Table31116[[#This Row],[PA]]</f>
        <v>33.882558139534886</v>
      </c>
      <c r="X12" s="15">
        <f>((E12+F12)*(K12+(0.26*F12))+(0.52*L12))/C12</f>
        <v>14.092403100775192</v>
      </c>
    </row>
    <row r="13" spans="1:24" x14ac:dyDescent="0.25">
      <c r="A13" s="17" t="s">
        <v>204</v>
      </c>
      <c r="B13" s="17" t="s">
        <v>248</v>
      </c>
      <c r="C13" s="6">
        <v>117</v>
      </c>
      <c r="D13" s="7">
        <f>C13-F13</f>
        <v>112</v>
      </c>
      <c r="E13" s="7">
        <f>SUM(Table31116[[#This Row],[1B]:[HR]])</f>
        <v>25</v>
      </c>
      <c r="F13" s="6">
        <v>5</v>
      </c>
      <c r="G13" s="6">
        <v>16</v>
      </c>
      <c r="H13" s="6">
        <v>7</v>
      </c>
      <c r="I13" s="6">
        <v>0</v>
      </c>
      <c r="J13" s="6">
        <v>2</v>
      </c>
      <c r="K13" s="8">
        <f>SUM((G13*1),(H13*2),(I13*3),(J13*4))</f>
        <v>38</v>
      </c>
      <c r="L13" s="9">
        <v>6</v>
      </c>
      <c r="M13" s="11">
        <f>IFERROR(G13/E13,0)</f>
        <v>0.64</v>
      </c>
      <c r="N13" s="11">
        <f>IFERROR(H13/E13,0)</f>
        <v>0.28000000000000003</v>
      </c>
      <c r="O13" s="11">
        <f>IFERROR(I13/E13,0)</f>
        <v>0</v>
      </c>
      <c r="P13" s="11">
        <f>IFERROR(J13/E13,0)</f>
        <v>0.08</v>
      </c>
      <c r="Q13" s="11">
        <f>IFERROR(F13/C13,0)</f>
        <v>4.2735042735042736E-2</v>
      </c>
      <c r="R13" s="12">
        <f>IFERROR((G13+H13+I13+J13)/D13,0)</f>
        <v>0.22321428571428573</v>
      </c>
      <c r="S13" s="12">
        <f>IFERROR(K13/D13,0)</f>
        <v>0.3392857142857143</v>
      </c>
      <c r="T13" s="14">
        <f>(E13+F13)/C13</f>
        <v>0.25641025641025639</v>
      </c>
      <c r="U13" s="14">
        <f>S13+T13</f>
        <v>0.59569597069597069</v>
      </c>
      <c r="V13" s="14">
        <f>(Table31116[[#This Row],[2B]]+Table31116[[#This Row],[3B]]+(3*Table31116[[#This Row],[HR]]))/Table31116[[#This Row],[AB]]</f>
        <v>0.11607142857142858</v>
      </c>
      <c r="W13" s="15">
        <f>(0.69*Table31116[[#This Row],[BB]])+(0.89*Table31116[[#This Row],[1B]])+(1.27*Table31116[[#This Row],[2B]])+(1.62*Table31116[[#This Row],[3B]])+(2.1*Table31116[[#This Row],[HR]])/Table31116[[#This Row],[PA]]</f>
        <v>26.615897435897438</v>
      </c>
      <c r="X13" s="15">
        <f>((E13+F13)*(K13+(0.26*F13))+(0.52*L13))/C13</f>
        <v>10.103589743589742</v>
      </c>
    </row>
    <row r="14" spans="1:24" x14ac:dyDescent="0.25">
      <c r="A14" s="37" t="s">
        <v>206</v>
      </c>
      <c r="B14" s="37" t="s">
        <v>248</v>
      </c>
      <c r="C14" s="38">
        <v>105</v>
      </c>
      <c r="D14" s="19">
        <f>C14-F14</f>
        <v>95</v>
      </c>
      <c r="E14" s="19">
        <f>SUM(Table31116[[#This Row],[1B]:[HR]])</f>
        <v>12</v>
      </c>
      <c r="F14" s="38">
        <v>10</v>
      </c>
      <c r="G14" s="38">
        <v>4</v>
      </c>
      <c r="H14" s="38">
        <v>6</v>
      </c>
      <c r="I14" s="38">
        <v>1</v>
      </c>
      <c r="J14" s="38">
        <v>1</v>
      </c>
      <c r="K14" s="46">
        <f>SUM((G14*1),(H14*2),(I14*3),(J14*4))</f>
        <v>23</v>
      </c>
      <c r="L14" s="47">
        <v>5</v>
      </c>
      <c r="M14" s="20">
        <f>IFERROR(G14/E14,0)</f>
        <v>0.33333333333333331</v>
      </c>
      <c r="N14" s="20">
        <f>IFERROR(H14/E14,0)</f>
        <v>0.5</v>
      </c>
      <c r="O14" s="20">
        <f>IFERROR(I14/E14,0)</f>
        <v>8.3333333333333329E-2</v>
      </c>
      <c r="P14" s="20">
        <f>IFERROR(J14/E14,0)</f>
        <v>8.3333333333333329E-2</v>
      </c>
      <c r="Q14" s="20">
        <f>IFERROR(F14/C14,0)</f>
        <v>9.5238095238095233E-2</v>
      </c>
      <c r="R14" s="21">
        <f>IFERROR((G14+H14+I14+J14)/D14,0)</f>
        <v>0.12631578947368421</v>
      </c>
      <c r="S14" s="21">
        <f>IFERROR(K14/D14,0)</f>
        <v>0.24210526315789474</v>
      </c>
      <c r="T14" s="22">
        <f>(E14+F14)/C14</f>
        <v>0.20952380952380953</v>
      </c>
      <c r="U14" s="22">
        <f>S14+T14</f>
        <v>0.45162907268170427</v>
      </c>
      <c r="V14" s="22">
        <f>(Table31116[[#This Row],[2B]]+Table31116[[#This Row],[3B]]+(3*Table31116[[#This Row],[HR]]))/Table31116[[#This Row],[AB]]</f>
        <v>0.10526315789473684</v>
      </c>
      <c r="W14" s="23">
        <f>(0.69*Table31116[[#This Row],[BB]])+(0.89*Table31116[[#This Row],[1B]])+(1.27*Table31116[[#This Row],[2B]])+(1.62*Table31116[[#This Row],[3B]])+(2.1*Table31116[[#This Row],[HR]])/Table31116[[#This Row],[PA]]</f>
        <v>19.72</v>
      </c>
      <c r="X14" s="23">
        <f>((E14+F14)*(K14+(0.26*F14))+(0.52*L14))/C14</f>
        <v>5.3885714285714288</v>
      </c>
    </row>
    <row r="15" spans="1:24" x14ac:dyDescent="0.25">
      <c r="A15" s="6" t="s">
        <v>262</v>
      </c>
      <c r="B15" s="6">
        <v>3</v>
      </c>
      <c r="C15" s="6">
        <v>67</v>
      </c>
      <c r="D15" s="48">
        <f>C15-F15</f>
        <v>64</v>
      </c>
      <c r="E15" s="48">
        <f>SUM(Table31116[[#This Row],[1B]:[HR]])</f>
        <v>12</v>
      </c>
      <c r="F15" s="6">
        <v>3</v>
      </c>
      <c r="G15" s="6">
        <v>7</v>
      </c>
      <c r="H15" s="6">
        <v>4</v>
      </c>
      <c r="I15" s="6">
        <v>1</v>
      </c>
      <c r="J15" s="6">
        <v>0</v>
      </c>
      <c r="K15" s="7">
        <f>SUM((G15*1),(H15*2),(I15*3),(J15*4))</f>
        <v>18</v>
      </c>
      <c r="L15" s="52">
        <v>2</v>
      </c>
      <c r="M15" s="11">
        <f>IFERROR(G15/E15,0)</f>
        <v>0.58333333333333337</v>
      </c>
      <c r="N15" s="11">
        <f>IFERROR(H15/E15,0)</f>
        <v>0.33333333333333331</v>
      </c>
      <c r="O15" s="11">
        <f>IFERROR(I15/E15,0)</f>
        <v>8.3333333333333329E-2</v>
      </c>
      <c r="P15" s="11">
        <f>IFERROR(J15/E15,0)</f>
        <v>0</v>
      </c>
      <c r="Q15" s="11">
        <f>IFERROR(F15/C15,0)</f>
        <v>4.4776119402985072E-2</v>
      </c>
      <c r="R15" s="14">
        <f>IFERROR((G15+H15+I15+J15)/D15,0)</f>
        <v>0.1875</v>
      </c>
      <c r="S15" s="14">
        <f>IFERROR(K15/D15,0)</f>
        <v>0.28125</v>
      </c>
      <c r="T15" s="14">
        <f>(E15+F15)/C15</f>
        <v>0.22388059701492538</v>
      </c>
      <c r="U15" s="14">
        <f>S15+T15</f>
        <v>0.50513059701492535</v>
      </c>
      <c r="V15" s="6">
        <f>(Table31116[[#This Row],[2B]]+Table31116[[#This Row],[3B]]+(3*Table31116[[#This Row],[HR]]))/Table31116[[#This Row],[AB]]</f>
        <v>7.8125E-2</v>
      </c>
      <c r="W15" s="6">
        <f>(0.69*Table31116[[#This Row],[BB]])+(0.89*Table31116[[#This Row],[1B]])+(1.27*Table31116[[#This Row],[2B]])+(1.62*Table31116[[#This Row],[3B]])+(2.1*Table31116[[#This Row],[HR]])/Table31116[[#This Row],[PA]]</f>
        <v>15</v>
      </c>
      <c r="X15" s="15">
        <f>((E15+F15)*(K15+(0.26*F15))+(0.52*L15))/C15</f>
        <v>4.2200000000000006</v>
      </c>
    </row>
  </sheetData>
  <phoneticPr fontId="3" type="noConversion"/>
  <conditionalFormatting sqref="X2:X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B90C-8380-4A18-90AB-9D7395806134}">
  <dimension ref="A1:X14"/>
  <sheetViews>
    <sheetView workbookViewId="0">
      <selection activeCell="P21" sqref="P21"/>
    </sheetView>
  </sheetViews>
  <sheetFormatPr defaultRowHeight="15" x14ac:dyDescent="0.25"/>
  <cols>
    <col min="1" max="1" width="18.140625" bestFit="1" customWidth="1"/>
    <col min="2" max="2" width="18.85546875" bestFit="1" customWidth="1"/>
  </cols>
  <sheetData>
    <row r="1" spans="1:24" x14ac:dyDescent="0.25">
      <c r="A1" s="1" t="s">
        <v>0</v>
      </c>
      <c r="B1" s="1" t="s">
        <v>247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6" t="s">
        <v>263</v>
      </c>
      <c r="B2" s="17" t="s">
        <v>248</v>
      </c>
      <c r="C2" s="6">
        <v>111</v>
      </c>
      <c r="D2" s="7">
        <f>C2-F2</f>
        <v>103</v>
      </c>
      <c r="E2" s="7">
        <f>SUM(Table31117[[#This Row],[1B]:[HR]])</f>
        <v>16</v>
      </c>
      <c r="F2" s="6">
        <v>8</v>
      </c>
      <c r="G2" s="6">
        <v>5</v>
      </c>
      <c r="H2" s="6">
        <v>5</v>
      </c>
      <c r="I2" s="6">
        <v>1</v>
      </c>
      <c r="J2" s="6">
        <v>5</v>
      </c>
      <c r="K2" s="8">
        <f>SUM((G2*1),(H2*2),(I2*3),(J2*4))</f>
        <v>38</v>
      </c>
      <c r="L2" s="9">
        <v>7</v>
      </c>
      <c r="M2" s="10">
        <f>IFERROR(G2/E2,0)</f>
        <v>0.3125</v>
      </c>
      <c r="N2" s="10">
        <f>IFERROR(H2/E2,0)</f>
        <v>0.3125</v>
      </c>
      <c r="O2" s="10">
        <f>IFERROR(I2/E2,0)</f>
        <v>6.25E-2</v>
      </c>
      <c r="P2" s="11">
        <f>IFERROR(J2/E2,0)</f>
        <v>0.3125</v>
      </c>
      <c r="Q2" s="11">
        <f>IFERROR(F2/C2,0)</f>
        <v>7.2072072072072071E-2</v>
      </c>
      <c r="R2" s="12">
        <f>IFERROR((G2+H2+I2+J2)/D2,0)</f>
        <v>0.1553398058252427</v>
      </c>
      <c r="S2" s="13">
        <f>IFERROR(K2/D2,0)</f>
        <v>0.36893203883495146</v>
      </c>
      <c r="T2" s="14">
        <f>(E2+F2)/C2</f>
        <v>0.21621621621621623</v>
      </c>
      <c r="U2" s="14">
        <f>S2+T2</f>
        <v>0.58514825505116774</v>
      </c>
      <c r="V2" s="14">
        <f>(Table31117[[#This Row],[2B]]+Table31117[[#This Row],[3B]]+(3*Table31117[[#This Row],[HR]]))/Table31117[[#This Row],[AB]]</f>
        <v>0.20388349514563106</v>
      </c>
      <c r="W2" s="15">
        <f>(0.69*Table31117[[#This Row],[BB]])+(0.89*Table31117[[#This Row],[1B]])+(1.27*Table31117[[#This Row],[2B]])+(1.62*Table31117[[#This Row],[3B]])+(2.1*Table31117[[#This Row],[HR]])/Table31117[[#This Row],[PA]]</f>
        <v>18.034594594594594</v>
      </c>
      <c r="X2" s="15">
        <f>((E2+F2)*(K2+(0.26*F2))+(0.52*L2))/C2</f>
        <v>8.6987387387387383</v>
      </c>
    </row>
    <row r="3" spans="1:24" x14ac:dyDescent="0.25">
      <c r="A3" s="16" t="s">
        <v>224</v>
      </c>
      <c r="B3" s="17" t="s">
        <v>248</v>
      </c>
      <c r="C3" s="6">
        <v>70</v>
      </c>
      <c r="D3" s="7">
        <f>C3-F3</f>
        <v>69</v>
      </c>
      <c r="E3" s="7">
        <f>SUM(Table31117[[#This Row],[1B]:[HR]])</f>
        <v>13</v>
      </c>
      <c r="F3" s="6">
        <v>1</v>
      </c>
      <c r="G3" s="6">
        <v>7</v>
      </c>
      <c r="H3" s="6">
        <v>4</v>
      </c>
      <c r="I3" s="6">
        <v>1</v>
      </c>
      <c r="J3" s="6">
        <v>1</v>
      </c>
      <c r="K3" s="8">
        <f>SUM((G3*1),(H3*2),(I3*3),(J3*4))</f>
        <v>22</v>
      </c>
      <c r="L3" s="9">
        <v>0</v>
      </c>
      <c r="M3" s="11">
        <f>IFERROR(G3/E3,0)</f>
        <v>0.53846153846153844</v>
      </c>
      <c r="N3" s="11">
        <f>IFERROR(H3/E3,0)</f>
        <v>0.30769230769230771</v>
      </c>
      <c r="O3" s="11">
        <f>IFERROR(I3/E3,0)</f>
        <v>7.6923076923076927E-2</v>
      </c>
      <c r="P3" s="11">
        <f>IFERROR(J3/E3,0)</f>
        <v>7.6923076923076927E-2</v>
      </c>
      <c r="Q3" s="11">
        <f>IFERROR(F3/C3,0)</f>
        <v>1.4285714285714285E-2</v>
      </c>
      <c r="R3" s="12">
        <f>IFERROR((G3+H3+I3+J3)/D3,0)</f>
        <v>0.18840579710144928</v>
      </c>
      <c r="S3" s="12">
        <f>IFERROR(K3/D3,0)</f>
        <v>0.3188405797101449</v>
      </c>
      <c r="T3" s="14">
        <f>(E3+F3)/C3</f>
        <v>0.2</v>
      </c>
      <c r="U3" s="14">
        <f>S3+T3</f>
        <v>0.51884057971014497</v>
      </c>
      <c r="V3" s="14">
        <f>(Table31117[[#This Row],[2B]]+Table31117[[#This Row],[3B]]+(3*Table31117[[#This Row],[HR]]))/Table31117[[#This Row],[AB]]</f>
        <v>0.11594202898550725</v>
      </c>
      <c r="W3" s="15">
        <f>(0.69*Table31117[[#This Row],[BB]])+(0.89*Table31117[[#This Row],[1B]])+(1.27*Table31117[[#This Row],[2B]])+(1.62*Table31117[[#This Row],[3B]])+(2.1*Table31117[[#This Row],[HR]])/Table31117[[#This Row],[PA]]</f>
        <v>13.65</v>
      </c>
      <c r="X3" s="15">
        <f>((E3+F3)*(K3+(0.26*F3))+(0.52*L3))/C3</f>
        <v>4.4520000000000008</v>
      </c>
    </row>
    <row r="4" spans="1:24" x14ac:dyDescent="0.25">
      <c r="A4" s="17" t="s">
        <v>219</v>
      </c>
      <c r="B4" s="17" t="s">
        <v>248</v>
      </c>
      <c r="C4" s="6">
        <v>132</v>
      </c>
      <c r="D4" s="7">
        <f>C4-F4</f>
        <v>124</v>
      </c>
      <c r="E4" s="7">
        <f>SUM(Table31117[[#This Row],[1B]:[HR]])</f>
        <v>35</v>
      </c>
      <c r="F4" s="6">
        <v>8</v>
      </c>
      <c r="G4" s="6">
        <v>23</v>
      </c>
      <c r="H4" s="6">
        <v>8</v>
      </c>
      <c r="I4" s="6">
        <v>2</v>
      </c>
      <c r="J4" s="6">
        <v>2</v>
      </c>
      <c r="K4" s="8">
        <f>SUM((G4*1),(H4*2),(I4*3),(J4*4))</f>
        <v>53</v>
      </c>
      <c r="L4" s="9">
        <v>7</v>
      </c>
      <c r="M4" s="11">
        <f>IFERROR(G4/E4,0)</f>
        <v>0.65714285714285714</v>
      </c>
      <c r="N4" s="11">
        <f>IFERROR(H4/E4,0)</f>
        <v>0.22857142857142856</v>
      </c>
      <c r="O4" s="11">
        <f>IFERROR(I4/E4,0)</f>
        <v>5.7142857142857141E-2</v>
      </c>
      <c r="P4" s="11">
        <f>IFERROR(J4/E4,0)</f>
        <v>5.7142857142857141E-2</v>
      </c>
      <c r="Q4" s="11">
        <f>IFERROR(F4/C4,0)</f>
        <v>6.0606060606060608E-2</v>
      </c>
      <c r="R4" s="12">
        <f>IFERROR((G4+H4+I4+J4)/D4,0)</f>
        <v>0.28225806451612906</v>
      </c>
      <c r="S4" s="12">
        <f>IFERROR(K4/D4,0)</f>
        <v>0.42741935483870969</v>
      </c>
      <c r="T4" s="14">
        <f>(E4+F4)/C4</f>
        <v>0.32575757575757575</v>
      </c>
      <c r="U4" s="14">
        <f>S4+T4</f>
        <v>0.75317693059628543</v>
      </c>
      <c r="V4" s="14">
        <f>(Table31117[[#This Row],[2B]]+Table31117[[#This Row],[3B]]+(3*Table31117[[#This Row],[HR]]))/Table31117[[#This Row],[AB]]</f>
        <v>0.12903225806451613</v>
      </c>
      <c r="W4" s="15">
        <f>(0.69*Table31117[[#This Row],[BB]])+(0.89*Table31117[[#This Row],[1B]])+(1.27*Table31117[[#This Row],[2B]])+(1.62*Table31117[[#This Row],[3B]])+(2.1*Table31117[[#This Row],[HR]])/Table31117[[#This Row],[PA]]</f>
        <v>39.421818181818182</v>
      </c>
      <c r="X4" s="15">
        <f>((E4+F4)*(K4+(0.26*F4))+(0.52*L4))/C4</f>
        <v>17.970303030303029</v>
      </c>
    </row>
    <row r="5" spans="1:24" x14ac:dyDescent="0.25">
      <c r="A5" s="17" t="s">
        <v>216</v>
      </c>
      <c r="B5" s="17" t="s">
        <v>248</v>
      </c>
      <c r="C5" s="6">
        <v>146</v>
      </c>
      <c r="D5" s="7">
        <f>C5-F5</f>
        <v>132</v>
      </c>
      <c r="E5" s="7">
        <f>SUM(Table31117[[#This Row],[1B]:[HR]])</f>
        <v>43</v>
      </c>
      <c r="F5" s="6">
        <v>14</v>
      </c>
      <c r="G5" s="6">
        <v>30</v>
      </c>
      <c r="H5" s="6">
        <v>9</v>
      </c>
      <c r="I5" s="6">
        <v>0</v>
      </c>
      <c r="J5" s="6">
        <v>4</v>
      </c>
      <c r="K5" s="8">
        <f>SUM((G5*1),(H5*2),(I5*3),(J5*4))</f>
        <v>64</v>
      </c>
      <c r="L5" s="9">
        <v>6</v>
      </c>
      <c r="M5" s="11">
        <f>IFERROR(G5/E5,0)</f>
        <v>0.69767441860465118</v>
      </c>
      <c r="N5" s="11">
        <f>IFERROR(H5/E5,0)</f>
        <v>0.20930232558139536</v>
      </c>
      <c r="O5" s="11">
        <f>IFERROR(I5/E5,0)</f>
        <v>0</v>
      </c>
      <c r="P5" s="11">
        <f>IFERROR(J5/E5,0)</f>
        <v>9.3023255813953487E-2</v>
      </c>
      <c r="Q5" s="11">
        <f>IFERROR(F5/C5,0)</f>
        <v>9.5890410958904104E-2</v>
      </c>
      <c r="R5" s="12">
        <f>IFERROR((G5+H5+I5+J5)/D5,0)</f>
        <v>0.32575757575757575</v>
      </c>
      <c r="S5" s="12">
        <f>IFERROR(K5/D5,0)</f>
        <v>0.48484848484848486</v>
      </c>
      <c r="T5" s="14">
        <f>(E5+F5)/C5</f>
        <v>0.3904109589041096</v>
      </c>
      <c r="U5" s="14">
        <f>S5+T5</f>
        <v>0.87525944375259446</v>
      </c>
      <c r="V5" s="14">
        <f>(Table31117[[#This Row],[2B]]+Table31117[[#This Row],[3B]]+(3*Table31117[[#This Row],[HR]]))/Table31117[[#This Row],[AB]]</f>
        <v>0.15909090909090909</v>
      </c>
      <c r="W5" s="15">
        <f>(0.69*Table31117[[#This Row],[BB]])+(0.89*Table31117[[#This Row],[1B]])+(1.27*Table31117[[#This Row],[2B]])+(1.62*Table31117[[#This Row],[3B]])+(2.1*Table31117[[#This Row],[HR]])/Table31117[[#This Row],[PA]]</f>
        <v>47.847534246575343</v>
      </c>
      <c r="X5" s="15">
        <f>((E5+F5)*(K5+(0.26*F5))+(0.52*L5))/C5</f>
        <v>26.42876712328767</v>
      </c>
    </row>
    <row r="6" spans="1:24" x14ac:dyDescent="0.25">
      <c r="A6" s="17" t="s">
        <v>214</v>
      </c>
      <c r="B6" s="17" t="s">
        <v>248</v>
      </c>
      <c r="C6" s="6">
        <v>143</v>
      </c>
      <c r="D6" s="7">
        <f>C6-F6</f>
        <v>137</v>
      </c>
      <c r="E6" s="7">
        <f>SUM(Table31117[[#This Row],[1B]:[HR]])</f>
        <v>33</v>
      </c>
      <c r="F6" s="6">
        <v>6</v>
      </c>
      <c r="G6" s="6">
        <v>21</v>
      </c>
      <c r="H6" s="6">
        <v>5</v>
      </c>
      <c r="I6" s="6">
        <v>1</v>
      </c>
      <c r="J6" s="6">
        <v>6</v>
      </c>
      <c r="K6" s="8">
        <f>SUM((G6*1),(H6*2),(I6*3),(J6*4))</f>
        <v>58</v>
      </c>
      <c r="L6" s="9">
        <v>5</v>
      </c>
      <c r="M6" s="11">
        <f>IFERROR(G6/E6,0)</f>
        <v>0.63636363636363635</v>
      </c>
      <c r="N6" s="11">
        <f>IFERROR(H6/E6,0)</f>
        <v>0.15151515151515152</v>
      </c>
      <c r="O6" s="11">
        <f>IFERROR(I6/E6,0)</f>
        <v>3.0303030303030304E-2</v>
      </c>
      <c r="P6" s="11">
        <f>IFERROR(J6/E6,0)</f>
        <v>0.18181818181818182</v>
      </c>
      <c r="Q6" s="11">
        <f>IFERROR(F6/C6,0)</f>
        <v>4.195804195804196E-2</v>
      </c>
      <c r="R6" s="12">
        <f>IFERROR((G6+H6+I6+J6)/D6,0)</f>
        <v>0.24087591240875914</v>
      </c>
      <c r="S6" s="12">
        <f>IFERROR(K6/D6,0)</f>
        <v>0.42335766423357662</v>
      </c>
      <c r="T6" s="14">
        <f>(E6+F6)/C6</f>
        <v>0.27272727272727271</v>
      </c>
      <c r="U6" s="14">
        <f>S6+T6</f>
        <v>0.69608493696084928</v>
      </c>
      <c r="V6" s="14">
        <f>(Table31117[[#This Row],[2B]]+Table31117[[#This Row],[3B]]+(3*Table31117[[#This Row],[HR]]))/Table31117[[#This Row],[AB]]</f>
        <v>0.17518248175182483</v>
      </c>
      <c r="W6" s="15">
        <f>(0.69*Table31117[[#This Row],[BB]])+(0.89*Table31117[[#This Row],[1B]])+(1.27*Table31117[[#This Row],[2B]])+(1.62*Table31117[[#This Row],[3B]])+(2.1*Table31117[[#This Row],[HR]])/Table31117[[#This Row],[PA]]</f>
        <v>30.88811188811189</v>
      </c>
      <c r="X6" s="15">
        <f>((E6+F6)*(K6+(0.26*F6))+(0.52*L6))/C6</f>
        <v>16.261818181818182</v>
      </c>
    </row>
    <row r="7" spans="1:24" x14ac:dyDescent="0.25">
      <c r="A7" s="17" t="s">
        <v>218</v>
      </c>
      <c r="B7" s="17" t="s">
        <v>248</v>
      </c>
      <c r="C7" s="6">
        <v>132</v>
      </c>
      <c r="D7" s="7">
        <f>C7-F7</f>
        <v>120</v>
      </c>
      <c r="E7" s="7">
        <f>SUM(Table31117[[#This Row],[1B]:[HR]])</f>
        <v>32</v>
      </c>
      <c r="F7" s="6">
        <v>12</v>
      </c>
      <c r="G7" s="6">
        <v>21</v>
      </c>
      <c r="H7" s="6">
        <v>9</v>
      </c>
      <c r="I7" s="6">
        <v>0</v>
      </c>
      <c r="J7" s="6">
        <v>2</v>
      </c>
      <c r="K7" s="8">
        <f>SUM((G7*1),(H7*2),(I7*3),(J7*4))</f>
        <v>47</v>
      </c>
      <c r="L7" s="9">
        <v>5</v>
      </c>
      <c r="M7" s="11">
        <f>IFERROR(G7/E7,0)</f>
        <v>0.65625</v>
      </c>
      <c r="N7" s="11">
        <f>IFERROR(H7/E7,0)</f>
        <v>0.28125</v>
      </c>
      <c r="O7" s="11">
        <f>IFERROR(I7/E7,0)</f>
        <v>0</v>
      </c>
      <c r="P7" s="11">
        <f>IFERROR(J7/E7,0)</f>
        <v>6.25E-2</v>
      </c>
      <c r="Q7" s="11">
        <f>IFERROR(F7/C7,0)</f>
        <v>9.0909090909090912E-2</v>
      </c>
      <c r="R7" s="12">
        <f>IFERROR((G7+H7+I7+J7)/D7,0)</f>
        <v>0.26666666666666666</v>
      </c>
      <c r="S7" s="12">
        <f>IFERROR(K7/D7,0)</f>
        <v>0.39166666666666666</v>
      </c>
      <c r="T7" s="14">
        <f>(E7+F7)/C7</f>
        <v>0.33333333333333331</v>
      </c>
      <c r="U7" s="14">
        <f>S7+T7</f>
        <v>0.72499999999999998</v>
      </c>
      <c r="V7" s="14">
        <f>(Table31117[[#This Row],[2B]]+Table31117[[#This Row],[3B]]+(3*Table31117[[#This Row],[HR]]))/Table31117[[#This Row],[AB]]</f>
        <v>0.125</v>
      </c>
      <c r="W7" s="15">
        <f>(0.69*Table31117[[#This Row],[BB]])+(0.89*Table31117[[#This Row],[1B]])+(1.27*Table31117[[#This Row],[2B]])+(1.62*Table31117[[#This Row],[3B]])+(2.1*Table31117[[#This Row],[HR]])/Table31117[[#This Row],[PA]]</f>
        <v>38.43181818181818</v>
      </c>
      <c r="X7" s="15">
        <f>((E7+F7)*(K7+(0.26*F7))+(0.52*L7))/C7</f>
        <v>16.726363636363633</v>
      </c>
    </row>
    <row r="8" spans="1:24" x14ac:dyDescent="0.25">
      <c r="A8" s="17" t="s">
        <v>221</v>
      </c>
      <c r="B8" s="17" t="s">
        <v>248</v>
      </c>
      <c r="C8" s="6">
        <v>74</v>
      </c>
      <c r="D8" s="7">
        <f>C8-F8</f>
        <v>74</v>
      </c>
      <c r="E8" s="7">
        <f>SUM(Table31117[[#This Row],[1B]:[HR]])</f>
        <v>6</v>
      </c>
      <c r="F8" s="6">
        <v>0</v>
      </c>
      <c r="G8" s="6">
        <v>3</v>
      </c>
      <c r="H8" s="6">
        <v>1</v>
      </c>
      <c r="I8" s="6">
        <v>0</v>
      </c>
      <c r="J8" s="6">
        <v>2</v>
      </c>
      <c r="K8" s="8">
        <f>SUM((G8*1),(H8*2),(I8*3),(J8*4))</f>
        <v>13</v>
      </c>
      <c r="L8" s="9">
        <v>1</v>
      </c>
      <c r="M8" s="11">
        <f>IFERROR(G8/E8,0)</f>
        <v>0.5</v>
      </c>
      <c r="N8" s="11">
        <f>IFERROR(H8/E8,0)</f>
        <v>0.16666666666666666</v>
      </c>
      <c r="O8" s="11">
        <f>IFERROR(I8/E8,0)</f>
        <v>0</v>
      </c>
      <c r="P8" s="11">
        <f>IFERROR(J8/E8,0)</f>
        <v>0.33333333333333331</v>
      </c>
      <c r="Q8" s="11">
        <f>IFERROR(F8/C8,0)</f>
        <v>0</v>
      </c>
      <c r="R8" s="12">
        <f>IFERROR((G8+H8+I8+J8)/D8,0)</f>
        <v>8.1081081081081086E-2</v>
      </c>
      <c r="S8" s="12">
        <f>IFERROR(K8/D8,0)</f>
        <v>0.17567567567567569</v>
      </c>
      <c r="T8" s="14">
        <f>(E8+F8)/C8</f>
        <v>8.1081081081081086E-2</v>
      </c>
      <c r="U8" s="14">
        <f>S8+T8</f>
        <v>0.2567567567567568</v>
      </c>
      <c r="V8" s="14">
        <f>(Table31117[[#This Row],[2B]]+Table31117[[#This Row],[3B]]+(3*Table31117[[#This Row],[HR]]))/Table31117[[#This Row],[AB]]</f>
        <v>9.45945945945946E-2</v>
      </c>
      <c r="W8" s="15">
        <f>(0.69*Table31117[[#This Row],[BB]])+(0.89*Table31117[[#This Row],[1B]])+(1.27*Table31117[[#This Row],[2B]])+(1.62*Table31117[[#This Row],[3B]])+(2.1*Table31117[[#This Row],[HR]])/Table31117[[#This Row],[PA]]</f>
        <v>3.9967567567567568</v>
      </c>
      <c r="X8" s="15">
        <f>((E8+F8)*(K8+(0.26*F8))+(0.52*L8))/C8</f>
        <v>1.0610810810810811</v>
      </c>
    </row>
    <row r="9" spans="1:24" x14ac:dyDescent="0.25">
      <c r="A9" s="17" t="s">
        <v>220</v>
      </c>
      <c r="B9" s="17" t="s">
        <v>248</v>
      </c>
      <c r="C9" s="6">
        <v>126</v>
      </c>
      <c r="D9" s="7">
        <f>C9-F9</f>
        <v>113</v>
      </c>
      <c r="E9" s="7">
        <f>SUM(Table31117[[#This Row],[1B]:[HR]])</f>
        <v>24</v>
      </c>
      <c r="F9" s="6">
        <v>13</v>
      </c>
      <c r="G9" s="6">
        <v>6</v>
      </c>
      <c r="H9" s="6">
        <v>9</v>
      </c>
      <c r="I9" s="6">
        <v>2</v>
      </c>
      <c r="J9" s="6">
        <v>7</v>
      </c>
      <c r="K9" s="8">
        <f>SUM((G9*1),(H9*2),(I9*3),(J9*4))</f>
        <v>58</v>
      </c>
      <c r="L9" s="9">
        <v>7</v>
      </c>
      <c r="M9" s="11">
        <f>IFERROR(G9/E9,0)</f>
        <v>0.25</v>
      </c>
      <c r="N9" s="11">
        <f>IFERROR(H9/E9,0)</f>
        <v>0.375</v>
      </c>
      <c r="O9" s="11">
        <f>IFERROR(I9/E9,0)</f>
        <v>8.3333333333333329E-2</v>
      </c>
      <c r="P9" s="11">
        <f>IFERROR(J9/E9,0)</f>
        <v>0.29166666666666669</v>
      </c>
      <c r="Q9" s="11">
        <f>IFERROR(F9/C9,0)</f>
        <v>0.10317460317460317</v>
      </c>
      <c r="R9" s="12">
        <f>IFERROR((G9+H9+I9+J9)/D9,0)</f>
        <v>0.21238938053097345</v>
      </c>
      <c r="S9" s="12">
        <f>IFERROR(K9/D9,0)</f>
        <v>0.51327433628318586</v>
      </c>
      <c r="T9" s="14">
        <f>(E9+F9)/C9</f>
        <v>0.29365079365079366</v>
      </c>
      <c r="U9" s="14">
        <f>S9+T9</f>
        <v>0.80692512993397947</v>
      </c>
      <c r="V9" s="14">
        <f>(Table31117[[#This Row],[2B]]+Table31117[[#This Row],[3B]]+(3*Table31117[[#This Row],[HR]]))/Table31117[[#This Row],[AB]]</f>
        <v>0.2831858407079646</v>
      </c>
      <c r="W9" s="15">
        <f>(0.69*Table31117[[#This Row],[BB]])+(0.89*Table31117[[#This Row],[1B]])+(1.27*Table31117[[#This Row],[2B]])+(1.62*Table31117[[#This Row],[3B]])+(2.1*Table31117[[#This Row],[HR]])/Table31117[[#This Row],[PA]]</f>
        <v>29.096666666666664</v>
      </c>
      <c r="X9" s="15">
        <f>((E9+F9)*(K9+(0.26*F9))+(0.52*L9))/C9</f>
        <v>18.0531746031746</v>
      </c>
    </row>
    <row r="10" spans="1:24" x14ac:dyDescent="0.25">
      <c r="A10" s="17" t="s">
        <v>264</v>
      </c>
      <c r="B10" s="17" t="s">
        <v>248</v>
      </c>
      <c r="C10" s="6">
        <v>79</v>
      </c>
      <c r="D10" s="7">
        <f>C10-F10</f>
        <v>74</v>
      </c>
      <c r="E10" s="7">
        <f>SUM(Table31117[[#This Row],[1B]:[HR]])</f>
        <v>10</v>
      </c>
      <c r="F10" s="6">
        <v>5</v>
      </c>
      <c r="G10" s="6">
        <v>6</v>
      </c>
      <c r="H10" s="6">
        <v>3</v>
      </c>
      <c r="I10" s="6">
        <v>1</v>
      </c>
      <c r="J10" s="6">
        <v>0</v>
      </c>
      <c r="K10" s="8">
        <f>SUM((G10*1),(H10*2),(I10*3),(J10*4))</f>
        <v>15</v>
      </c>
      <c r="L10" s="9">
        <v>6</v>
      </c>
      <c r="M10" s="11">
        <f>IFERROR(G10/E10,0)</f>
        <v>0.6</v>
      </c>
      <c r="N10" s="11">
        <f>IFERROR(H10/E10,0)</f>
        <v>0.3</v>
      </c>
      <c r="O10" s="11">
        <f>IFERROR(I10/E10,0)</f>
        <v>0.1</v>
      </c>
      <c r="P10" s="11">
        <f>IFERROR(J10/E10,0)</f>
        <v>0</v>
      </c>
      <c r="Q10" s="11">
        <f>IFERROR(F10/C10,0)</f>
        <v>6.3291139240506333E-2</v>
      </c>
      <c r="R10" s="12">
        <f>IFERROR((G10+H10+I10+J10)/D10,0)</f>
        <v>0.13513513513513514</v>
      </c>
      <c r="S10" s="12">
        <f>IFERROR(K10/D10,0)</f>
        <v>0.20270270270270271</v>
      </c>
      <c r="T10" s="14">
        <f>(E10+F10)/C10</f>
        <v>0.189873417721519</v>
      </c>
      <c r="U10" s="14">
        <f>S10+T10</f>
        <v>0.39257612042422174</v>
      </c>
      <c r="V10" s="14">
        <f>(Table31117[[#This Row],[2B]]+Table31117[[#This Row],[3B]]+(3*Table31117[[#This Row],[HR]]))/Table31117[[#This Row],[AB]]</f>
        <v>5.4054054054054057E-2</v>
      </c>
      <c r="W10" s="15">
        <f>(0.69*Table31117[[#This Row],[BB]])+(0.89*Table31117[[#This Row],[1B]])+(1.27*Table31117[[#This Row],[2B]])+(1.62*Table31117[[#This Row],[3B]])+(2.1*Table31117[[#This Row],[HR]])/Table31117[[#This Row],[PA]]</f>
        <v>14.219999999999999</v>
      </c>
      <c r="X10" s="15">
        <f>((E10+F10)*(K10+(0.26*F10))+(0.52*L10))/C10</f>
        <v>3.1344303797468354</v>
      </c>
    </row>
    <row r="11" spans="1:24" x14ac:dyDescent="0.25">
      <c r="A11" s="17" t="s">
        <v>222</v>
      </c>
      <c r="B11" s="17" t="s">
        <v>248</v>
      </c>
      <c r="C11" s="6">
        <v>70</v>
      </c>
      <c r="D11" s="7">
        <f>C11-F11</f>
        <v>64</v>
      </c>
      <c r="E11" s="7">
        <f>SUM(Table31117[[#This Row],[1B]:[HR]])</f>
        <v>15</v>
      </c>
      <c r="F11" s="6">
        <v>6</v>
      </c>
      <c r="G11" s="6">
        <v>9</v>
      </c>
      <c r="H11" s="6">
        <v>2</v>
      </c>
      <c r="I11" s="6">
        <v>3</v>
      </c>
      <c r="J11" s="6">
        <v>1</v>
      </c>
      <c r="K11" s="8">
        <f>SUM((G11*1),(H11*2),(I11*3),(J11*4))</f>
        <v>26</v>
      </c>
      <c r="L11" s="9">
        <v>6</v>
      </c>
      <c r="M11" s="11">
        <f>IFERROR(G11/E11,0)</f>
        <v>0.6</v>
      </c>
      <c r="N11" s="11">
        <f>IFERROR(H11/E11,0)</f>
        <v>0.13333333333333333</v>
      </c>
      <c r="O11" s="11">
        <f>IFERROR(I11/E11,0)</f>
        <v>0.2</v>
      </c>
      <c r="P11" s="11">
        <f>IFERROR(J11/E11,0)</f>
        <v>6.6666666666666666E-2</v>
      </c>
      <c r="Q11" s="11">
        <f>IFERROR(F11/C11,0)</f>
        <v>8.5714285714285715E-2</v>
      </c>
      <c r="R11" s="12">
        <f>IFERROR((G11+H11+I11+J11)/D11,0)</f>
        <v>0.234375</v>
      </c>
      <c r="S11" s="12">
        <f>IFERROR(K11/D11,0)</f>
        <v>0.40625</v>
      </c>
      <c r="T11" s="14">
        <f>(E11+F11)/C11</f>
        <v>0.3</v>
      </c>
      <c r="U11" s="14">
        <f>S11+T11</f>
        <v>0.70625000000000004</v>
      </c>
      <c r="V11" s="14">
        <f>(Table31117[[#This Row],[2B]]+Table31117[[#This Row],[3B]]+(3*Table31117[[#This Row],[HR]]))/Table31117[[#This Row],[AB]]</f>
        <v>0.125</v>
      </c>
      <c r="W11" s="15">
        <f>(0.69*Table31117[[#This Row],[BB]])+(0.89*Table31117[[#This Row],[1B]])+(1.27*Table31117[[#This Row],[2B]])+(1.62*Table31117[[#This Row],[3B]])+(2.1*Table31117[[#This Row],[HR]])/Table31117[[#This Row],[PA]]</f>
        <v>19.579999999999998</v>
      </c>
      <c r="X11" s="15">
        <f>((E11+F11)*(K11+(0.26*F11))+(0.52*L11))/C11</f>
        <v>8.3125714285714292</v>
      </c>
    </row>
    <row r="12" spans="1:24" x14ac:dyDescent="0.25">
      <c r="A12" s="17" t="s">
        <v>215</v>
      </c>
      <c r="B12" s="17" t="s">
        <v>248</v>
      </c>
      <c r="C12" s="6">
        <v>141</v>
      </c>
      <c r="D12" s="7">
        <f>C12-F12</f>
        <v>136</v>
      </c>
      <c r="E12" s="7">
        <f>SUM(Table31117[[#This Row],[1B]:[HR]])</f>
        <v>39</v>
      </c>
      <c r="F12" s="6">
        <v>5</v>
      </c>
      <c r="G12" s="6">
        <v>26</v>
      </c>
      <c r="H12" s="6">
        <v>9</v>
      </c>
      <c r="I12" s="6">
        <v>0</v>
      </c>
      <c r="J12" s="6">
        <v>4</v>
      </c>
      <c r="K12" s="8">
        <f>SUM((G12*1),(H12*2),(I12*3),(J12*4))</f>
        <v>60</v>
      </c>
      <c r="L12" s="9">
        <v>7</v>
      </c>
      <c r="M12" s="11">
        <f>IFERROR(G12/E12,0)</f>
        <v>0.66666666666666663</v>
      </c>
      <c r="N12" s="11">
        <f>IFERROR(H12/E12,0)</f>
        <v>0.23076923076923078</v>
      </c>
      <c r="O12" s="11">
        <f>IFERROR(I12/E12,0)</f>
        <v>0</v>
      </c>
      <c r="P12" s="11">
        <f>IFERROR(J12/E12,0)</f>
        <v>0.10256410256410256</v>
      </c>
      <c r="Q12" s="11">
        <f>IFERROR(F12/C12,0)</f>
        <v>3.5460992907801421E-2</v>
      </c>
      <c r="R12" s="12">
        <f>IFERROR((G12+H12+I12+J12)/D12,0)</f>
        <v>0.28676470588235292</v>
      </c>
      <c r="S12" s="12">
        <f>IFERROR(K12/D12,0)</f>
        <v>0.44117647058823528</v>
      </c>
      <c r="T12" s="14">
        <f>(E12+F12)/C12</f>
        <v>0.31205673758865249</v>
      </c>
      <c r="U12" s="14">
        <f>S12+T12</f>
        <v>0.75323320817688777</v>
      </c>
      <c r="V12" s="14">
        <f>(Table31117[[#This Row],[2B]]+Table31117[[#This Row],[3B]]+(3*Table31117[[#This Row],[HR]]))/Table31117[[#This Row],[AB]]</f>
        <v>0.15441176470588236</v>
      </c>
      <c r="W12" s="15">
        <f>(0.69*Table31117[[#This Row],[BB]])+(0.89*Table31117[[#This Row],[1B]])+(1.27*Table31117[[#This Row],[2B]])+(1.62*Table31117[[#This Row],[3B]])+(2.1*Table31117[[#This Row],[HR]])/Table31117[[#This Row],[PA]]</f>
        <v>38.079574468085106</v>
      </c>
      <c r="X12" s="15">
        <f>((E12+F12)*(K12+(0.26*F12))+(0.52*L12))/C12</f>
        <v>19.154893617021273</v>
      </c>
    </row>
    <row r="13" spans="1:24" x14ac:dyDescent="0.25">
      <c r="A13" s="17" t="s">
        <v>217</v>
      </c>
      <c r="B13" s="17" t="s">
        <v>248</v>
      </c>
      <c r="C13" s="6">
        <v>134</v>
      </c>
      <c r="D13" s="7">
        <f>C13-F13</f>
        <v>129</v>
      </c>
      <c r="E13" s="7">
        <f>SUM(Table31117[[#This Row],[1B]:[HR]])</f>
        <v>42</v>
      </c>
      <c r="F13" s="6">
        <v>5</v>
      </c>
      <c r="G13" s="6">
        <v>30</v>
      </c>
      <c r="H13" s="6">
        <v>7</v>
      </c>
      <c r="I13" s="6">
        <v>0</v>
      </c>
      <c r="J13" s="6">
        <v>5</v>
      </c>
      <c r="K13" s="8">
        <f>SUM((G13*1),(H13*2),(I13*3),(J13*4))</f>
        <v>64</v>
      </c>
      <c r="L13" s="9">
        <v>4</v>
      </c>
      <c r="M13" s="11">
        <f>IFERROR(G13/E13,0)</f>
        <v>0.7142857142857143</v>
      </c>
      <c r="N13" s="11">
        <f>IFERROR(H13/E13,0)</f>
        <v>0.16666666666666666</v>
      </c>
      <c r="O13" s="11">
        <f>IFERROR(I13/E13,0)</f>
        <v>0</v>
      </c>
      <c r="P13" s="11">
        <f>IFERROR(J13/E13,0)</f>
        <v>0.11904761904761904</v>
      </c>
      <c r="Q13" s="11">
        <f>IFERROR(F13/C13,0)</f>
        <v>3.7313432835820892E-2</v>
      </c>
      <c r="R13" s="12">
        <f>IFERROR((G13+H13+I13+J13)/D13,0)</f>
        <v>0.32558139534883723</v>
      </c>
      <c r="S13" s="12">
        <f>IFERROR(K13/D13,0)</f>
        <v>0.49612403100775193</v>
      </c>
      <c r="T13" s="14">
        <f>(E13+F13)/C13</f>
        <v>0.35074626865671643</v>
      </c>
      <c r="U13" s="14">
        <f>S13+T13</f>
        <v>0.84687029966446836</v>
      </c>
      <c r="V13" s="14">
        <f>(Table31117[[#This Row],[2B]]+Table31117[[#This Row],[3B]]+(3*Table31117[[#This Row],[HR]]))/Table31117[[#This Row],[AB]]</f>
        <v>0.17054263565891473</v>
      </c>
      <c r="W13" s="15">
        <f>(0.69*Table31117[[#This Row],[BB]])+(0.89*Table31117[[#This Row],[1B]])+(1.27*Table31117[[#This Row],[2B]])+(1.62*Table31117[[#This Row],[3B]])+(2.1*Table31117[[#This Row],[HR]])/Table31117[[#This Row],[PA]]</f>
        <v>39.118358208955222</v>
      </c>
      <c r="X13" s="15">
        <f>((E13+F13)*(K13+(0.26*F13))+(0.52*L13))/C13</f>
        <v>22.919253731343282</v>
      </c>
    </row>
    <row r="14" spans="1:24" x14ac:dyDescent="0.25">
      <c r="A14" s="37" t="s">
        <v>223</v>
      </c>
      <c r="B14" s="17" t="s">
        <v>248</v>
      </c>
      <c r="C14" s="6">
        <v>98</v>
      </c>
      <c r="D14" s="19">
        <f>C14-F14</f>
        <v>89</v>
      </c>
      <c r="E14" s="7">
        <f>SUM(Table31117[[#This Row],[1B]:[HR]])</f>
        <v>20</v>
      </c>
      <c r="F14" s="6">
        <v>9</v>
      </c>
      <c r="G14" s="6">
        <v>12</v>
      </c>
      <c r="H14" s="6">
        <v>6</v>
      </c>
      <c r="I14" s="6">
        <v>0</v>
      </c>
      <c r="J14" s="6">
        <v>2</v>
      </c>
      <c r="K14" s="8">
        <f>SUM((G14*1),(H14*2),(I14*3),(J14*4))</f>
        <v>32</v>
      </c>
      <c r="L14" s="9">
        <v>6</v>
      </c>
      <c r="M14" s="20">
        <f>IFERROR(G14/E14,0)</f>
        <v>0.6</v>
      </c>
      <c r="N14" s="20">
        <f>IFERROR(H14/E14,0)</f>
        <v>0.3</v>
      </c>
      <c r="O14" s="11">
        <f>IFERROR(I14/E14,0)</f>
        <v>0</v>
      </c>
      <c r="P14" s="11">
        <f>IFERROR(J14/E14,0)</f>
        <v>0.1</v>
      </c>
      <c r="Q14" s="11">
        <f>IFERROR(F14/C14,0)</f>
        <v>9.1836734693877556E-2</v>
      </c>
      <c r="R14" s="21">
        <f>IFERROR((G14+H14+I14+J14)/D14,0)</f>
        <v>0.2247191011235955</v>
      </c>
      <c r="S14" s="21">
        <f>IFERROR(K14/D14,0)</f>
        <v>0.3595505617977528</v>
      </c>
      <c r="T14" s="22">
        <f>(E14+F14)/C14</f>
        <v>0.29591836734693877</v>
      </c>
      <c r="U14" s="22">
        <f>S14+T14</f>
        <v>0.65546892914469157</v>
      </c>
      <c r="V14" s="22">
        <f>(Table31117[[#This Row],[2B]]+Table31117[[#This Row],[3B]]+(3*Table31117[[#This Row],[HR]]))/Table31117[[#This Row],[AB]]</f>
        <v>0.1348314606741573</v>
      </c>
      <c r="W14" s="23">
        <f>(0.69*Table31117[[#This Row],[BB]])+(0.89*Table31117[[#This Row],[1B]])+(1.27*Table31117[[#This Row],[2B]])+(1.62*Table31117[[#This Row],[3B]])+(2.1*Table31117[[#This Row],[HR]])/Table31117[[#This Row],[PA]]</f>
        <v>24.552857142857146</v>
      </c>
      <c r="X14" s="15">
        <f>((E14+F14)*(K14+(0.26*F14))+(0.52*L14))/C14</f>
        <v>10.193673469387756</v>
      </c>
    </row>
  </sheetData>
  <phoneticPr fontId="3" type="noConversion"/>
  <conditionalFormatting sqref="X2: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1853-BC06-445E-A097-9675F9597ECD}">
  <dimension ref="A1:X15"/>
  <sheetViews>
    <sheetView workbookViewId="0">
      <selection activeCell="D21" sqref="D21"/>
    </sheetView>
  </sheetViews>
  <sheetFormatPr defaultRowHeight="15" x14ac:dyDescent="0.25"/>
  <cols>
    <col min="1" max="1" width="17" bestFit="1" customWidth="1"/>
    <col min="2" max="2" width="18.85546875" bestFit="1" customWidth="1"/>
    <col min="12" max="12" width="7.71093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31</v>
      </c>
      <c r="B2" s="17" t="s">
        <v>248</v>
      </c>
      <c r="C2" s="6">
        <v>100</v>
      </c>
      <c r="D2" s="7">
        <f t="shared" ref="D2:D15" si="0">C2-F2</f>
        <v>94</v>
      </c>
      <c r="E2" s="7">
        <f>SUM(Table311[[#This Row],[1B]:[HR]])</f>
        <v>18</v>
      </c>
      <c r="F2" s="6">
        <v>6</v>
      </c>
      <c r="G2" s="6">
        <v>12</v>
      </c>
      <c r="H2" s="6">
        <v>6</v>
      </c>
      <c r="I2" s="6">
        <v>0</v>
      </c>
      <c r="J2" s="6">
        <v>0</v>
      </c>
      <c r="K2" s="8">
        <f t="shared" ref="K2:K15" si="1">SUM((G2*1),(H2*2),(I2*3),(J2*4))</f>
        <v>24</v>
      </c>
      <c r="L2" s="9">
        <v>1</v>
      </c>
      <c r="M2" s="11">
        <f t="shared" ref="M2:M15" si="2">IFERROR(G2/E2,0)</f>
        <v>0.66666666666666663</v>
      </c>
      <c r="N2" s="11">
        <f t="shared" ref="N2:N15" si="3">IFERROR(H2/E2,0)</f>
        <v>0.33333333333333331</v>
      </c>
      <c r="O2" s="11">
        <f t="shared" ref="O2:O15" si="4">IFERROR(I2/E2,0)</f>
        <v>0</v>
      </c>
      <c r="P2" s="11">
        <f t="shared" ref="P2:P15" si="5">IFERROR(J2/E2,0)</f>
        <v>0</v>
      </c>
      <c r="Q2" s="11">
        <f t="shared" ref="Q2:Q15" si="6">IFERROR(F2/C2,0)</f>
        <v>0.06</v>
      </c>
      <c r="R2" s="12">
        <f t="shared" ref="R2:R15" si="7">IFERROR((G2+H2+I2+J2)/D2,0)</f>
        <v>0.19148936170212766</v>
      </c>
      <c r="S2" s="12">
        <f t="shared" ref="S2:S15" si="8">IFERROR(K2/D2,0)</f>
        <v>0.25531914893617019</v>
      </c>
      <c r="T2" s="14">
        <f t="shared" ref="T2:T15" si="9">(E2+F2)/C2</f>
        <v>0.24</v>
      </c>
      <c r="U2" s="14">
        <f t="shared" ref="U2:U15" si="10">S2+T2</f>
        <v>0.49531914893617018</v>
      </c>
      <c r="V2" s="14">
        <f>(Table311[[#This Row],[2B]]+Table311[[#This Row],[3B]]+(3*Table311[[#This Row],[HR]]))/Table311[[#This Row],[AB]]</f>
        <v>6.3829787234042548E-2</v>
      </c>
      <c r="W2" s="15">
        <f>(0.69*Table311[[#This Row],[BB]])+(0.89*Table311[[#This Row],[1B]])+(1.27*Table311[[#This Row],[2B]])+(1.62*Table311[[#This Row],[3B]])+(2.1*Table311[[#This Row],[HR]])/Table311[[#This Row],[PA]]</f>
        <v>22.44</v>
      </c>
      <c r="X2" s="15">
        <f t="shared" ref="X2:X15" si="11">((E2+F2)*(K2+(0.26*F2))+(0.52*L2))/C2</f>
        <v>6.1395999999999988</v>
      </c>
    </row>
    <row r="3" spans="1:24" x14ac:dyDescent="0.25">
      <c r="A3" s="17" t="s">
        <v>34</v>
      </c>
      <c r="B3" s="17" t="s">
        <v>248</v>
      </c>
      <c r="C3" s="6">
        <v>8</v>
      </c>
      <c r="D3" s="7">
        <f t="shared" si="0"/>
        <v>8</v>
      </c>
      <c r="E3" s="7">
        <f>SUM(Table311[[#This Row],[1B]:[HR]])</f>
        <v>1</v>
      </c>
      <c r="F3" s="6">
        <v>0</v>
      </c>
      <c r="G3" s="6">
        <v>0</v>
      </c>
      <c r="H3" s="6">
        <v>1</v>
      </c>
      <c r="I3" s="6">
        <v>0</v>
      </c>
      <c r="J3" s="6">
        <v>0</v>
      </c>
      <c r="K3" s="8">
        <f t="shared" si="1"/>
        <v>2</v>
      </c>
      <c r="L3" s="9">
        <v>0</v>
      </c>
      <c r="M3" s="11">
        <f t="shared" si="2"/>
        <v>0</v>
      </c>
      <c r="N3" s="11">
        <f t="shared" si="3"/>
        <v>1</v>
      </c>
      <c r="O3" s="11">
        <f t="shared" si="4"/>
        <v>0</v>
      </c>
      <c r="P3" s="11">
        <f t="shared" si="5"/>
        <v>0</v>
      </c>
      <c r="Q3" s="11">
        <f t="shared" si="6"/>
        <v>0</v>
      </c>
      <c r="R3" s="12">
        <f t="shared" si="7"/>
        <v>0.125</v>
      </c>
      <c r="S3" s="12">
        <f t="shared" si="8"/>
        <v>0.25</v>
      </c>
      <c r="T3" s="14">
        <f t="shared" si="9"/>
        <v>0.125</v>
      </c>
      <c r="U3" s="14">
        <f t="shared" si="10"/>
        <v>0.375</v>
      </c>
      <c r="V3" s="14">
        <f>(Table311[[#This Row],[2B]]+Table311[[#This Row],[3B]]+(3*Table311[[#This Row],[HR]]))/Table311[[#This Row],[AB]]</f>
        <v>0.125</v>
      </c>
      <c r="W3" s="15">
        <f>(0.69*Table311[[#This Row],[BB]])+(0.89*Table311[[#This Row],[1B]])+(1.27*Table311[[#This Row],[2B]])+(1.62*Table311[[#This Row],[3B]])+(2.1*Table311[[#This Row],[HR]])/Table311[[#This Row],[PA]]</f>
        <v>1.27</v>
      </c>
      <c r="X3" s="15">
        <f t="shared" si="11"/>
        <v>0.25</v>
      </c>
    </row>
    <row r="4" spans="1:24" x14ac:dyDescent="0.25">
      <c r="A4" s="17" t="s">
        <v>29</v>
      </c>
      <c r="B4" s="17" t="s">
        <v>248</v>
      </c>
      <c r="C4" s="6">
        <v>139</v>
      </c>
      <c r="D4" s="7">
        <f t="shared" si="0"/>
        <v>133</v>
      </c>
      <c r="E4" s="7">
        <f>SUM(Table311[[#This Row],[1B]:[HR]])</f>
        <v>25</v>
      </c>
      <c r="F4" s="6">
        <v>6</v>
      </c>
      <c r="G4" s="6">
        <v>15</v>
      </c>
      <c r="H4" s="6">
        <v>9</v>
      </c>
      <c r="I4" s="6">
        <v>0</v>
      </c>
      <c r="J4" s="6">
        <v>1</v>
      </c>
      <c r="K4" s="8">
        <f t="shared" si="1"/>
        <v>37</v>
      </c>
      <c r="L4" s="9">
        <v>1</v>
      </c>
      <c r="M4" s="10">
        <f t="shared" si="2"/>
        <v>0.6</v>
      </c>
      <c r="N4" s="10">
        <f t="shared" si="3"/>
        <v>0.36</v>
      </c>
      <c r="O4" s="10">
        <f t="shared" si="4"/>
        <v>0</v>
      </c>
      <c r="P4" s="11">
        <f t="shared" si="5"/>
        <v>0.04</v>
      </c>
      <c r="Q4" s="11">
        <f t="shared" si="6"/>
        <v>4.3165467625899283E-2</v>
      </c>
      <c r="R4" s="12">
        <f t="shared" si="7"/>
        <v>0.18796992481203006</v>
      </c>
      <c r="S4" s="13">
        <f t="shared" si="8"/>
        <v>0.2781954887218045</v>
      </c>
      <c r="T4" s="14">
        <f t="shared" si="9"/>
        <v>0.22302158273381295</v>
      </c>
      <c r="U4" s="14">
        <f t="shared" si="10"/>
        <v>0.50121707145561745</v>
      </c>
      <c r="V4" s="14">
        <f>(Table311[[#This Row],[2B]]+Table311[[#This Row],[3B]]+(3*Table311[[#This Row],[HR]]))/Table311[[#This Row],[AB]]</f>
        <v>9.0225563909774431E-2</v>
      </c>
      <c r="W4" s="15">
        <f>(0.69*Table311[[#This Row],[BB]])+(0.89*Table311[[#This Row],[1B]])+(1.27*Table311[[#This Row],[2B]])+(1.62*Table311[[#This Row],[3B]])+(2.1*Table311[[#This Row],[HR]])/Table311[[#This Row],[PA]]</f>
        <v>28.935107913669064</v>
      </c>
      <c r="X4" s="15">
        <f t="shared" si="11"/>
        <v>8.6034532374100721</v>
      </c>
    </row>
    <row r="5" spans="1:24" x14ac:dyDescent="0.25">
      <c r="A5" s="16" t="s">
        <v>27</v>
      </c>
      <c r="B5" s="17" t="s">
        <v>248</v>
      </c>
      <c r="C5" s="6">
        <v>229</v>
      </c>
      <c r="D5" s="7">
        <f t="shared" si="0"/>
        <v>224</v>
      </c>
      <c r="E5" s="7">
        <f>SUM(Table311[[#This Row],[1B]:[HR]])</f>
        <v>65</v>
      </c>
      <c r="F5" s="6">
        <v>5</v>
      </c>
      <c r="G5" s="6">
        <v>44</v>
      </c>
      <c r="H5" s="6">
        <v>10</v>
      </c>
      <c r="I5" s="6">
        <v>2</v>
      </c>
      <c r="J5" s="6">
        <v>9</v>
      </c>
      <c r="K5" s="8">
        <f t="shared" si="1"/>
        <v>106</v>
      </c>
      <c r="L5" s="9">
        <v>0</v>
      </c>
      <c r="M5" s="11">
        <f t="shared" si="2"/>
        <v>0.67692307692307696</v>
      </c>
      <c r="N5" s="11">
        <f t="shared" si="3"/>
        <v>0.15384615384615385</v>
      </c>
      <c r="O5" s="11">
        <f t="shared" si="4"/>
        <v>3.0769230769230771E-2</v>
      </c>
      <c r="P5" s="11">
        <f t="shared" si="5"/>
        <v>0.13846153846153847</v>
      </c>
      <c r="Q5" s="11">
        <f t="shared" si="6"/>
        <v>2.1834061135371178E-2</v>
      </c>
      <c r="R5" s="12">
        <f t="shared" si="7"/>
        <v>0.29017857142857145</v>
      </c>
      <c r="S5" s="12">
        <f t="shared" si="8"/>
        <v>0.4732142857142857</v>
      </c>
      <c r="T5" s="14">
        <f t="shared" si="9"/>
        <v>0.3056768558951965</v>
      </c>
      <c r="U5" s="14">
        <f t="shared" si="10"/>
        <v>0.77889114160948214</v>
      </c>
      <c r="V5" s="14">
        <f>(Table311[[#This Row],[2B]]+Table311[[#This Row],[3B]]+(3*Table311[[#This Row],[HR]]))/Table311[[#This Row],[AB]]</f>
        <v>0.17410714285714285</v>
      </c>
      <c r="W5" s="15">
        <f>(0.69*Table311[[#This Row],[BB]])+(0.89*Table311[[#This Row],[1B]])+(1.27*Table311[[#This Row],[2B]])+(1.62*Table311[[#This Row],[3B]])+(2.1*Table311[[#This Row],[HR]])/Table311[[#This Row],[PA]]</f>
        <v>58.632532751091709</v>
      </c>
      <c r="X5" s="15">
        <f t="shared" si="11"/>
        <v>32.799126637554586</v>
      </c>
    </row>
    <row r="6" spans="1:24" x14ac:dyDescent="0.25">
      <c r="A6" s="17" t="s">
        <v>25</v>
      </c>
      <c r="B6" s="17" t="s">
        <v>248</v>
      </c>
      <c r="C6" s="6">
        <v>222</v>
      </c>
      <c r="D6" s="7">
        <f t="shared" si="0"/>
        <v>212</v>
      </c>
      <c r="E6" s="7">
        <f>SUM(Table311[[#This Row],[1B]:[HR]])</f>
        <v>66</v>
      </c>
      <c r="F6" s="6">
        <v>10</v>
      </c>
      <c r="G6" s="6">
        <v>43</v>
      </c>
      <c r="H6" s="6">
        <v>11</v>
      </c>
      <c r="I6" s="6">
        <v>2</v>
      </c>
      <c r="J6" s="6">
        <v>10</v>
      </c>
      <c r="K6" s="8">
        <f t="shared" si="1"/>
        <v>111</v>
      </c>
      <c r="L6" s="9">
        <v>5</v>
      </c>
      <c r="M6" s="11">
        <f t="shared" si="2"/>
        <v>0.65151515151515149</v>
      </c>
      <c r="N6" s="11">
        <f t="shared" si="3"/>
        <v>0.16666666666666666</v>
      </c>
      <c r="O6" s="11">
        <f t="shared" si="4"/>
        <v>3.0303030303030304E-2</v>
      </c>
      <c r="P6" s="11">
        <f t="shared" si="5"/>
        <v>0.15151515151515152</v>
      </c>
      <c r="Q6" s="11">
        <f t="shared" si="6"/>
        <v>4.5045045045045043E-2</v>
      </c>
      <c r="R6" s="12">
        <f t="shared" si="7"/>
        <v>0.31132075471698112</v>
      </c>
      <c r="S6" s="12">
        <f t="shared" si="8"/>
        <v>0.52358490566037741</v>
      </c>
      <c r="T6" s="14">
        <f t="shared" si="9"/>
        <v>0.34234234234234234</v>
      </c>
      <c r="U6" s="14">
        <f t="shared" si="10"/>
        <v>0.86592724800271981</v>
      </c>
      <c r="V6" s="14">
        <f>(Table311[[#This Row],[2B]]+Table311[[#This Row],[3B]]+(3*Table311[[#This Row],[HR]]))/Table311[[#This Row],[AB]]</f>
        <v>0.20283018867924529</v>
      </c>
      <c r="W6" s="15">
        <f>(0.69*Table311[[#This Row],[BB]])+(0.89*Table311[[#This Row],[1B]])+(1.27*Table311[[#This Row],[2B]])+(1.62*Table311[[#This Row],[3B]])+(2.1*Table311[[#This Row],[HR]])/Table311[[#This Row],[PA]]</f>
        <v>62.474594594594599</v>
      </c>
      <c r="X6" s="15">
        <f t="shared" si="11"/>
        <v>38.901801801801803</v>
      </c>
    </row>
    <row r="7" spans="1:24" x14ac:dyDescent="0.25">
      <c r="A7" s="17" t="s">
        <v>245</v>
      </c>
      <c r="B7" s="17">
        <v>1</v>
      </c>
      <c r="C7" s="6">
        <v>67</v>
      </c>
      <c r="D7" s="7">
        <f t="shared" si="0"/>
        <v>62</v>
      </c>
      <c r="E7" s="7">
        <f>SUM(Table311[[#This Row],[1B]:[HR]])</f>
        <v>15</v>
      </c>
      <c r="F7" s="6">
        <v>5</v>
      </c>
      <c r="G7" s="6">
        <v>14</v>
      </c>
      <c r="H7" s="6">
        <v>1</v>
      </c>
      <c r="I7" s="6">
        <v>0</v>
      </c>
      <c r="J7" s="6">
        <v>0</v>
      </c>
      <c r="K7" s="8">
        <f t="shared" si="1"/>
        <v>16</v>
      </c>
      <c r="L7" s="9">
        <v>0</v>
      </c>
      <c r="M7" s="11">
        <f t="shared" si="2"/>
        <v>0.93333333333333335</v>
      </c>
      <c r="N7" s="11">
        <f t="shared" si="3"/>
        <v>6.6666666666666666E-2</v>
      </c>
      <c r="O7" s="11">
        <f t="shared" si="4"/>
        <v>0</v>
      </c>
      <c r="P7" s="11">
        <f t="shared" si="5"/>
        <v>0</v>
      </c>
      <c r="Q7" s="11">
        <f t="shared" si="6"/>
        <v>7.4626865671641784E-2</v>
      </c>
      <c r="R7" s="12">
        <f t="shared" si="7"/>
        <v>0.24193548387096775</v>
      </c>
      <c r="S7" s="12">
        <f t="shared" si="8"/>
        <v>0.25806451612903225</v>
      </c>
      <c r="T7" s="14">
        <f t="shared" si="9"/>
        <v>0.29850746268656714</v>
      </c>
      <c r="U7" s="14">
        <f t="shared" si="10"/>
        <v>0.55657197881559939</v>
      </c>
      <c r="V7" s="14">
        <f>(Table311[[#This Row],[2B]]+Table311[[#This Row],[3B]]+(3*Table311[[#This Row],[HR]]))/Table311[[#This Row],[AB]]</f>
        <v>1.6129032258064516E-2</v>
      </c>
      <c r="W7" s="15">
        <f>(0.69*Table311[[#This Row],[BB]])+(0.89*Table311[[#This Row],[1B]])+(1.27*Table311[[#This Row],[2B]])+(1.62*Table311[[#This Row],[3B]])+(2.1*Table311[[#This Row],[HR]])/Table311[[#This Row],[PA]]</f>
        <v>17.18</v>
      </c>
      <c r="X7" s="15">
        <f t="shared" si="11"/>
        <v>5.1641791044776122</v>
      </c>
    </row>
    <row r="8" spans="1:24" x14ac:dyDescent="0.25">
      <c r="A8" s="17" t="s">
        <v>32</v>
      </c>
      <c r="B8" s="17" t="s">
        <v>248</v>
      </c>
      <c r="C8" s="6">
        <v>11</v>
      </c>
      <c r="D8" s="7">
        <f t="shared" si="0"/>
        <v>11</v>
      </c>
      <c r="E8" s="7">
        <f>SUM(Table311[[#This Row],[1B]:[HR]])</f>
        <v>3</v>
      </c>
      <c r="F8" s="6">
        <v>0</v>
      </c>
      <c r="G8" s="6">
        <v>0</v>
      </c>
      <c r="H8" s="6">
        <v>2</v>
      </c>
      <c r="I8" s="6">
        <v>1</v>
      </c>
      <c r="J8" s="6">
        <v>0</v>
      </c>
      <c r="K8" s="8">
        <f t="shared" si="1"/>
        <v>7</v>
      </c>
      <c r="L8" s="9">
        <v>0</v>
      </c>
      <c r="M8" s="11">
        <f t="shared" si="2"/>
        <v>0</v>
      </c>
      <c r="N8" s="11">
        <f t="shared" si="3"/>
        <v>0.66666666666666663</v>
      </c>
      <c r="O8" s="11">
        <f t="shared" si="4"/>
        <v>0.33333333333333331</v>
      </c>
      <c r="P8" s="11">
        <f t="shared" si="5"/>
        <v>0</v>
      </c>
      <c r="Q8" s="11">
        <f t="shared" si="6"/>
        <v>0</v>
      </c>
      <c r="R8" s="12">
        <f t="shared" si="7"/>
        <v>0.27272727272727271</v>
      </c>
      <c r="S8" s="12">
        <f t="shared" si="8"/>
        <v>0.63636363636363635</v>
      </c>
      <c r="T8" s="14">
        <f t="shared" si="9"/>
        <v>0.27272727272727271</v>
      </c>
      <c r="U8" s="14">
        <f t="shared" si="10"/>
        <v>0.90909090909090906</v>
      </c>
      <c r="V8" s="14">
        <f>(Table311[[#This Row],[2B]]+Table311[[#This Row],[3B]]+(3*Table311[[#This Row],[HR]]))/Table311[[#This Row],[AB]]</f>
        <v>0.27272727272727271</v>
      </c>
      <c r="W8" s="15">
        <f>(0.69*Table311[[#This Row],[BB]])+(0.89*Table311[[#This Row],[1B]])+(1.27*Table311[[#This Row],[2B]])+(1.62*Table311[[#This Row],[3B]])+(2.1*Table311[[#This Row],[HR]])/Table311[[#This Row],[PA]]</f>
        <v>4.16</v>
      </c>
      <c r="X8" s="15">
        <f t="shared" si="11"/>
        <v>1.9090909090909092</v>
      </c>
    </row>
    <row r="9" spans="1:24" x14ac:dyDescent="0.25">
      <c r="A9" s="17" t="s">
        <v>30</v>
      </c>
      <c r="B9" s="17" t="s">
        <v>248</v>
      </c>
      <c r="C9" s="6">
        <v>203</v>
      </c>
      <c r="D9" s="7">
        <f t="shared" si="0"/>
        <v>194</v>
      </c>
      <c r="E9" s="7">
        <f>SUM(Table311[[#This Row],[1B]:[HR]])</f>
        <v>74</v>
      </c>
      <c r="F9" s="6">
        <v>9</v>
      </c>
      <c r="G9" s="6">
        <v>53</v>
      </c>
      <c r="H9" s="6">
        <v>10</v>
      </c>
      <c r="I9" s="6">
        <v>1</v>
      </c>
      <c r="J9" s="6">
        <v>10</v>
      </c>
      <c r="K9" s="8">
        <f t="shared" si="1"/>
        <v>116</v>
      </c>
      <c r="L9" s="9">
        <v>0</v>
      </c>
      <c r="M9" s="11">
        <f t="shared" si="2"/>
        <v>0.71621621621621623</v>
      </c>
      <c r="N9" s="11">
        <f t="shared" si="3"/>
        <v>0.13513513513513514</v>
      </c>
      <c r="O9" s="11">
        <f t="shared" si="4"/>
        <v>1.3513513513513514E-2</v>
      </c>
      <c r="P9" s="11">
        <f t="shared" si="5"/>
        <v>0.13513513513513514</v>
      </c>
      <c r="Q9" s="11">
        <f t="shared" si="6"/>
        <v>4.4334975369458129E-2</v>
      </c>
      <c r="R9" s="12">
        <f t="shared" si="7"/>
        <v>0.38144329896907214</v>
      </c>
      <c r="S9" s="12">
        <f t="shared" si="8"/>
        <v>0.59793814432989689</v>
      </c>
      <c r="T9" s="14">
        <f t="shared" si="9"/>
        <v>0.40886699507389163</v>
      </c>
      <c r="U9" s="14">
        <f t="shared" si="10"/>
        <v>1.0068051394037885</v>
      </c>
      <c r="V9" s="14">
        <f>(Table311[[#This Row],[2B]]+Table311[[#This Row],[3B]]+(3*Table311[[#This Row],[HR]]))/Table311[[#This Row],[AB]]</f>
        <v>0.21134020618556701</v>
      </c>
      <c r="W9" s="15">
        <f>(0.69*Table311[[#This Row],[BB]])+(0.89*Table311[[#This Row],[1B]])+(1.27*Table311[[#This Row],[2B]])+(1.62*Table311[[#This Row],[3B]])+(2.1*Table311[[#This Row],[HR]])/Table311[[#This Row],[PA]]</f>
        <v>67.803448275862067</v>
      </c>
      <c r="X9" s="15">
        <f t="shared" si="11"/>
        <v>48.385320197044344</v>
      </c>
    </row>
    <row r="10" spans="1:24" x14ac:dyDescent="0.25">
      <c r="A10" s="24" t="s">
        <v>26</v>
      </c>
      <c r="B10" s="17" t="s">
        <v>249</v>
      </c>
      <c r="C10" s="6">
        <v>148</v>
      </c>
      <c r="D10" s="7">
        <f t="shared" si="0"/>
        <v>138</v>
      </c>
      <c r="E10" s="7">
        <f>SUM(Table311[[#This Row],[1B]:[HR]])</f>
        <v>37</v>
      </c>
      <c r="F10" s="6">
        <v>10</v>
      </c>
      <c r="G10" s="6">
        <v>25</v>
      </c>
      <c r="H10" s="6">
        <v>9</v>
      </c>
      <c r="I10" s="6">
        <v>1</v>
      </c>
      <c r="J10" s="6">
        <v>2</v>
      </c>
      <c r="K10" s="8">
        <f t="shared" si="1"/>
        <v>54</v>
      </c>
      <c r="L10" s="9">
        <v>0</v>
      </c>
      <c r="M10" s="11">
        <f t="shared" si="2"/>
        <v>0.67567567567567566</v>
      </c>
      <c r="N10" s="11">
        <f t="shared" si="3"/>
        <v>0.24324324324324326</v>
      </c>
      <c r="O10" s="11">
        <f t="shared" si="4"/>
        <v>2.7027027027027029E-2</v>
      </c>
      <c r="P10" s="11">
        <f t="shared" si="5"/>
        <v>5.4054054054054057E-2</v>
      </c>
      <c r="Q10" s="11">
        <f t="shared" si="6"/>
        <v>6.7567567567567571E-2</v>
      </c>
      <c r="R10" s="12">
        <f t="shared" si="7"/>
        <v>0.26811594202898553</v>
      </c>
      <c r="S10" s="12">
        <f t="shared" si="8"/>
        <v>0.39130434782608697</v>
      </c>
      <c r="T10" s="14">
        <f t="shared" si="9"/>
        <v>0.31756756756756754</v>
      </c>
      <c r="U10" s="14">
        <f t="shared" si="10"/>
        <v>0.70887191539365446</v>
      </c>
      <c r="V10" s="14">
        <f>(Table311[[#This Row],[2B]]+Table311[[#This Row],[3B]]+(3*Table311[[#This Row],[HR]]))/Table311[[#This Row],[AB]]</f>
        <v>0.11594202898550725</v>
      </c>
      <c r="W10" s="15">
        <f>(0.69*Table311[[#This Row],[BB]])+(0.89*Table311[[#This Row],[1B]])+(1.27*Table311[[#This Row],[2B]])+(1.62*Table311[[#This Row],[3B]])+(2.1*Table311[[#This Row],[HR]])/Table311[[#This Row],[PA]]</f>
        <v>42.228378378378373</v>
      </c>
      <c r="X10" s="25">
        <f t="shared" si="11"/>
        <v>17.974324324324325</v>
      </c>
    </row>
    <row r="11" spans="1:24" x14ac:dyDescent="0.25">
      <c r="A11" s="24" t="s">
        <v>23</v>
      </c>
      <c r="B11" s="17" t="s">
        <v>248</v>
      </c>
      <c r="C11" s="6">
        <v>236</v>
      </c>
      <c r="D11" s="7">
        <f t="shared" si="0"/>
        <v>226</v>
      </c>
      <c r="E11" s="7">
        <f>SUM(Table311[[#This Row],[1B]:[HR]])</f>
        <v>61</v>
      </c>
      <c r="F11" s="6">
        <v>10</v>
      </c>
      <c r="G11" s="6">
        <v>35</v>
      </c>
      <c r="H11" s="6">
        <v>20</v>
      </c>
      <c r="I11" s="6">
        <v>2</v>
      </c>
      <c r="J11" s="6">
        <v>4</v>
      </c>
      <c r="K11" s="8">
        <f t="shared" si="1"/>
        <v>97</v>
      </c>
      <c r="L11" s="9">
        <v>1</v>
      </c>
      <c r="M11" s="11">
        <f t="shared" si="2"/>
        <v>0.57377049180327866</v>
      </c>
      <c r="N11" s="11">
        <f t="shared" si="3"/>
        <v>0.32786885245901637</v>
      </c>
      <c r="O11" s="11">
        <f t="shared" si="4"/>
        <v>3.2786885245901641E-2</v>
      </c>
      <c r="P11" s="11">
        <f t="shared" si="5"/>
        <v>6.5573770491803282E-2</v>
      </c>
      <c r="Q11" s="11">
        <f t="shared" si="6"/>
        <v>4.2372881355932202E-2</v>
      </c>
      <c r="R11" s="12">
        <f t="shared" si="7"/>
        <v>0.26991150442477874</v>
      </c>
      <c r="S11" s="12">
        <f t="shared" si="8"/>
        <v>0.42920353982300885</v>
      </c>
      <c r="T11" s="14">
        <f t="shared" si="9"/>
        <v>0.30084745762711862</v>
      </c>
      <c r="U11" s="14">
        <f t="shared" si="10"/>
        <v>0.73005099745012747</v>
      </c>
      <c r="V11" s="14">
        <f>(Table311[[#This Row],[2B]]+Table311[[#This Row],[3B]]+(3*Table311[[#This Row],[HR]]))/Table311[[#This Row],[AB]]</f>
        <v>0.15044247787610621</v>
      </c>
      <c r="W11" s="15">
        <f>(0.69*Table311[[#This Row],[BB]])+(0.89*Table311[[#This Row],[1B]])+(1.27*Table311[[#This Row],[2B]])+(1.62*Table311[[#This Row],[3B]])+(2.1*Table311[[#This Row],[HR]])/Table311[[#This Row],[PA]]</f>
        <v>66.725593220338979</v>
      </c>
      <c r="X11" s="25">
        <f t="shared" si="11"/>
        <v>29.966610169491524</v>
      </c>
    </row>
    <row r="12" spans="1:24" x14ac:dyDescent="0.25">
      <c r="A12" s="24" t="s">
        <v>24</v>
      </c>
      <c r="B12" s="17" t="s">
        <v>248</v>
      </c>
      <c r="C12" s="6">
        <v>237</v>
      </c>
      <c r="D12" s="7">
        <f t="shared" si="0"/>
        <v>228</v>
      </c>
      <c r="E12" s="7">
        <f>SUM(Table311[[#This Row],[1B]:[HR]])</f>
        <v>57</v>
      </c>
      <c r="F12" s="6">
        <v>9</v>
      </c>
      <c r="G12" s="6">
        <v>36</v>
      </c>
      <c r="H12" s="6">
        <v>20</v>
      </c>
      <c r="I12" s="6">
        <v>0</v>
      </c>
      <c r="J12" s="6">
        <v>1</v>
      </c>
      <c r="K12" s="8">
        <f t="shared" si="1"/>
        <v>80</v>
      </c>
      <c r="L12" s="9">
        <v>1</v>
      </c>
      <c r="M12" s="11">
        <f t="shared" si="2"/>
        <v>0.63157894736842102</v>
      </c>
      <c r="N12" s="11">
        <f t="shared" si="3"/>
        <v>0.35087719298245612</v>
      </c>
      <c r="O12" s="11">
        <f t="shared" si="4"/>
        <v>0</v>
      </c>
      <c r="P12" s="11">
        <f t="shared" si="5"/>
        <v>1.7543859649122806E-2</v>
      </c>
      <c r="Q12" s="11">
        <f t="shared" si="6"/>
        <v>3.7974683544303799E-2</v>
      </c>
      <c r="R12" s="12">
        <f t="shared" si="7"/>
        <v>0.25</v>
      </c>
      <c r="S12" s="12">
        <f t="shared" si="8"/>
        <v>0.35087719298245612</v>
      </c>
      <c r="T12" s="14">
        <f t="shared" si="9"/>
        <v>0.27848101265822783</v>
      </c>
      <c r="U12" s="14">
        <f t="shared" si="10"/>
        <v>0.6293582056406839</v>
      </c>
      <c r="V12" s="14">
        <f>(Table311[[#This Row],[2B]]+Table311[[#This Row],[3B]]+(3*Table311[[#This Row],[HR]]))/Table311[[#This Row],[AB]]</f>
        <v>0.10087719298245613</v>
      </c>
      <c r="W12" s="15">
        <f>(0.69*Table311[[#This Row],[BB]])+(0.89*Table311[[#This Row],[1B]])+(1.27*Table311[[#This Row],[2B]])+(1.62*Table311[[#This Row],[3B]])+(2.1*Table311[[#This Row],[HR]])/Table311[[#This Row],[PA]]</f>
        <v>63.65886075949367</v>
      </c>
      <c r="X12" s="25">
        <f t="shared" si="11"/>
        <v>22.93232067510549</v>
      </c>
    </row>
    <row r="13" spans="1:24" x14ac:dyDescent="0.25">
      <c r="A13" s="44" t="s">
        <v>28</v>
      </c>
      <c r="B13" s="17" t="s">
        <v>248</v>
      </c>
      <c r="C13" s="6">
        <v>204</v>
      </c>
      <c r="D13" s="26">
        <f t="shared" si="0"/>
        <v>189</v>
      </c>
      <c r="E13" s="26">
        <f>SUM(Table311[[#This Row],[1B]:[HR]])</f>
        <v>52</v>
      </c>
      <c r="F13" s="6">
        <v>15</v>
      </c>
      <c r="G13" s="6">
        <v>39</v>
      </c>
      <c r="H13" s="6">
        <v>8</v>
      </c>
      <c r="I13" s="6">
        <v>1</v>
      </c>
      <c r="J13" s="6">
        <v>4</v>
      </c>
      <c r="K13" s="27">
        <f t="shared" si="1"/>
        <v>74</v>
      </c>
      <c r="L13" s="28">
        <v>1</v>
      </c>
      <c r="M13" s="29">
        <f t="shared" si="2"/>
        <v>0.75</v>
      </c>
      <c r="N13" s="29">
        <f t="shared" si="3"/>
        <v>0.15384615384615385</v>
      </c>
      <c r="O13" s="29">
        <f t="shared" si="4"/>
        <v>1.9230769230769232E-2</v>
      </c>
      <c r="P13" s="29">
        <f t="shared" si="5"/>
        <v>7.6923076923076927E-2</v>
      </c>
      <c r="Q13" s="29">
        <f t="shared" si="6"/>
        <v>7.3529411764705885E-2</v>
      </c>
      <c r="R13" s="30">
        <f t="shared" si="7"/>
        <v>0.27513227513227512</v>
      </c>
      <c r="S13" s="30">
        <f t="shared" si="8"/>
        <v>0.39153439153439151</v>
      </c>
      <c r="T13" s="31">
        <f t="shared" si="9"/>
        <v>0.32843137254901961</v>
      </c>
      <c r="U13" s="31">
        <f t="shared" si="10"/>
        <v>0.71996576408341117</v>
      </c>
      <c r="V13" s="31">
        <f>(Table311[[#This Row],[2B]]+Table311[[#This Row],[3B]]+(3*Table311[[#This Row],[HR]]))/Table311[[#This Row],[AB]]</f>
        <v>0.1111111111111111</v>
      </c>
      <c r="W13" s="32">
        <f>(0.69*Table311[[#This Row],[BB]])+(0.89*Table311[[#This Row],[1B]])+(1.27*Table311[[#This Row],[2B]])+(1.62*Table311[[#This Row],[3B]])+(2.1*Table311[[#This Row],[HR]])/Table311[[#This Row],[PA]]</f>
        <v>56.88117647058823</v>
      </c>
      <c r="X13" s="33">
        <f t="shared" si="11"/>
        <v>25.587352941176473</v>
      </c>
    </row>
    <row r="14" spans="1:24" x14ac:dyDescent="0.25">
      <c r="A14" s="43" t="s">
        <v>35</v>
      </c>
      <c r="B14" s="17" t="s">
        <v>248</v>
      </c>
      <c r="C14" s="6">
        <v>22</v>
      </c>
      <c r="D14" s="7">
        <f t="shared" si="0"/>
        <v>22</v>
      </c>
      <c r="E14" s="7">
        <f>SUM(Table311[[#This Row],[1B]:[HR]])</f>
        <v>2</v>
      </c>
      <c r="F14" s="6">
        <v>0</v>
      </c>
      <c r="G14" s="6">
        <v>2</v>
      </c>
      <c r="H14" s="6">
        <v>0</v>
      </c>
      <c r="I14" s="6">
        <v>0</v>
      </c>
      <c r="J14" s="6">
        <v>0</v>
      </c>
      <c r="K14" s="8">
        <f t="shared" si="1"/>
        <v>2</v>
      </c>
      <c r="L14" s="9">
        <v>0</v>
      </c>
      <c r="M14" s="11">
        <f t="shared" si="2"/>
        <v>1</v>
      </c>
      <c r="N14" s="11">
        <f t="shared" si="3"/>
        <v>0</v>
      </c>
      <c r="O14" s="11">
        <f t="shared" si="4"/>
        <v>0</v>
      </c>
      <c r="P14" s="11">
        <f t="shared" si="5"/>
        <v>0</v>
      </c>
      <c r="Q14" s="11">
        <f t="shared" si="6"/>
        <v>0</v>
      </c>
      <c r="R14" s="12">
        <f t="shared" si="7"/>
        <v>9.0909090909090912E-2</v>
      </c>
      <c r="S14" s="12">
        <f t="shared" si="8"/>
        <v>9.0909090909090912E-2</v>
      </c>
      <c r="T14" s="14">
        <f t="shared" si="9"/>
        <v>9.0909090909090912E-2</v>
      </c>
      <c r="U14" s="14">
        <f t="shared" si="10"/>
        <v>0.18181818181818182</v>
      </c>
      <c r="V14" s="14">
        <f>(Table311[[#This Row],[2B]]+Table311[[#This Row],[3B]]+(3*Table311[[#This Row],[HR]]))/Table311[[#This Row],[AB]]</f>
        <v>0</v>
      </c>
      <c r="W14" s="15">
        <f>(0.69*Table311[[#This Row],[BB]])+(0.89*Table311[[#This Row],[1B]])+(1.27*Table311[[#This Row],[2B]])+(1.62*Table311[[#This Row],[3B]])+(2.1*Table311[[#This Row],[HR]])/Table311[[#This Row],[PA]]</f>
        <v>1.78</v>
      </c>
      <c r="X14" s="25">
        <f t="shared" si="11"/>
        <v>0.18181818181818182</v>
      </c>
    </row>
    <row r="15" spans="1:24" x14ac:dyDescent="0.25">
      <c r="A15" s="24" t="s">
        <v>33</v>
      </c>
      <c r="B15" s="17" t="s">
        <v>248</v>
      </c>
      <c r="C15" s="38">
        <v>73</v>
      </c>
      <c r="D15" s="7">
        <f t="shared" si="0"/>
        <v>69</v>
      </c>
      <c r="E15" s="7">
        <f>SUM(Table311[[#This Row],[1B]:[HR]])</f>
        <v>21</v>
      </c>
      <c r="F15" s="6">
        <v>4</v>
      </c>
      <c r="G15" s="38">
        <v>13</v>
      </c>
      <c r="H15" s="38">
        <v>5</v>
      </c>
      <c r="I15" s="38">
        <v>0</v>
      </c>
      <c r="J15" s="38">
        <v>3</v>
      </c>
      <c r="K15" s="8">
        <f t="shared" si="1"/>
        <v>35</v>
      </c>
      <c r="L15" s="9">
        <v>1</v>
      </c>
      <c r="M15" s="11">
        <f t="shared" si="2"/>
        <v>0.61904761904761907</v>
      </c>
      <c r="N15" s="11">
        <f t="shared" si="3"/>
        <v>0.23809523809523808</v>
      </c>
      <c r="O15" s="11">
        <f t="shared" si="4"/>
        <v>0</v>
      </c>
      <c r="P15" s="11">
        <f t="shared" si="5"/>
        <v>0.14285714285714285</v>
      </c>
      <c r="Q15" s="11">
        <f t="shared" si="6"/>
        <v>5.4794520547945202E-2</v>
      </c>
      <c r="R15" s="12">
        <f t="shared" si="7"/>
        <v>0.30434782608695654</v>
      </c>
      <c r="S15" s="12">
        <f t="shared" si="8"/>
        <v>0.50724637681159424</v>
      </c>
      <c r="T15" s="14">
        <f t="shared" si="9"/>
        <v>0.34246575342465752</v>
      </c>
      <c r="U15" s="14">
        <f t="shared" si="10"/>
        <v>0.84971213023625181</v>
      </c>
      <c r="V15" s="14">
        <f>(Table311[[#This Row],[2B]]+Table311[[#This Row],[3B]]+(3*Table311[[#This Row],[HR]]))/Table311[[#This Row],[AB]]</f>
        <v>0.20289855072463769</v>
      </c>
      <c r="W15" s="15">
        <f>(0.69*Table311[[#This Row],[BB]])+(0.89*Table311[[#This Row],[1B]])+(1.27*Table311[[#This Row],[2B]])+(1.62*Table311[[#This Row],[3B]])+(2.1*Table311[[#This Row],[HR]])/Table311[[#This Row],[PA]]</f>
        <v>20.766301369863012</v>
      </c>
      <c r="X15" s="25">
        <f t="shared" si="11"/>
        <v>12.349589041095889</v>
      </c>
    </row>
  </sheetData>
  <phoneticPr fontId="3" type="noConversion"/>
  <conditionalFormatting sqref="X2:X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5D8B-3005-4A72-B84C-F2EEB2FE1C34}">
  <dimension ref="A1:X19"/>
  <sheetViews>
    <sheetView workbookViewId="0">
      <selection activeCell="F27" sqref="F27"/>
    </sheetView>
  </sheetViews>
  <sheetFormatPr defaultRowHeight="15" x14ac:dyDescent="0.25"/>
  <cols>
    <col min="1" max="1" width="16.42578125" bestFit="1" customWidth="1"/>
    <col min="2" max="2" width="18.855468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47</v>
      </c>
      <c r="B2" s="17" t="s">
        <v>243</v>
      </c>
      <c r="C2" s="6">
        <v>24</v>
      </c>
      <c r="D2" s="7">
        <f t="shared" ref="D2:D16" si="0">C2-F2</f>
        <v>21</v>
      </c>
      <c r="E2" s="7">
        <f>SUM(Table3113[[#This Row],[1B]:[HR]])</f>
        <v>3</v>
      </c>
      <c r="F2" s="6">
        <v>3</v>
      </c>
      <c r="G2" s="6">
        <v>1</v>
      </c>
      <c r="H2" s="6">
        <v>1</v>
      </c>
      <c r="I2" s="6">
        <v>0</v>
      </c>
      <c r="J2" s="6">
        <v>1</v>
      </c>
      <c r="K2" s="8">
        <f t="shared" ref="K2:K16" si="1">SUM((G2*1),(H2*2),(I2*3),(J2*4))</f>
        <v>7</v>
      </c>
      <c r="L2" s="9">
        <v>0</v>
      </c>
      <c r="M2" s="10">
        <f t="shared" ref="M2:M16" si="2">IFERROR(G2/E2,0)</f>
        <v>0.33333333333333331</v>
      </c>
      <c r="N2" s="10">
        <f t="shared" ref="N2:N16" si="3">IFERROR(H2/E2,0)</f>
        <v>0.33333333333333331</v>
      </c>
      <c r="O2" s="10">
        <f t="shared" ref="O2:O16" si="4">IFERROR(I2/E2,0)</f>
        <v>0</v>
      </c>
      <c r="P2" s="11">
        <f t="shared" ref="P2:P16" si="5">IFERROR(J2/E2,0)</f>
        <v>0.33333333333333331</v>
      </c>
      <c r="Q2" s="11">
        <f t="shared" ref="Q2:Q16" si="6">IFERROR(F2/C2,0)</f>
        <v>0.125</v>
      </c>
      <c r="R2" s="12">
        <f t="shared" ref="R2:R16" si="7">IFERROR((G2+H2+I2+J2)/D2,0)</f>
        <v>0.14285714285714285</v>
      </c>
      <c r="S2" s="13">
        <f t="shared" ref="S2:S16" si="8">IFERROR(K2/D2,0)</f>
        <v>0.33333333333333331</v>
      </c>
      <c r="T2" s="14">
        <f t="shared" ref="T2:T16" si="9">(E2+F2)/C2</f>
        <v>0.25</v>
      </c>
      <c r="U2" s="14">
        <f t="shared" ref="U2:U16" si="10">S2+T2</f>
        <v>0.58333333333333326</v>
      </c>
      <c r="V2" s="14">
        <f>(Table3113[[#This Row],[2B]]+Table3113[[#This Row],[3B]]+(3*Table3113[[#This Row],[HR]]))/Table3113[[#This Row],[AB]]</f>
        <v>0.19047619047619047</v>
      </c>
      <c r="W2" s="15">
        <f>(0.69*Table3113[[#This Row],[BB]])+(0.89*Table3113[[#This Row],[1B]])+(1.27*Table3113[[#This Row],[2B]])+(1.62*Table3113[[#This Row],[3B]])+(2.1*Table3113[[#This Row],[HR]])/Table3113[[#This Row],[PA]]</f>
        <v>4.3175000000000008</v>
      </c>
      <c r="X2" s="15">
        <f t="shared" ref="X2:X16" si="11">((E2+F2)*(K2+(0.26*F2))+(0.52*L2))/C2</f>
        <v>1.9450000000000001</v>
      </c>
    </row>
    <row r="3" spans="1:24" x14ac:dyDescent="0.25">
      <c r="A3" s="17" t="s">
        <v>40</v>
      </c>
      <c r="B3" s="17" t="s">
        <v>248</v>
      </c>
      <c r="C3" s="6">
        <v>159</v>
      </c>
      <c r="D3" s="7">
        <f t="shared" si="0"/>
        <v>145</v>
      </c>
      <c r="E3" s="7">
        <f>SUM(Table3113[[#This Row],[1B]:[HR]])</f>
        <v>39</v>
      </c>
      <c r="F3" s="6">
        <v>14</v>
      </c>
      <c r="G3" s="6">
        <v>22</v>
      </c>
      <c r="H3" s="6">
        <v>10</v>
      </c>
      <c r="I3" s="6">
        <v>2</v>
      </c>
      <c r="J3" s="6">
        <v>5</v>
      </c>
      <c r="K3" s="8">
        <f t="shared" si="1"/>
        <v>68</v>
      </c>
      <c r="L3" s="9">
        <v>3</v>
      </c>
      <c r="M3" s="11">
        <f t="shared" si="2"/>
        <v>0.5641025641025641</v>
      </c>
      <c r="N3" s="11">
        <f t="shared" si="3"/>
        <v>0.25641025641025639</v>
      </c>
      <c r="O3" s="11">
        <f t="shared" si="4"/>
        <v>5.128205128205128E-2</v>
      </c>
      <c r="P3" s="11">
        <f t="shared" si="5"/>
        <v>0.12820512820512819</v>
      </c>
      <c r="Q3" s="11">
        <f t="shared" si="6"/>
        <v>8.8050314465408799E-2</v>
      </c>
      <c r="R3" s="12">
        <f t="shared" si="7"/>
        <v>0.26896551724137929</v>
      </c>
      <c r="S3" s="12">
        <f t="shared" si="8"/>
        <v>0.4689655172413793</v>
      </c>
      <c r="T3" s="14">
        <f t="shared" si="9"/>
        <v>0.33333333333333331</v>
      </c>
      <c r="U3" s="14">
        <f t="shared" si="10"/>
        <v>0.80229885057471262</v>
      </c>
      <c r="V3" s="14">
        <f>(Table3113[[#This Row],[2B]]+Table3113[[#This Row],[3B]]+(3*Table3113[[#This Row],[HR]]))/Table3113[[#This Row],[AB]]</f>
        <v>0.18620689655172415</v>
      </c>
      <c r="W3" s="15">
        <f>(0.69*Table3113[[#This Row],[BB]])+(0.89*Table3113[[#This Row],[1B]])+(1.27*Table3113[[#This Row],[2B]])+(1.62*Table3113[[#This Row],[3B]])+(2.1*Table3113[[#This Row],[HR]])/Table3113[[#This Row],[PA]]</f>
        <v>45.246037735849058</v>
      </c>
      <c r="X3" s="15">
        <f t="shared" si="11"/>
        <v>23.889811320754717</v>
      </c>
    </row>
    <row r="4" spans="1:24" x14ac:dyDescent="0.25">
      <c r="A4" s="17" t="s">
        <v>43</v>
      </c>
      <c r="B4" s="17" t="s">
        <v>248</v>
      </c>
      <c r="C4" s="6">
        <v>134</v>
      </c>
      <c r="D4" s="7">
        <f t="shared" si="0"/>
        <v>124</v>
      </c>
      <c r="E4" s="7">
        <f>SUM(Table3113[[#This Row],[1B]:[HR]])</f>
        <v>36</v>
      </c>
      <c r="F4" s="6">
        <v>10</v>
      </c>
      <c r="G4" s="6">
        <v>23</v>
      </c>
      <c r="H4" s="6">
        <v>7</v>
      </c>
      <c r="I4" s="6">
        <v>0</v>
      </c>
      <c r="J4" s="6">
        <v>6</v>
      </c>
      <c r="K4" s="8">
        <f t="shared" si="1"/>
        <v>61</v>
      </c>
      <c r="L4" s="9">
        <v>8</v>
      </c>
      <c r="M4" s="11">
        <f t="shared" si="2"/>
        <v>0.63888888888888884</v>
      </c>
      <c r="N4" s="11">
        <f t="shared" si="3"/>
        <v>0.19444444444444445</v>
      </c>
      <c r="O4" s="11">
        <f t="shared" si="4"/>
        <v>0</v>
      </c>
      <c r="P4" s="11">
        <f t="shared" si="5"/>
        <v>0.16666666666666666</v>
      </c>
      <c r="Q4" s="11">
        <f t="shared" si="6"/>
        <v>7.4626865671641784E-2</v>
      </c>
      <c r="R4" s="12">
        <f t="shared" si="7"/>
        <v>0.29032258064516131</v>
      </c>
      <c r="S4" s="12">
        <f t="shared" si="8"/>
        <v>0.49193548387096775</v>
      </c>
      <c r="T4" s="14">
        <f t="shared" si="9"/>
        <v>0.34328358208955223</v>
      </c>
      <c r="U4" s="14">
        <f t="shared" si="10"/>
        <v>0.83521906596051998</v>
      </c>
      <c r="V4" s="14">
        <f>(Table3113[[#This Row],[2B]]+Table3113[[#This Row],[3B]]+(3*Table3113[[#This Row],[HR]]))/Table3113[[#This Row],[AB]]</f>
        <v>0.20161290322580644</v>
      </c>
      <c r="W4" s="15">
        <f>(0.69*Table3113[[#This Row],[BB]])+(0.89*Table3113[[#This Row],[1B]])+(1.27*Table3113[[#This Row],[2B]])+(1.62*Table3113[[#This Row],[3B]])+(2.1*Table3113[[#This Row],[HR]])/Table3113[[#This Row],[PA]]</f>
        <v>36.354029850746265</v>
      </c>
      <c r="X4" s="15">
        <f t="shared" si="11"/>
        <v>21.863880597014923</v>
      </c>
    </row>
    <row r="5" spans="1:24" x14ac:dyDescent="0.25">
      <c r="A5" s="17" t="s">
        <v>44</v>
      </c>
      <c r="B5" s="17" t="s">
        <v>248</v>
      </c>
      <c r="C5" s="6">
        <v>67</v>
      </c>
      <c r="D5" s="7">
        <f t="shared" si="0"/>
        <v>64</v>
      </c>
      <c r="E5" s="7">
        <f>SUM(Table3113[[#This Row],[1B]:[HR]])</f>
        <v>9</v>
      </c>
      <c r="F5" s="6">
        <v>3</v>
      </c>
      <c r="G5" s="6">
        <v>8</v>
      </c>
      <c r="H5" s="6">
        <v>1</v>
      </c>
      <c r="I5" s="6">
        <v>0</v>
      </c>
      <c r="J5" s="6">
        <v>0</v>
      </c>
      <c r="K5" s="8">
        <f t="shared" si="1"/>
        <v>10</v>
      </c>
      <c r="L5" s="9">
        <v>5</v>
      </c>
      <c r="M5" s="11">
        <f t="shared" si="2"/>
        <v>0.88888888888888884</v>
      </c>
      <c r="N5" s="11">
        <f t="shared" si="3"/>
        <v>0.1111111111111111</v>
      </c>
      <c r="O5" s="11">
        <f t="shared" si="4"/>
        <v>0</v>
      </c>
      <c r="P5" s="11">
        <f t="shared" si="5"/>
        <v>0</v>
      </c>
      <c r="Q5" s="11">
        <f t="shared" si="6"/>
        <v>4.4776119402985072E-2</v>
      </c>
      <c r="R5" s="12">
        <f t="shared" si="7"/>
        <v>0.140625</v>
      </c>
      <c r="S5" s="12">
        <f t="shared" si="8"/>
        <v>0.15625</v>
      </c>
      <c r="T5" s="14">
        <f t="shared" si="9"/>
        <v>0.17910447761194029</v>
      </c>
      <c r="U5" s="14">
        <f t="shared" si="10"/>
        <v>0.33535447761194026</v>
      </c>
      <c r="V5" s="14">
        <f>(Table3113[[#This Row],[2B]]+Table3113[[#This Row],[3B]]+(3*Table3113[[#This Row],[HR]]))/Table3113[[#This Row],[AB]]</f>
        <v>1.5625E-2</v>
      </c>
      <c r="W5" s="15">
        <f>(0.69*Table3113[[#This Row],[BB]])+(0.89*Table3113[[#This Row],[1B]])+(1.27*Table3113[[#This Row],[2B]])+(1.62*Table3113[[#This Row],[3B]])+(2.1*Table3113[[#This Row],[HR]])/Table3113[[#This Row],[PA]]</f>
        <v>10.459999999999999</v>
      </c>
      <c r="X5" s="15">
        <f t="shared" si="11"/>
        <v>1.9695522388059699</v>
      </c>
    </row>
    <row r="6" spans="1:24" x14ac:dyDescent="0.25">
      <c r="A6" s="34" t="s">
        <v>36</v>
      </c>
      <c r="B6" s="6" t="s">
        <v>248</v>
      </c>
      <c r="C6" s="6">
        <v>151</v>
      </c>
      <c r="D6" s="7">
        <f t="shared" si="0"/>
        <v>136</v>
      </c>
      <c r="E6" s="7">
        <f>SUM(Table3113[[#This Row],[1B]:[HR]])</f>
        <v>28</v>
      </c>
      <c r="F6" s="6">
        <v>15</v>
      </c>
      <c r="G6" s="6">
        <v>9</v>
      </c>
      <c r="H6" s="6">
        <v>12</v>
      </c>
      <c r="I6" s="6">
        <v>3</v>
      </c>
      <c r="J6" s="6">
        <v>4</v>
      </c>
      <c r="K6" s="8">
        <f t="shared" si="1"/>
        <v>58</v>
      </c>
      <c r="L6" s="9">
        <v>22</v>
      </c>
      <c r="M6" s="11">
        <f t="shared" si="2"/>
        <v>0.32142857142857145</v>
      </c>
      <c r="N6" s="11">
        <f t="shared" si="3"/>
        <v>0.42857142857142855</v>
      </c>
      <c r="O6" s="11">
        <f t="shared" si="4"/>
        <v>0.10714285714285714</v>
      </c>
      <c r="P6" s="11">
        <f t="shared" si="5"/>
        <v>0.14285714285714285</v>
      </c>
      <c r="Q6" s="11">
        <f t="shared" si="6"/>
        <v>9.9337748344370855E-2</v>
      </c>
      <c r="R6" s="12">
        <f t="shared" si="7"/>
        <v>0.20588235294117646</v>
      </c>
      <c r="S6" s="12">
        <f t="shared" si="8"/>
        <v>0.4264705882352941</v>
      </c>
      <c r="T6" s="14">
        <f t="shared" si="9"/>
        <v>0.28476821192052981</v>
      </c>
      <c r="U6" s="14">
        <f t="shared" si="10"/>
        <v>0.71123880015582386</v>
      </c>
      <c r="V6" s="14">
        <f>(Table3113[[#This Row],[2B]]+Table3113[[#This Row],[3B]]+(3*Table3113[[#This Row],[HR]]))/Table3113[[#This Row],[AB]]</f>
        <v>0.19852941176470587</v>
      </c>
      <c r="W6" s="15">
        <f>(0.69*Table3113[[#This Row],[BB]])+(0.89*Table3113[[#This Row],[1B]])+(1.27*Table3113[[#This Row],[2B]])+(1.62*Table3113[[#This Row],[3B]])+(2.1*Table3113[[#This Row],[HR]])/Table3113[[#This Row],[PA]]</f>
        <v>38.51562913907285</v>
      </c>
      <c r="X6" s="15">
        <f t="shared" si="11"/>
        <v>17.702913907284767</v>
      </c>
    </row>
    <row r="7" spans="1:24" x14ac:dyDescent="0.25">
      <c r="A7" s="17" t="s">
        <v>45</v>
      </c>
      <c r="B7" s="17" t="s">
        <v>243</v>
      </c>
      <c r="C7" s="6">
        <v>22</v>
      </c>
      <c r="D7" s="7">
        <f t="shared" si="0"/>
        <v>21</v>
      </c>
      <c r="E7" s="7">
        <f>SUM(Table3113[[#This Row],[1B]:[HR]])</f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8">
        <f t="shared" si="1"/>
        <v>0</v>
      </c>
      <c r="L7" s="9">
        <v>0</v>
      </c>
      <c r="M7" s="11">
        <f t="shared" si="2"/>
        <v>0</v>
      </c>
      <c r="N7" s="11">
        <f t="shared" si="3"/>
        <v>0</v>
      </c>
      <c r="O7" s="11">
        <f t="shared" si="4"/>
        <v>0</v>
      </c>
      <c r="P7" s="11">
        <f t="shared" si="5"/>
        <v>0</v>
      </c>
      <c r="Q7" s="11">
        <f t="shared" si="6"/>
        <v>4.5454545454545456E-2</v>
      </c>
      <c r="R7" s="12">
        <f t="shared" si="7"/>
        <v>0</v>
      </c>
      <c r="S7" s="12">
        <f t="shared" si="8"/>
        <v>0</v>
      </c>
      <c r="T7" s="14">
        <f t="shared" si="9"/>
        <v>4.5454545454545456E-2</v>
      </c>
      <c r="U7" s="14">
        <f t="shared" si="10"/>
        <v>4.5454545454545456E-2</v>
      </c>
      <c r="V7" s="14">
        <f>(Table3113[[#This Row],[2B]]+Table3113[[#This Row],[3B]]+(3*Table3113[[#This Row],[HR]]))/Table3113[[#This Row],[AB]]</f>
        <v>0</v>
      </c>
      <c r="W7" s="15">
        <f>(0.69*Table3113[[#This Row],[BB]])+(0.89*Table3113[[#This Row],[1B]])+(1.27*Table3113[[#This Row],[2B]])+(1.62*Table3113[[#This Row],[3B]])+(2.1*Table3113[[#This Row],[HR]])/Table3113[[#This Row],[PA]]</f>
        <v>0.69</v>
      </c>
      <c r="X7" s="15">
        <f t="shared" si="11"/>
        <v>1.1818181818181818E-2</v>
      </c>
    </row>
    <row r="8" spans="1:24" x14ac:dyDescent="0.25">
      <c r="A8" s="17" t="s">
        <v>39</v>
      </c>
      <c r="B8" s="6" t="s">
        <v>249</v>
      </c>
      <c r="C8" s="6">
        <v>108</v>
      </c>
      <c r="D8" s="7">
        <f t="shared" si="0"/>
        <v>105</v>
      </c>
      <c r="E8" s="7">
        <f>SUM(Table3113[[#This Row],[1B]:[HR]])</f>
        <v>23</v>
      </c>
      <c r="F8" s="6">
        <v>3</v>
      </c>
      <c r="G8" s="6">
        <v>10</v>
      </c>
      <c r="H8" s="6">
        <v>9</v>
      </c>
      <c r="I8" s="6">
        <v>1</v>
      </c>
      <c r="J8" s="6">
        <v>3</v>
      </c>
      <c r="K8" s="8">
        <f t="shared" si="1"/>
        <v>43</v>
      </c>
      <c r="L8" s="9">
        <v>6</v>
      </c>
      <c r="M8" s="11">
        <f t="shared" si="2"/>
        <v>0.43478260869565216</v>
      </c>
      <c r="N8" s="11">
        <f t="shared" si="3"/>
        <v>0.39130434782608697</v>
      </c>
      <c r="O8" s="11">
        <f t="shared" si="4"/>
        <v>4.3478260869565216E-2</v>
      </c>
      <c r="P8" s="11">
        <f t="shared" si="5"/>
        <v>0.13043478260869565</v>
      </c>
      <c r="Q8" s="11">
        <f t="shared" si="6"/>
        <v>2.7777777777777776E-2</v>
      </c>
      <c r="R8" s="12">
        <f t="shared" si="7"/>
        <v>0.21904761904761905</v>
      </c>
      <c r="S8" s="12">
        <f t="shared" si="8"/>
        <v>0.40952380952380951</v>
      </c>
      <c r="T8" s="14">
        <f t="shared" si="9"/>
        <v>0.24074074074074073</v>
      </c>
      <c r="U8" s="14">
        <f t="shared" si="10"/>
        <v>0.65026455026455021</v>
      </c>
      <c r="V8" s="14">
        <f>(Table3113[[#This Row],[2B]]+Table3113[[#This Row],[3B]]+(3*Table3113[[#This Row],[HR]]))/Table3113[[#This Row],[AB]]</f>
        <v>0.18095238095238095</v>
      </c>
      <c r="W8" s="15">
        <f>(0.69*Table3113[[#This Row],[BB]])+(0.89*Table3113[[#This Row],[1B]])+(1.27*Table3113[[#This Row],[2B]])+(1.62*Table3113[[#This Row],[3B]])+(2.1*Table3113[[#This Row],[HR]])/Table3113[[#This Row],[PA]]</f>
        <v>24.078333333333333</v>
      </c>
      <c r="X8" s="15">
        <f t="shared" si="11"/>
        <v>10.568518518518518</v>
      </c>
    </row>
    <row r="9" spans="1:24" x14ac:dyDescent="0.25">
      <c r="A9" s="17" t="s">
        <v>46</v>
      </c>
      <c r="B9" s="17" t="s">
        <v>248</v>
      </c>
      <c r="C9" s="6">
        <v>63</v>
      </c>
      <c r="D9" s="7">
        <f t="shared" si="0"/>
        <v>61</v>
      </c>
      <c r="E9" s="7">
        <f>SUM(Table3113[[#This Row],[1B]:[HR]])</f>
        <v>7</v>
      </c>
      <c r="F9" s="6">
        <v>2</v>
      </c>
      <c r="G9" s="6">
        <v>6</v>
      </c>
      <c r="H9" s="6">
        <v>1</v>
      </c>
      <c r="I9" s="6">
        <v>0</v>
      </c>
      <c r="J9" s="6">
        <v>0</v>
      </c>
      <c r="K9" s="8">
        <f t="shared" si="1"/>
        <v>8</v>
      </c>
      <c r="L9" s="9">
        <v>2</v>
      </c>
      <c r="M9" s="11">
        <f t="shared" si="2"/>
        <v>0.8571428571428571</v>
      </c>
      <c r="N9" s="11">
        <f t="shared" si="3"/>
        <v>0.14285714285714285</v>
      </c>
      <c r="O9" s="11">
        <f t="shared" si="4"/>
        <v>0</v>
      </c>
      <c r="P9" s="11">
        <f t="shared" si="5"/>
        <v>0</v>
      </c>
      <c r="Q9" s="11">
        <f t="shared" si="6"/>
        <v>3.1746031746031744E-2</v>
      </c>
      <c r="R9" s="12">
        <f t="shared" si="7"/>
        <v>0.11475409836065574</v>
      </c>
      <c r="S9" s="12">
        <f t="shared" si="8"/>
        <v>0.13114754098360656</v>
      </c>
      <c r="T9" s="14">
        <f t="shared" si="9"/>
        <v>0.14285714285714285</v>
      </c>
      <c r="U9" s="14">
        <f t="shared" si="10"/>
        <v>0.27400468384074939</v>
      </c>
      <c r="V9" s="14">
        <f>(Table3113[[#This Row],[2B]]+Table3113[[#This Row],[3B]]+(3*Table3113[[#This Row],[HR]]))/Table3113[[#This Row],[AB]]</f>
        <v>1.6393442622950821E-2</v>
      </c>
      <c r="W9" s="15">
        <f>(0.69*Table3113[[#This Row],[BB]])+(0.89*Table3113[[#This Row],[1B]])+(1.27*Table3113[[#This Row],[2B]])+(1.62*Table3113[[#This Row],[3B]])+(2.1*Table3113[[#This Row],[HR]])/Table3113[[#This Row],[PA]]</f>
        <v>7.99</v>
      </c>
      <c r="X9" s="15">
        <f t="shared" si="11"/>
        <v>1.2336507936507937</v>
      </c>
    </row>
    <row r="10" spans="1:24" x14ac:dyDescent="0.25">
      <c r="A10" s="17" t="s">
        <v>38</v>
      </c>
      <c r="B10" s="6" t="s">
        <v>248</v>
      </c>
      <c r="C10" s="6">
        <v>150</v>
      </c>
      <c r="D10" s="7">
        <f t="shared" si="0"/>
        <v>140</v>
      </c>
      <c r="E10" s="7">
        <f>SUM(Table3113[[#This Row],[1B]:[HR]])</f>
        <v>46</v>
      </c>
      <c r="F10" s="6">
        <v>10</v>
      </c>
      <c r="G10" s="6">
        <v>27</v>
      </c>
      <c r="H10" s="6">
        <v>15</v>
      </c>
      <c r="I10" s="6">
        <v>0</v>
      </c>
      <c r="J10" s="6">
        <v>4</v>
      </c>
      <c r="K10" s="8">
        <f t="shared" si="1"/>
        <v>73</v>
      </c>
      <c r="L10" s="9">
        <v>11</v>
      </c>
      <c r="M10" s="11">
        <f t="shared" si="2"/>
        <v>0.58695652173913049</v>
      </c>
      <c r="N10" s="11">
        <f t="shared" si="3"/>
        <v>0.32608695652173914</v>
      </c>
      <c r="O10" s="11">
        <f t="shared" si="4"/>
        <v>0</v>
      </c>
      <c r="P10" s="11">
        <f t="shared" si="5"/>
        <v>8.6956521739130432E-2</v>
      </c>
      <c r="Q10" s="11">
        <f t="shared" si="6"/>
        <v>6.6666666666666666E-2</v>
      </c>
      <c r="R10" s="12">
        <f t="shared" si="7"/>
        <v>0.32857142857142857</v>
      </c>
      <c r="S10" s="12">
        <f t="shared" si="8"/>
        <v>0.52142857142857146</v>
      </c>
      <c r="T10" s="14">
        <f t="shared" si="9"/>
        <v>0.37333333333333335</v>
      </c>
      <c r="U10" s="14">
        <f t="shared" si="10"/>
        <v>0.89476190476190487</v>
      </c>
      <c r="V10" s="14">
        <f>(Table3113[[#This Row],[2B]]+Table3113[[#This Row],[3B]]+(3*Table3113[[#This Row],[HR]]))/Table3113[[#This Row],[AB]]</f>
        <v>0.19285714285714287</v>
      </c>
      <c r="W10" s="15">
        <f>(0.69*Table3113[[#This Row],[BB]])+(0.89*Table3113[[#This Row],[1B]])+(1.27*Table3113[[#This Row],[2B]])+(1.62*Table3113[[#This Row],[3B]])+(2.1*Table3113[[#This Row],[HR]])/Table3113[[#This Row],[PA]]</f>
        <v>50.036000000000001</v>
      </c>
      <c r="X10" s="15">
        <f t="shared" si="11"/>
        <v>28.262133333333331</v>
      </c>
    </row>
    <row r="11" spans="1:24" x14ac:dyDescent="0.25">
      <c r="A11" s="16" t="s">
        <v>37</v>
      </c>
      <c r="B11" s="17" t="s">
        <v>248</v>
      </c>
      <c r="C11" s="6">
        <v>59</v>
      </c>
      <c r="D11" s="7">
        <f t="shared" si="0"/>
        <v>58</v>
      </c>
      <c r="E11" s="7">
        <f>SUM(Table3113[[#This Row],[1B]:[HR]])</f>
        <v>9</v>
      </c>
      <c r="F11" s="6">
        <v>1</v>
      </c>
      <c r="G11" s="6">
        <v>3</v>
      </c>
      <c r="H11" s="6">
        <v>5</v>
      </c>
      <c r="I11" s="6">
        <v>1</v>
      </c>
      <c r="J11" s="6">
        <v>0</v>
      </c>
      <c r="K11" s="8">
        <f t="shared" si="1"/>
        <v>16</v>
      </c>
      <c r="L11" s="9">
        <v>3</v>
      </c>
      <c r="M11" s="11">
        <f t="shared" si="2"/>
        <v>0.33333333333333331</v>
      </c>
      <c r="N11" s="11">
        <f t="shared" si="3"/>
        <v>0.55555555555555558</v>
      </c>
      <c r="O11" s="11">
        <f t="shared" si="4"/>
        <v>0.1111111111111111</v>
      </c>
      <c r="P11" s="11">
        <f t="shared" si="5"/>
        <v>0</v>
      </c>
      <c r="Q11" s="11">
        <f t="shared" si="6"/>
        <v>1.6949152542372881E-2</v>
      </c>
      <c r="R11" s="12">
        <f t="shared" si="7"/>
        <v>0.15517241379310345</v>
      </c>
      <c r="S11" s="12">
        <f t="shared" si="8"/>
        <v>0.27586206896551724</v>
      </c>
      <c r="T11" s="14">
        <f t="shared" si="9"/>
        <v>0.16949152542372881</v>
      </c>
      <c r="U11" s="14">
        <f t="shared" si="10"/>
        <v>0.44535359438924604</v>
      </c>
      <c r="V11" s="14">
        <f>(Table3113[[#This Row],[2B]]+Table3113[[#This Row],[3B]]+(3*Table3113[[#This Row],[HR]]))/Table3113[[#This Row],[AB]]</f>
        <v>0.10344827586206896</v>
      </c>
      <c r="W11" s="15">
        <f>(0.69*Table3113[[#This Row],[BB]])+(0.89*Table3113[[#This Row],[1B]])+(1.27*Table3113[[#This Row],[2B]])+(1.62*Table3113[[#This Row],[3B]])+(2.1*Table3113[[#This Row],[HR]])/Table3113[[#This Row],[PA]]</f>
        <v>11.329999999999998</v>
      </c>
      <c r="X11" s="15">
        <f t="shared" si="11"/>
        <v>2.7823728813559327</v>
      </c>
    </row>
    <row r="12" spans="1:24" x14ac:dyDescent="0.25">
      <c r="A12" s="16" t="s">
        <v>41</v>
      </c>
      <c r="B12" s="6" t="s">
        <v>248</v>
      </c>
      <c r="C12" s="6">
        <v>134</v>
      </c>
      <c r="D12" s="7">
        <f t="shared" si="0"/>
        <v>119</v>
      </c>
      <c r="E12" s="7">
        <f>SUM(Table3113[[#This Row],[1B]:[HR]])</f>
        <v>36</v>
      </c>
      <c r="F12" s="6">
        <v>15</v>
      </c>
      <c r="G12" s="6">
        <v>20</v>
      </c>
      <c r="H12" s="6">
        <v>10</v>
      </c>
      <c r="I12" s="6">
        <v>0</v>
      </c>
      <c r="J12" s="6">
        <v>6</v>
      </c>
      <c r="K12" s="8">
        <f t="shared" si="1"/>
        <v>64</v>
      </c>
      <c r="L12" s="9">
        <v>4</v>
      </c>
      <c r="M12" s="11">
        <f t="shared" si="2"/>
        <v>0.55555555555555558</v>
      </c>
      <c r="N12" s="11">
        <f t="shared" si="3"/>
        <v>0.27777777777777779</v>
      </c>
      <c r="O12" s="11">
        <f t="shared" si="4"/>
        <v>0</v>
      </c>
      <c r="P12" s="11">
        <f t="shared" si="5"/>
        <v>0.16666666666666666</v>
      </c>
      <c r="Q12" s="11">
        <f t="shared" si="6"/>
        <v>0.11194029850746269</v>
      </c>
      <c r="R12" s="12">
        <f t="shared" si="7"/>
        <v>0.30252100840336132</v>
      </c>
      <c r="S12" s="12">
        <f t="shared" si="8"/>
        <v>0.53781512605042014</v>
      </c>
      <c r="T12" s="14">
        <f t="shared" si="9"/>
        <v>0.38059701492537312</v>
      </c>
      <c r="U12" s="14">
        <f t="shared" si="10"/>
        <v>0.91841214097579327</v>
      </c>
      <c r="V12" s="14">
        <f>(Table3113[[#This Row],[2B]]+Table3113[[#This Row],[3B]]+(3*Table3113[[#This Row],[HR]]))/Table3113[[#This Row],[AB]]</f>
        <v>0.23529411764705882</v>
      </c>
      <c r="W12" s="15">
        <f>(0.69*Table3113[[#This Row],[BB]])+(0.89*Table3113[[#This Row],[1B]])+(1.27*Table3113[[#This Row],[2B]])+(1.62*Table3113[[#This Row],[3B]])+(2.1*Table3113[[#This Row],[HR]])/Table3113[[#This Row],[PA]]</f>
        <v>40.944029850746261</v>
      </c>
      <c r="X12" s="15">
        <f t="shared" si="11"/>
        <v>25.858059701492536</v>
      </c>
    </row>
    <row r="13" spans="1:24" x14ac:dyDescent="0.25">
      <c r="A13" s="17" t="s">
        <v>48</v>
      </c>
      <c r="B13" s="17" t="s">
        <v>248</v>
      </c>
      <c r="C13" s="6">
        <v>142</v>
      </c>
      <c r="D13" s="7">
        <f t="shared" si="0"/>
        <v>129</v>
      </c>
      <c r="E13" s="7">
        <f>SUM(Table3113[[#This Row],[1B]:[HR]])</f>
        <v>33</v>
      </c>
      <c r="F13" s="6">
        <v>13</v>
      </c>
      <c r="G13" s="6">
        <v>18</v>
      </c>
      <c r="H13" s="6">
        <v>13</v>
      </c>
      <c r="I13" s="6">
        <v>1</v>
      </c>
      <c r="J13" s="6">
        <v>1</v>
      </c>
      <c r="K13" s="8">
        <f t="shared" si="1"/>
        <v>51</v>
      </c>
      <c r="L13" s="9">
        <v>7</v>
      </c>
      <c r="M13" s="11">
        <f t="shared" si="2"/>
        <v>0.54545454545454541</v>
      </c>
      <c r="N13" s="11">
        <f t="shared" si="3"/>
        <v>0.39393939393939392</v>
      </c>
      <c r="O13" s="11">
        <f t="shared" si="4"/>
        <v>3.0303030303030304E-2</v>
      </c>
      <c r="P13" s="11">
        <f t="shared" si="5"/>
        <v>3.0303030303030304E-2</v>
      </c>
      <c r="Q13" s="11">
        <f t="shared" si="6"/>
        <v>9.154929577464789E-2</v>
      </c>
      <c r="R13" s="12">
        <f t="shared" si="7"/>
        <v>0.2558139534883721</v>
      </c>
      <c r="S13" s="12">
        <f t="shared" si="8"/>
        <v>0.39534883720930231</v>
      </c>
      <c r="T13" s="14">
        <f t="shared" si="9"/>
        <v>0.323943661971831</v>
      </c>
      <c r="U13" s="14">
        <f t="shared" si="10"/>
        <v>0.71929249918113336</v>
      </c>
      <c r="V13" s="14">
        <f>(Table3113[[#This Row],[2B]]+Table3113[[#This Row],[3B]]+(3*Table3113[[#This Row],[HR]]))/Table3113[[#This Row],[AB]]</f>
        <v>0.13178294573643412</v>
      </c>
      <c r="W13" s="15">
        <f>(0.69*Table3113[[#This Row],[BB]])+(0.89*Table3113[[#This Row],[1B]])+(1.27*Table3113[[#This Row],[2B]])+(1.62*Table3113[[#This Row],[3B]])+(2.1*Table3113[[#This Row],[HR]])/Table3113[[#This Row],[PA]]</f>
        <v>43.134788732394362</v>
      </c>
      <c r="X13" s="15">
        <f t="shared" si="11"/>
        <v>17.641690140845071</v>
      </c>
    </row>
    <row r="14" spans="1:24" x14ac:dyDescent="0.25">
      <c r="A14" s="37" t="s">
        <v>42</v>
      </c>
      <c r="B14" s="38" t="s">
        <v>248</v>
      </c>
      <c r="C14" s="6">
        <v>146</v>
      </c>
      <c r="D14" s="19">
        <f t="shared" si="0"/>
        <v>128</v>
      </c>
      <c r="E14" s="7">
        <f>SUM(Table3113[[#This Row],[1B]:[HR]])</f>
        <v>45</v>
      </c>
      <c r="F14" s="6">
        <v>18</v>
      </c>
      <c r="G14" s="6">
        <v>34</v>
      </c>
      <c r="H14" s="6">
        <v>7</v>
      </c>
      <c r="I14" s="6">
        <v>1</v>
      </c>
      <c r="J14" s="6">
        <v>3</v>
      </c>
      <c r="K14" s="8">
        <f t="shared" si="1"/>
        <v>63</v>
      </c>
      <c r="L14" s="9">
        <v>11</v>
      </c>
      <c r="M14" s="20">
        <f t="shared" si="2"/>
        <v>0.75555555555555554</v>
      </c>
      <c r="N14" s="20">
        <f t="shared" si="3"/>
        <v>0.15555555555555556</v>
      </c>
      <c r="O14" s="11">
        <f t="shared" si="4"/>
        <v>2.2222222222222223E-2</v>
      </c>
      <c r="P14" s="11">
        <f t="shared" si="5"/>
        <v>6.6666666666666666E-2</v>
      </c>
      <c r="Q14" s="11">
        <f t="shared" si="6"/>
        <v>0.12328767123287671</v>
      </c>
      <c r="R14" s="21">
        <f t="shared" si="7"/>
        <v>0.3515625</v>
      </c>
      <c r="S14" s="21">
        <f t="shared" si="8"/>
        <v>0.4921875</v>
      </c>
      <c r="T14" s="22">
        <f t="shared" si="9"/>
        <v>0.4315068493150685</v>
      </c>
      <c r="U14" s="22">
        <f t="shared" si="10"/>
        <v>0.92369434931506844</v>
      </c>
      <c r="V14" s="22">
        <f>(Table3113[[#This Row],[2B]]+Table3113[[#This Row],[3B]]+(3*Table3113[[#This Row],[HR]]))/Table3113[[#This Row],[AB]]</f>
        <v>0.1328125</v>
      </c>
      <c r="W14" s="23">
        <f>(0.69*Table3113[[#This Row],[BB]])+(0.89*Table3113[[#This Row],[1B]])+(1.27*Table3113[[#This Row],[2B]])+(1.62*Table3113[[#This Row],[3B]])+(2.1*Table3113[[#This Row],[HR]])/Table3113[[#This Row],[PA]]</f>
        <v>53.233150684931502</v>
      </c>
      <c r="X14" s="15">
        <f t="shared" si="11"/>
        <v>29.243561643835619</v>
      </c>
    </row>
    <row r="15" spans="1:24" x14ac:dyDescent="0.25">
      <c r="A15" s="6" t="s">
        <v>102</v>
      </c>
      <c r="B15" s="6">
        <v>3</v>
      </c>
      <c r="C15" s="38">
        <v>83</v>
      </c>
      <c r="D15" s="45">
        <f t="shared" si="0"/>
        <v>79</v>
      </c>
      <c r="E15" s="45">
        <f>SUM(Table3113[[#This Row],[1B]:[HR]])</f>
        <v>25</v>
      </c>
      <c r="F15" s="38">
        <v>4</v>
      </c>
      <c r="G15" s="38">
        <v>11</v>
      </c>
      <c r="H15" s="38">
        <v>11</v>
      </c>
      <c r="I15" s="38">
        <v>2</v>
      </c>
      <c r="J15" s="38">
        <v>1</v>
      </c>
      <c r="K15" s="46">
        <f t="shared" si="1"/>
        <v>43</v>
      </c>
      <c r="L15" s="47">
        <v>16</v>
      </c>
      <c r="M15" s="20">
        <f t="shared" si="2"/>
        <v>0.44</v>
      </c>
      <c r="N15" s="20">
        <f t="shared" si="3"/>
        <v>0.44</v>
      </c>
      <c r="O15" s="20">
        <f t="shared" si="4"/>
        <v>0.08</v>
      </c>
      <c r="P15" s="20">
        <f t="shared" si="5"/>
        <v>0.04</v>
      </c>
      <c r="Q15" s="20">
        <f t="shared" si="6"/>
        <v>4.8192771084337352E-2</v>
      </c>
      <c r="R15" s="21">
        <f t="shared" si="7"/>
        <v>0.31645569620253167</v>
      </c>
      <c r="S15" s="21">
        <f t="shared" si="8"/>
        <v>0.54430379746835444</v>
      </c>
      <c r="T15" s="22">
        <f t="shared" si="9"/>
        <v>0.3493975903614458</v>
      </c>
      <c r="U15" s="14">
        <f t="shared" si="10"/>
        <v>0.89370138782980024</v>
      </c>
      <c r="V15" s="6">
        <f>(Table3113[[#This Row],[2B]]+Table3113[[#This Row],[3B]]+(3*Table3113[[#This Row],[HR]]))/Table3113[[#This Row],[AB]]</f>
        <v>0.20253164556962025</v>
      </c>
      <c r="W15" s="6">
        <f>(0.69*Table3113[[#This Row],[BB]])+(0.89*Table3113[[#This Row],[1B]])+(1.27*Table3113[[#This Row],[2B]])+(1.62*Table3113[[#This Row],[3B]])+(2.1*Table3113[[#This Row],[HR]])/Table3113[[#This Row],[PA]]</f>
        <v>29.785301204819284</v>
      </c>
      <c r="X15" s="23">
        <f t="shared" si="11"/>
        <v>15.487710843373494</v>
      </c>
    </row>
    <row r="16" spans="1:24" x14ac:dyDescent="0.25">
      <c r="A16" s="6" t="s">
        <v>250</v>
      </c>
      <c r="B16" s="6">
        <v>3</v>
      </c>
      <c r="C16" s="38">
        <v>39</v>
      </c>
      <c r="D16" s="45">
        <f t="shared" si="0"/>
        <v>39</v>
      </c>
      <c r="E16" s="45">
        <f>SUM(Table3113[[#This Row],[1B]:[HR]])</f>
        <v>5</v>
      </c>
      <c r="F16" s="38">
        <v>0</v>
      </c>
      <c r="G16" s="38">
        <v>3</v>
      </c>
      <c r="H16" s="38">
        <v>1</v>
      </c>
      <c r="I16" s="38">
        <v>0</v>
      </c>
      <c r="J16" s="38">
        <v>1</v>
      </c>
      <c r="K16" s="46">
        <f t="shared" si="1"/>
        <v>9</v>
      </c>
      <c r="L16" s="47">
        <v>0</v>
      </c>
      <c r="M16" s="20">
        <f t="shared" si="2"/>
        <v>0.6</v>
      </c>
      <c r="N16" s="20">
        <f t="shared" si="3"/>
        <v>0.2</v>
      </c>
      <c r="O16" s="20">
        <f t="shared" si="4"/>
        <v>0</v>
      </c>
      <c r="P16" s="20">
        <f t="shared" si="5"/>
        <v>0.2</v>
      </c>
      <c r="Q16" s="20">
        <f t="shared" si="6"/>
        <v>0</v>
      </c>
      <c r="R16" s="21">
        <f t="shared" si="7"/>
        <v>0.12820512820512819</v>
      </c>
      <c r="S16" s="21">
        <f t="shared" si="8"/>
        <v>0.23076923076923078</v>
      </c>
      <c r="T16" s="22">
        <f t="shared" si="9"/>
        <v>0.12820512820512819</v>
      </c>
      <c r="U16" s="14">
        <f t="shared" si="10"/>
        <v>0.35897435897435898</v>
      </c>
      <c r="V16" s="6">
        <f>(Table3113[[#This Row],[2B]]+Table3113[[#This Row],[3B]]+(3*Table3113[[#This Row],[HR]]))/Table3113[[#This Row],[AB]]</f>
        <v>0.10256410256410256</v>
      </c>
      <c r="W16" s="6">
        <f>(0.69*Table3113[[#This Row],[BB]])+(0.89*Table3113[[#This Row],[1B]])+(1.27*Table3113[[#This Row],[2B]])+(1.62*Table3113[[#This Row],[3B]])+(2.1*Table3113[[#This Row],[HR]])/Table3113[[#This Row],[PA]]</f>
        <v>3.9938461538461536</v>
      </c>
      <c r="X16" s="23">
        <f t="shared" si="11"/>
        <v>1.1538461538461537</v>
      </c>
    </row>
    <row r="19" ht="13.5" customHeight="1" x14ac:dyDescent="0.25"/>
  </sheetData>
  <phoneticPr fontId="3" type="noConversion"/>
  <conditionalFormatting sqref="X2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EBB2-A733-4760-9FD3-58916EB88912}">
  <dimension ref="A1:X14"/>
  <sheetViews>
    <sheetView workbookViewId="0">
      <selection activeCell="L15" sqref="L15"/>
    </sheetView>
  </sheetViews>
  <sheetFormatPr defaultRowHeight="15" x14ac:dyDescent="0.25"/>
  <cols>
    <col min="1" max="1" width="17.42578125" bestFit="1" customWidth="1"/>
    <col min="2" max="2" width="18.85546875" bestFit="1" customWidth="1"/>
    <col min="13" max="15" width="9.28515625" bestFit="1" customWidth="1"/>
    <col min="16" max="16" width="9.5703125" bestFit="1" customWidth="1"/>
    <col min="17" max="17" width="9.42578125" bestFit="1" customWidth="1"/>
    <col min="18" max="18" width="12.140625" bestFit="1" customWidth="1"/>
    <col min="19" max="19" width="10.42578125" bestFit="1" customWidth="1"/>
    <col min="20" max="20" width="9.28515625" bestFit="1" customWidth="1"/>
    <col min="22" max="22" width="8.5703125" bestFit="1" customWidth="1"/>
    <col min="23" max="23" width="11" bestFit="1" customWidth="1"/>
    <col min="24" max="24" width="11.14062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53</v>
      </c>
      <c r="B2" s="17" t="s">
        <v>248</v>
      </c>
      <c r="C2" s="6">
        <v>131</v>
      </c>
      <c r="D2" s="7">
        <f t="shared" ref="D2:D14" si="0">C2-F2</f>
        <v>119</v>
      </c>
      <c r="E2" s="7">
        <f>SUM(Table3114[[#This Row],[1B]:[HR]])</f>
        <v>29</v>
      </c>
      <c r="F2" s="6">
        <v>12</v>
      </c>
      <c r="G2" s="6">
        <v>10</v>
      </c>
      <c r="H2" s="6">
        <v>13</v>
      </c>
      <c r="I2" s="6">
        <v>4</v>
      </c>
      <c r="J2" s="6">
        <v>2</v>
      </c>
      <c r="K2" s="8">
        <f t="shared" ref="K2:K14" si="1">SUM((G2*1),(H2*2),(I2*3),(J2*4))</f>
        <v>56</v>
      </c>
      <c r="L2" s="9">
        <v>8</v>
      </c>
      <c r="M2" s="10">
        <f t="shared" ref="M2:M14" si="2">IFERROR(G2/E2,0)</f>
        <v>0.34482758620689657</v>
      </c>
      <c r="N2" s="10">
        <f t="shared" ref="N2:N14" si="3">IFERROR(H2/E2,0)</f>
        <v>0.44827586206896552</v>
      </c>
      <c r="O2" s="10">
        <f t="shared" ref="O2:O14" si="4">IFERROR(I2/E2,0)</f>
        <v>0.13793103448275862</v>
      </c>
      <c r="P2" s="11">
        <f t="shared" ref="P2:P14" si="5">IFERROR(J2/E2,0)</f>
        <v>6.8965517241379309E-2</v>
      </c>
      <c r="Q2" s="11">
        <f t="shared" ref="Q2:Q14" si="6">IFERROR(F2/C2,0)</f>
        <v>9.1603053435114504E-2</v>
      </c>
      <c r="R2" s="12">
        <f t="shared" ref="R2:R14" si="7">IFERROR((G2+H2+I2+J2)/D2,0)</f>
        <v>0.24369747899159663</v>
      </c>
      <c r="S2" s="13">
        <f t="shared" ref="S2:S14" si="8">IFERROR(K2/D2,0)</f>
        <v>0.47058823529411764</v>
      </c>
      <c r="T2" s="14">
        <f t="shared" ref="T2:T14" si="9">(E2+F2)/C2</f>
        <v>0.31297709923664124</v>
      </c>
      <c r="U2" s="14">
        <f t="shared" ref="U2:U14" si="10">S2+T2</f>
        <v>0.78356533453075894</v>
      </c>
      <c r="V2" s="14">
        <f>(Table3114[[#This Row],[2B]]+Table3114[[#This Row],[3B]]+(3*Table3114[[#This Row],[HR]]))/Table3114[[#This Row],[AB]]</f>
        <v>0.19327731092436976</v>
      </c>
      <c r="W2" s="15">
        <f>(0.69*Table3114[[#This Row],[BB]])+(0.89*Table3114[[#This Row],[1B]])+(1.27*Table3114[[#This Row],[2B]])+(1.62*Table3114[[#This Row],[3B]])+(2.1*Table3114[[#This Row],[HR]])/Table3114[[#This Row],[PA]]</f>
        <v>40.202061068702292</v>
      </c>
      <c r="X2" s="15">
        <f t="shared" ref="X2:X14" si="11">((E2+F2)*(K2+(0.26*F2))+(0.52*L2))/C2</f>
        <v>18.534961832061068</v>
      </c>
    </row>
    <row r="3" spans="1:24" x14ac:dyDescent="0.25">
      <c r="A3" s="17" t="s">
        <v>58</v>
      </c>
      <c r="B3" s="17" t="s">
        <v>248</v>
      </c>
      <c r="C3" s="6">
        <v>65</v>
      </c>
      <c r="D3" s="7">
        <f t="shared" si="0"/>
        <v>63</v>
      </c>
      <c r="E3" s="7">
        <f>SUM(Table3114[[#This Row],[1B]:[HR]])</f>
        <v>19</v>
      </c>
      <c r="F3" s="6">
        <v>2</v>
      </c>
      <c r="G3" s="6">
        <v>13</v>
      </c>
      <c r="H3" s="6">
        <v>3</v>
      </c>
      <c r="I3" s="6">
        <v>1</v>
      </c>
      <c r="J3" s="6">
        <v>2</v>
      </c>
      <c r="K3" s="8">
        <f t="shared" si="1"/>
        <v>30</v>
      </c>
      <c r="L3" s="9">
        <v>3</v>
      </c>
      <c r="M3" s="11">
        <f t="shared" si="2"/>
        <v>0.68421052631578949</v>
      </c>
      <c r="N3" s="11">
        <f t="shared" si="3"/>
        <v>0.15789473684210525</v>
      </c>
      <c r="O3" s="11">
        <f t="shared" si="4"/>
        <v>5.2631578947368418E-2</v>
      </c>
      <c r="P3" s="11">
        <f t="shared" si="5"/>
        <v>0.10526315789473684</v>
      </c>
      <c r="Q3" s="11">
        <f t="shared" si="6"/>
        <v>3.0769230769230771E-2</v>
      </c>
      <c r="R3" s="12">
        <f t="shared" si="7"/>
        <v>0.30158730158730157</v>
      </c>
      <c r="S3" s="12">
        <f t="shared" si="8"/>
        <v>0.47619047619047616</v>
      </c>
      <c r="T3" s="14">
        <f t="shared" si="9"/>
        <v>0.32307692307692309</v>
      </c>
      <c r="U3" s="14">
        <f t="shared" si="10"/>
        <v>0.79926739926739931</v>
      </c>
      <c r="V3" s="14">
        <f>(Table3114[[#This Row],[2B]]+Table3114[[#This Row],[3B]]+(3*Table3114[[#This Row],[HR]]))/Table3114[[#This Row],[AB]]</f>
        <v>0.15873015873015872</v>
      </c>
      <c r="W3" s="15">
        <f>(0.69*Table3114[[#This Row],[BB]])+(0.89*Table3114[[#This Row],[1B]])+(1.27*Table3114[[#This Row],[2B]])+(1.62*Table3114[[#This Row],[3B]])+(2.1*Table3114[[#This Row],[HR]])/Table3114[[#This Row],[PA]]</f>
        <v>18.444615384615382</v>
      </c>
      <c r="X3" s="15">
        <f t="shared" si="11"/>
        <v>9.88430769230769</v>
      </c>
    </row>
    <row r="4" spans="1:24" x14ac:dyDescent="0.25">
      <c r="A4" s="16" t="s">
        <v>229</v>
      </c>
      <c r="B4" s="17" t="s">
        <v>248</v>
      </c>
      <c r="C4" s="6">
        <v>64</v>
      </c>
      <c r="D4" s="7">
        <f t="shared" si="0"/>
        <v>62</v>
      </c>
      <c r="E4" s="7">
        <f>SUM(Table3114[[#This Row],[1B]:[HR]])</f>
        <v>6</v>
      </c>
      <c r="F4" s="6">
        <v>2</v>
      </c>
      <c r="G4" s="6">
        <v>6</v>
      </c>
      <c r="H4" s="6">
        <v>0</v>
      </c>
      <c r="I4" s="6">
        <v>0</v>
      </c>
      <c r="J4" s="6">
        <v>0</v>
      </c>
      <c r="K4" s="8">
        <f t="shared" si="1"/>
        <v>6</v>
      </c>
      <c r="L4" s="9">
        <v>0</v>
      </c>
      <c r="M4" s="11">
        <f t="shared" si="2"/>
        <v>1</v>
      </c>
      <c r="N4" s="11">
        <f t="shared" si="3"/>
        <v>0</v>
      </c>
      <c r="O4" s="11">
        <f t="shared" si="4"/>
        <v>0</v>
      </c>
      <c r="P4" s="11">
        <f t="shared" si="5"/>
        <v>0</v>
      </c>
      <c r="Q4" s="11">
        <f t="shared" si="6"/>
        <v>3.125E-2</v>
      </c>
      <c r="R4" s="12">
        <f t="shared" si="7"/>
        <v>9.6774193548387094E-2</v>
      </c>
      <c r="S4" s="12">
        <f t="shared" si="8"/>
        <v>9.6774193548387094E-2</v>
      </c>
      <c r="T4" s="14">
        <f t="shared" si="9"/>
        <v>0.125</v>
      </c>
      <c r="U4" s="14">
        <f t="shared" si="10"/>
        <v>0.22177419354838709</v>
      </c>
      <c r="V4" s="14">
        <f>(Table3114[[#This Row],[2B]]+Table3114[[#This Row],[3B]]+(3*Table3114[[#This Row],[HR]]))/Table3114[[#This Row],[AB]]</f>
        <v>0</v>
      </c>
      <c r="W4" s="15">
        <f>(0.69*Table3114[[#This Row],[BB]])+(0.89*Table3114[[#This Row],[1B]])+(1.27*Table3114[[#This Row],[2B]])+(1.62*Table3114[[#This Row],[3B]])+(2.1*Table3114[[#This Row],[HR]])/Table3114[[#This Row],[PA]]</f>
        <v>6.72</v>
      </c>
      <c r="X4" s="15">
        <f t="shared" si="11"/>
        <v>0.81499999999999995</v>
      </c>
    </row>
    <row r="5" spans="1:24" x14ac:dyDescent="0.25">
      <c r="A5" s="17" t="s">
        <v>54</v>
      </c>
      <c r="B5" s="17" t="s">
        <v>248</v>
      </c>
      <c r="C5" s="6">
        <v>128</v>
      </c>
      <c r="D5" s="7">
        <f t="shared" si="0"/>
        <v>122</v>
      </c>
      <c r="E5" s="7">
        <f>SUM(Table3114[[#This Row],[1B]:[HR]])</f>
        <v>26</v>
      </c>
      <c r="F5" s="6">
        <v>6</v>
      </c>
      <c r="G5" s="6">
        <v>15</v>
      </c>
      <c r="H5" s="6">
        <v>9</v>
      </c>
      <c r="I5" s="6">
        <v>0</v>
      </c>
      <c r="J5" s="6">
        <v>2</v>
      </c>
      <c r="K5" s="8">
        <f t="shared" si="1"/>
        <v>41</v>
      </c>
      <c r="L5" s="9">
        <v>4</v>
      </c>
      <c r="M5" s="11">
        <f t="shared" si="2"/>
        <v>0.57692307692307687</v>
      </c>
      <c r="N5" s="11">
        <f t="shared" si="3"/>
        <v>0.34615384615384615</v>
      </c>
      <c r="O5" s="11">
        <f t="shared" si="4"/>
        <v>0</v>
      </c>
      <c r="P5" s="11">
        <f t="shared" si="5"/>
        <v>7.6923076923076927E-2</v>
      </c>
      <c r="Q5" s="11">
        <f t="shared" si="6"/>
        <v>4.6875E-2</v>
      </c>
      <c r="R5" s="12">
        <f t="shared" si="7"/>
        <v>0.21311475409836064</v>
      </c>
      <c r="S5" s="12">
        <f t="shared" si="8"/>
        <v>0.33606557377049179</v>
      </c>
      <c r="T5" s="14">
        <f t="shared" si="9"/>
        <v>0.25</v>
      </c>
      <c r="U5" s="14">
        <f t="shared" si="10"/>
        <v>0.58606557377049184</v>
      </c>
      <c r="V5" s="14">
        <f>(Table3114[[#This Row],[2B]]+Table3114[[#This Row],[3B]]+(3*Table3114[[#This Row],[HR]]))/Table3114[[#This Row],[AB]]</f>
        <v>0.12295081967213115</v>
      </c>
      <c r="W5" s="15">
        <f>(0.69*Table3114[[#This Row],[BB]])+(0.89*Table3114[[#This Row],[1B]])+(1.27*Table3114[[#This Row],[2B]])+(1.62*Table3114[[#This Row],[3B]])+(2.1*Table3114[[#This Row],[HR]])/Table3114[[#This Row],[PA]]</f>
        <v>28.952812499999997</v>
      </c>
      <c r="X5" s="15">
        <f t="shared" si="11"/>
        <v>10.65625</v>
      </c>
    </row>
    <row r="6" spans="1:24" x14ac:dyDescent="0.25">
      <c r="A6" s="17" t="s">
        <v>57</v>
      </c>
      <c r="B6" s="17" t="s">
        <v>248</v>
      </c>
      <c r="C6" s="6">
        <v>73</v>
      </c>
      <c r="D6" s="7">
        <f t="shared" si="0"/>
        <v>69</v>
      </c>
      <c r="E6" s="7">
        <f>SUM(Table3114[[#This Row],[1B]:[HR]])</f>
        <v>10</v>
      </c>
      <c r="F6" s="6">
        <v>4</v>
      </c>
      <c r="G6" s="6">
        <v>6</v>
      </c>
      <c r="H6" s="6">
        <v>4</v>
      </c>
      <c r="I6" s="6">
        <v>0</v>
      </c>
      <c r="J6" s="6">
        <v>0</v>
      </c>
      <c r="K6" s="8">
        <f t="shared" si="1"/>
        <v>14</v>
      </c>
      <c r="L6" s="9">
        <v>2</v>
      </c>
      <c r="M6" s="11">
        <f t="shared" si="2"/>
        <v>0.6</v>
      </c>
      <c r="N6" s="11">
        <f t="shared" si="3"/>
        <v>0.4</v>
      </c>
      <c r="O6" s="11">
        <f t="shared" si="4"/>
        <v>0</v>
      </c>
      <c r="P6" s="11">
        <f t="shared" si="5"/>
        <v>0</v>
      </c>
      <c r="Q6" s="11">
        <f t="shared" si="6"/>
        <v>5.4794520547945202E-2</v>
      </c>
      <c r="R6" s="12">
        <f t="shared" si="7"/>
        <v>0.14492753623188406</v>
      </c>
      <c r="S6" s="12">
        <f t="shared" si="8"/>
        <v>0.20289855072463769</v>
      </c>
      <c r="T6" s="14">
        <f t="shared" si="9"/>
        <v>0.19178082191780821</v>
      </c>
      <c r="U6" s="14">
        <f t="shared" si="10"/>
        <v>0.3946793726424459</v>
      </c>
      <c r="V6" s="14">
        <f>(Table3114[[#This Row],[2B]]+Table3114[[#This Row],[3B]]+(3*Table3114[[#This Row],[HR]]))/Table3114[[#This Row],[AB]]</f>
        <v>5.7971014492753624E-2</v>
      </c>
      <c r="W6" s="15">
        <f>(0.69*Table3114[[#This Row],[BB]])+(0.89*Table3114[[#This Row],[1B]])+(1.27*Table3114[[#This Row],[2B]])+(1.62*Table3114[[#This Row],[3B]])+(2.1*Table3114[[#This Row],[HR]])/Table3114[[#This Row],[PA]]</f>
        <v>13.18</v>
      </c>
      <c r="X6" s="15">
        <f t="shared" si="11"/>
        <v>2.8986301369863012</v>
      </c>
    </row>
    <row r="7" spans="1:24" x14ac:dyDescent="0.25">
      <c r="A7" s="16" t="s">
        <v>251</v>
      </c>
      <c r="B7" s="17" t="s">
        <v>248</v>
      </c>
      <c r="C7" s="6">
        <v>136</v>
      </c>
      <c r="D7" s="7">
        <f t="shared" si="0"/>
        <v>126</v>
      </c>
      <c r="E7" s="7">
        <f>SUM(Table3114[[#This Row],[1B]:[HR]])</f>
        <v>31</v>
      </c>
      <c r="F7" s="6">
        <v>10</v>
      </c>
      <c r="G7" s="6">
        <v>18</v>
      </c>
      <c r="H7" s="6">
        <v>10</v>
      </c>
      <c r="I7" s="6">
        <v>1</v>
      </c>
      <c r="J7" s="6">
        <v>2</v>
      </c>
      <c r="K7" s="8">
        <f t="shared" si="1"/>
        <v>49</v>
      </c>
      <c r="L7" s="9">
        <v>6</v>
      </c>
      <c r="M7" s="11">
        <f t="shared" si="2"/>
        <v>0.58064516129032262</v>
      </c>
      <c r="N7" s="11">
        <f t="shared" si="3"/>
        <v>0.32258064516129031</v>
      </c>
      <c r="O7" s="11">
        <f t="shared" si="4"/>
        <v>3.2258064516129031E-2</v>
      </c>
      <c r="P7" s="11">
        <f t="shared" si="5"/>
        <v>6.4516129032258063E-2</v>
      </c>
      <c r="Q7" s="11">
        <f t="shared" si="6"/>
        <v>7.3529411764705885E-2</v>
      </c>
      <c r="R7" s="12">
        <f t="shared" si="7"/>
        <v>0.24603174603174602</v>
      </c>
      <c r="S7" s="12">
        <f t="shared" si="8"/>
        <v>0.3888888888888889</v>
      </c>
      <c r="T7" s="14">
        <f t="shared" si="9"/>
        <v>0.3014705882352941</v>
      </c>
      <c r="U7" s="14">
        <f t="shared" si="10"/>
        <v>0.690359477124183</v>
      </c>
      <c r="V7" s="14">
        <f>(Table3114[[#This Row],[2B]]+Table3114[[#This Row],[3B]]+(3*Table3114[[#This Row],[HR]]))/Table3114[[#This Row],[AB]]</f>
        <v>0.13492063492063491</v>
      </c>
      <c r="W7" s="15">
        <f>(0.69*Table3114[[#This Row],[BB]])+(0.89*Table3114[[#This Row],[1B]])+(1.27*Table3114[[#This Row],[2B]])+(1.62*Table3114[[#This Row],[3B]])+(2.1*Table3114[[#This Row],[HR]])/Table3114[[#This Row],[PA]]</f>
        <v>37.270882352941172</v>
      </c>
      <c r="X7" s="15">
        <f t="shared" si="11"/>
        <v>15.578823529411764</v>
      </c>
    </row>
    <row r="8" spans="1:24" x14ac:dyDescent="0.25">
      <c r="A8" s="17" t="s">
        <v>52</v>
      </c>
      <c r="B8" s="17" t="s">
        <v>248</v>
      </c>
      <c r="C8" s="6">
        <v>138</v>
      </c>
      <c r="D8" s="7">
        <f t="shared" si="0"/>
        <v>132</v>
      </c>
      <c r="E8" s="7">
        <f>SUM(Table3114[[#This Row],[1B]:[HR]])</f>
        <v>32</v>
      </c>
      <c r="F8" s="6">
        <v>6</v>
      </c>
      <c r="G8" s="6">
        <v>19</v>
      </c>
      <c r="H8" s="6">
        <v>7</v>
      </c>
      <c r="I8" s="6">
        <v>2</v>
      </c>
      <c r="J8" s="6">
        <v>4</v>
      </c>
      <c r="K8" s="8">
        <f t="shared" si="1"/>
        <v>55</v>
      </c>
      <c r="L8" s="9">
        <v>9</v>
      </c>
      <c r="M8" s="11">
        <f t="shared" si="2"/>
        <v>0.59375</v>
      </c>
      <c r="N8" s="11">
        <f t="shared" si="3"/>
        <v>0.21875</v>
      </c>
      <c r="O8" s="11">
        <f t="shared" si="4"/>
        <v>6.25E-2</v>
      </c>
      <c r="P8" s="11">
        <f t="shared" si="5"/>
        <v>0.125</v>
      </c>
      <c r="Q8" s="11">
        <f t="shared" si="6"/>
        <v>4.3478260869565216E-2</v>
      </c>
      <c r="R8" s="12">
        <f t="shared" si="7"/>
        <v>0.24242424242424243</v>
      </c>
      <c r="S8" s="12">
        <f t="shared" si="8"/>
        <v>0.41666666666666669</v>
      </c>
      <c r="T8" s="14">
        <f t="shared" si="9"/>
        <v>0.27536231884057971</v>
      </c>
      <c r="U8" s="14">
        <f t="shared" si="10"/>
        <v>0.69202898550724634</v>
      </c>
      <c r="V8" s="14">
        <f>(Table3114[[#This Row],[2B]]+Table3114[[#This Row],[3B]]+(3*Table3114[[#This Row],[HR]]))/Table3114[[#This Row],[AB]]</f>
        <v>0.15909090909090909</v>
      </c>
      <c r="W8" s="15">
        <f>(0.69*Table3114[[#This Row],[BB]])+(0.89*Table3114[[#This Row],[1B]])+(1.27*Table3114[[#This Row],[2B]])+(1.62*Table3114[[#This Row],[3B]])+(2.1*Table3114[[#This Row],[HR]])/Table3114[[#This Row],[PA]]</f>
        <v>33.240869565217388</v>
      </c>
      <c r="X8" s="15">
        <f t="shared" si="11"/>
        <v>15.608405797101449</v>
      </c>
    </row>
    <row r="9" spans="1:24" x14ac:dyDescent="0.25">
      <c r="A9" s="17" t="s">
        <v>59</v>
      </c>
      <c r="B9" s="17" t="s">
        <v>248</v>
      </c>
      <c r="C9" s="6">
        <v>100</v>
      </c>
      <c r="D9" s="7">
        <f t="shared" si="0"/>
        <v>90</v>
      </c>
      <c r="E9" s="7">
        <f>SUM(Table3114[[#This Row],[1B]:[HR]])</f>
        <v>14</v>
      </c>
      <c r="F9" s="6">
        <v>10</v>
      </c>
      <c r="G9" s="6">
        <v>10</v>
      </c>
      <c r="H9" s="6">
        <v>2</v>
      </c>
      <c r="I9" s="6">
        <v>0</v>
      </c>
      <c r="J9" s="6">
        <v>2</v>
      </c>
      <c r="K9" s="8">
        <f t="shared" si="1"/>
        <v>22</v>
      </c>
      <c r="L9" s="9">
        <v>6</v>
      </c>
      <c r="M9" s="11">
        <f t="shared" si="2"/>
        <v>0.7142857142857143</v>
      </c>
      <c r="N9" s="11">
        <f t="shared" si="3"/>
        <v>0.14285714285714285</v>
      </c>
      <c r="O9" s="11">
        <f t="shared" si="4"/>
        <v>0</v>
      </c>
      <c r="P9" s="11">
        <f t="shared" si="5"/>
        <v>0.14285714285714285</v>
      </c>
      <c r="Q9" s="11">
        <f t="shared" si="6"/>
        <v>0.1</v>
      </c>
      <c r="R9" s="12">
        <f t="shared" si="7"/>
        <v>0.15555555555555556</v>
      </c>
      <c r="S9" s="12">
        <f t="shared" si="8"/>
        <v>0.24444444444444444</v>
      </c>
      <c r="T9" s="14">
        <f t="shared" si="9"/>
        <v>0.24</v>
      </c>
      <c r="U9" s="14">
        <f t="shared" si="10"/>
        <v>0.48444444444444446</v>
      </c>
      <c r="V9" s="14">
        <f>(Table3114[[#This Row],[2B]]+Table3114[[#This Row],[3B]]+(3*Table3114[[#This Row],[HR]]))/Table3114[[#This Row],[AB]]</f>
        <v>8.8888888888888892E-2</v>
      </c>
      <c r="W9" s="15">
        <f>(0.69*Table3114[[#This Row],[BB]])+(0.89*Table3114[[#This Row],[1B]])+(1.27*Table3114[[#This Row],[2B]])+(1.62*Table3114[[#This Row],[3B]])+(2.1*Table3114[[#This Row],[HR]])/Table3114[[#This Row],[PA]]</f>
        <v>18.382000000000001</v>
      </c>
      <c r="X9" s="15">
        <f t="shared" si="11"/>
        <v>5.9352000000000009</v>
      </c>
    </row>
    <row r="10" spans="1:24" x14ac:dyDescent="0.25">
      <c r="A10" s="17" t="s">
        <v>49</v>
      </c>
      <c r="B10" s="17" t="s">
        <v>248</v>
      </c>
      <c r="C10" s="6">
        <v>150</v>
      </c>
      <c r="D10" s="7">
        <f t="shared" si="0"/>
        <v>142</v>
      </c>
      <c r="E10" s="7">
        <f>SUM(Table3114[[#This Row],[1B]:[HR]])</f>
        <v>28</v>
      </c>
      <c r="F10" s="6">
        <v>8</v>
      </c>
      <c r="G10" s="6">
        <v>22</v>
      </c>
      <c r="H10" s="6">
        <v>5</v>
      </c>
      <c r="I10" s="6">
        <v>0</v>
      </c>
      <c r="J10" s="6">
        <v>1</v>
      </c>
      <c r="K10" s="8">
        <f t="shared" si="1"/>
        <v>36</v>
      </c>
      <c r="L10" s="9">
        <v>8</v>
      </c>
      <c r="M10" s="11">
        <f t="shared" si="2"/>
        <v>0.7857142857142857</v>
      </c>
      <c r="N10" s="11">
        <f t="shared" si="3"/>
        <v>0.17857142857142858</v>
      </c>
      <c r="O10" s="11">
        <f t="shared" si="4"/>
        <v>0</v>
      </c>
      <c r="P10" s="11">
        <f t="shared" si="5"/>
        <v>3.5714285714285712E-2</v>
      </c>
      <c r="Q10" s="11">
        <f t="shared" si="6"/>
        <v>5.3333333333333337E-2</v>
      </c>
      <c r="R10" s="12">
        <f t="shared" si="7"/>
        <v>0.19718309859154928</v>
      </c>
      <c r="S10" s="12">
        <f t="shared" si="8"/>
        <v>0.25352112676056338</v>
      </c>
      <c r="T10" s="14">
        <f t="shared" si="9"/>
        <v>0.24</v>
      </c>
      <c r="U10" s="14">
        <f t="shared" si="10"/>
        <v>0.49352112676056337</v>
      </c>
      <c r="V10" s="14">
        <f>(Table3114[[#This Row],[2B]]+Table3114[[#This Row],[3B]]+(3*Table3114[[#This Row],[HR]]))/Table3114[[#This Row],[AB]]</f>
        <v>5.6338028169014086E-2</v>
      </c>
      <c r="W10" s="15">
        <f>(0.69*Table3114[[#This Row],[BB]])+(0.89*Table3114[[#This Row],[1B]])+(1.27*Table3114[[#This Row],[2B]])+(1.62*Table3114[[#This Row],[3B]])+(2.1*Table3114[[#This Row],[HR]])/Table3114[[#This Row],[PA]]</f>
        <v>31.464000000000002</v>
      </c>
      <c r="X10" s="15">
        <f t="shared" si="11"/>
        <v>9.1669333333333327</v>
      </c>
    </row>
    <row r="11" spans="1:24" x14ac:dyDescent="0.25">
      <c r="A11" s="17" t="s">
        <v>50</v>
      </c>
      <c r="B11" s="17" t="s">
        <v>249</v>
      </c>
      <c r="C11" s="6">
        <v>141</v>
      </c>
      <c r="D11" s="7">
        <f t="shared" si="0"/>
        <v>126</v>
      </c>
      <c r="E11" s="7">
        <f>SUM(Table3114[[#This Row],[1B]:[HR]])</f>
        <v>37</v>
      </c>
      <c r="F11" s="6">
        <v>15</v>
      </c>
      <c r="G11" s="6">
        <v>21</v>
      </c>
      <c r="H11" s="6">
        <v>13</v>
      </c>
      <c r="I11" s="6">
        <v>0</v>
      </c>
      <c r="J11" s="6">
        <v>3</v>
      </c>
      <c r="K11" s="8">
        <f t="shared" si="1"/>
        <v>59</v>
      </c>
      <c r="L11" s="9">
        <v>7</v>
      </c>
      <c r="M11" s="11">
        <f t="shared" si="2"/>
        <v>0.56756756756756754</v>
      </c>
      <c r="N11" s="11">
        <f t="shared" si="3"/>
        <v>0.35135135135135137</v>
      </c>
      <c r="O11" s="11">
        <f t="shared" si="4"/>
        <v>0</v>
      </c>
      <c r="P11" s="11">
        <f t="shared" si="5"/>
        <v>8.1081081081081086E-2</v>
      </c>
      <c r="Q11" s="11">
        <f t="shared" si="6"/>
        <v>0.10638297872340426</v>
      </c>
      <c r="R11" s="12">
        <f t="shared" si="7"/>
        <v>0.29365079365079366</v>
      </c>
      <c r="S11" s="12">
        <f t="shared" si="8"/>
        <v>0.46825396825396826</v>
      </c>
      <c r="T11" s="14">
        <f t="shared" si="9"/>
        <v>0.36879432624113473</v>
      </c>
      <c r="U11" s="14">
        <f t="shared" si="10"/>
        <v>0.83704829449510298</v>
      </c>
      <c r="V11" s="14">
        <f>(Table3114[[#This Row],[2B]]+Table3114[[#This Row],[3B]]+(3*Table3114[[#This Row],[HR]]))/Table3114[[#This Row],[AB]]</f>
        <v>0.17460317460317459</v>
      </c>
      <c r="W11" s="15">
        <f>(0.69*Table3114[[#This Row],[BB]])+(0.89*Table3114[[#This Row],[1B]])+(1.27*Table3114[[#This Row],[2B]])+(1.62*Table3114[[#This Row],[3B]])+(2.1*Table3114[[#This Row],[HR]])/Table3114[[#This Row],[PA]]</f>
        <v>45.594680851063828</v>
      </c>
      <c r="X11" s="15">
        <f t="shared" si="11"/>
        <v>23.222978723404253</v>
      </c>
    </row>
    <row r="12" spans="1:24" x14ac:dyDescent="0.25">
      <c r="A12" s="17" t="s">
        <v>55</v>
      </c>
      <c r="B12" s="17" t="s">
        <v>248</v>
      </c>
      <c r="C12" s="6">
        <v>125</v>
      </c>
      <c r="D12" s="7">
        <f t="shared" si="0"/>
        <v>114</v>
      </c>
      <c r="E12" s="7">
        <f>SUM(Table3114[[#This Row],[1B]:[HR]])</f>
        <v>28</v>
      </c>
      <c r="F12" s="6">
        <v>11</v>
      </c>
      <c r="G12" s="6">
        <v>18</v>
      </c>
      <c r="H12" s="6">
        <v>7</v>
      </c>
      <c r="I12" s="6">
        <v>1</v>
      </c>
      <c r="J12" s="6">
        <v>2</v>
      </c>
      <c r="K12" s="8">
        <f t="shared" si="1"/>
        <v>43</v>
      </c>
      <c r="L12" s="9">
        <v>10</v>
      </c>
      <c r="M12" s="11">
        <f t="shared" si="2"/>
        <v>0.6428571428571429</v>
      </c>
      <c r="N12" s="11">
        <f t="shared" si="3"/>
        <v>0.25</v>
      </c>
      <c r="O12" s="11">
        <f t="shared" si="4"/>
        <v>3.5714285714285712E-2</v>
      </c>
      <c r="P12" s="11">
        <f t="shared" si="5"/>
        <v>7.1428571428571425E-2</v>
      </c>
      <c r="Q12" s="11">
        <f t="shared" si="6"/>
        <v>8.7999999999999995E-2</v>
      </c>
      <c r="R12" s="12">
        <f t="shared" si="7"/>
        <v>0.24561403508771928</v>
      </c>
      <c r="S12" s="12">
        <f t="shared" si="8"/>
        <v>0.37719298245614036</v>
      </c>
      <c r="T12" s="14">
        <f t="shared" si="9"/>
        <v>0.312</v>
      </c>
      <c r="U12" s="14">
        <f t="shared" si="10"/>
        <v>0.68919298245614036</v>
      </c>
      <c r="V12" s="14">
        <f>(Table3114[[#This Row],[2B]]+Table3114[[#This Row],[3B]]+(3*Table3114[[#This Row],[HR]]))/Table3114[[#This Row],[AB]]</f>
        <v>0.12280701754385964</v>
      </c>
      <c r="W12" s="15">
        <f>(0.69*Table3114[[#This Row],[BB]])+(0.89*Table3114[[#This Row],[1B]])+(1.27*Table3114[[#This Row],[2B]])+(1.62*Table3114[[#This Row],[3B]])+(2.1*Table3114[[#This Row],[HR]])/Table3114[[#This Row],[PA]]</f>
        <v>34.153599999999997</v>
      </c>
      <c r="X12" s="15">
        <f t="shared" si="11"/>
        <v>14.349920000000001</v>
      </c>
    </row>
    <row r="13" spans="1:24" x14ac:dyDescent="0.25">
      <c r="A13" s="17" t="s">
        <v>56</v>
      </c>
      <c r="B13" s="17" t="s">
        <v>248</v>
      </c>
      <c r="C13" s="6">
        <v>66</v>
      </c>
      <c r="D13" s="7">
        <f t="shared" si="0"/>
        <v>61</v>
      </c>
      <c r="E13" s="7">
        <f>SUM(Table3114[[#This Row],[1B]:[HR]])</f>
        <v>11</v>
      </c>
      <c r="F13" s="6">
        <v>5</v>
      </c>
      <c r="G13" s="6">
        <v>3</v>
      </c>
      <c r="H13" s="6">
        <v>5</v>
      </c>
      <c r="I13" s="6">
        <v>2</v>
      </c>
      <c r="J13" s="6">
        <v>1</v>
      </c>
      <c r="K13" s="8">
        <f t="shared" si="1"/>
        <v>23</v>
      </c>
      <c r="L13" s="9">
        <v>2</v>
      </c>
      <c r="M13" s="11">
        <f t="shared" si="2"/>
        <v>0.27272727272727271</v>
      </c>
      <c r="N13" s="11">
        <f t="shared" si="3"/>
        <v>0.45454545454545453</v>
      </c>
      <c r="O13" s="11">
        <f t="shared" si="4"/>
        <v>0.18181818181818182</v>
      </c>
      <c r="P13" s="11">
        <f t="shared" si="5"/>
        <v>9.0909090909090912E-2</v>
      </c>
      <c r="Q13" s="11">
        <f t="shared" si="6"/>
        <v>7.575757575757576E-2</v>
      </c>
      <c r="R13" s="12">
        <f t="shared" si="7"/>
        <v>0.18032786885245902</v>
      </c>
      <c r="S13" s="12">
        <f t="shared" si="8"/>
        <v>0.37704918032786883</v>
      </c>
      <c r="T13" s="14">
        <f t="shared" si="9"/>
        <v>0.24242424242424243</v>
      </c>
      <c r="U13" s="14">
        <f t="shared" si="10"/>
        <v>0.61947342275211126</v>
      </c>
      <c r="V13" s="14">
        <f>(Table3114[[#This Row],[2B]]+Table3114[[#This Row],[3B]]+(3*Table3114[[#This Row],[HR]]))/Table3114[[#This Row],[AB]]</f>
        <v>0.16393442622950818</v>
      </c>
      <c r="W13" s="15">
        <f>(0.69*Table3114[[#This Row],[BB]])+(0.89*Table3114[[#This Row],[1B]])+(1.27*Table3114[[#This Row],[2B]])+(1.62*Table3114[[#This Row],[3B]])+(2.1*Table3114[[#This Row],[HR]])/Table3114[[#This Row],[PA]]</f>
        <v>15.74181818181818</v>
      </c>
      <c r="X13" s="15">
        <f t="shared" si="11"/>
        <v>5.9066666666666672</v>
      </c>
    </row>
    <row r="14" spans="1:24" x14ac:dyDescent="0.25">
      <c r="A14" s="37" t="s">
        <v>51</v>
      </c>
      <c r="B14" s="17" t="s">
        <v>248</v>
      </c>
      <c r="C14" s="6">
        <v>101</v>
      </c>
      <c r="D14" s="19">
        <f t="shared" si="0"/>
        <v>94</v>
      </c>
      <c r="E14" s="7">
        <f>SUM(Table3114[[#This Row],[1B]:[HR]])</f>
        <v>17</v>
      </c>
      <c r="F14" s="6">
        <v>7</v>
      </c>
      <c r="G14" s="6">
        <v>10</v>
      </c>
      <c r="H14" s="6">
        <v>5</v>
      </c>
      <c r="I14" s="6">
        <v>0</v>
      </c>
      <c r="J14" s="6">
        <v>2</v>
      </c>
      <c r="K14" s="8">
        <f t="shared" si="1"/>
        <v>28</v>
      </c>
      <c r="L14" s="9">
        <v>4</v>
      </c>
      <c r="M14" s="20">
        <f t="shared" si="2"/>
        <v>0.58823529411764708</v>
      </c>
      <c r="N14" s="20">
        <f t="shared" si="3"/>
        <v>0.29411764705882354</v>
      </c>
      <c r="O14" s="11">
        <f t="shared" si="4"/>
        <v>0</v>
      </c>
      <c r="P14" s="11">
        <f t="shared" si="5"/>
        <v>0.11764705882352941</v>
      </c>
      <c r="Q14" s="11">
        <f t="shared" si="6"/>
        <v>6.9306930693069313E-2</v>
      </c>
      <c r="R14" s="21">
        <f t="shared" si="7"/>
        <v>0.18085106382978725</v>
      </c>
      <c r="S14" s="21">
        <f t="shared" si="8"/>
        <v>0.2978723404255319</v>
      </c>
      <c r="T14" s="22">
        <f t="shared" si="9"/>
        <v>0.23762376237623761</v>
      </c>
      <c r="U14" s="22">
        <f t="shared" si="10"/>
        <v>0.53549610280176951</v>
      </c>
      <c r="V14" s="22">
        <f>(Table3114[[#This Row],[2B]]+Table3114[[#This Row],[3B]]+(3*Table3114[[#This Row],[HR]]))/Table3114[[#This Row],[AB]]</f>
        <v>0.11702127659574468</v>
      </c>
      <c r="W14" s="23">
        <f>(0.69*Table3114[[#This Row],[BB]])+(0.89*Table3114[[#This Row],[1B]])+(1.27*Table3114[[#This Row],[2B]])+(1.62*Table3114[[#This Row],[3B]])+(2.1*Table3114[[#This Row],[HR]])/Table3114[[#This Row],[PA]]</f>
        <v>20.121584158415839</v>
      </c>
      <c r="X14" s="15">
        <f t="shared" si="11"/>
        <v>7.1065346534653475</v>
      </c>
    </row>
  </sheetData>
  <phoneticPr fontId="3" type="noConversion"/>
  <conditionalFormatting sqref="X2: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85D-68C1-48ED-95F1-918CB5DCCEAD}">
  <dimension ref="A1:X16"/>
  <sheetViews>
    <sheetView workbookViewId="0">
      <selection activeCell="L17" sqref="L17"/>
    </sheetView>
  </sheetViews>
  <sheetFormatPr defaultRowHeight="15" x14ac:dyDescent="0.25"/>
  <cols>
    <col min="1" max="1" width="16.7109375" bestFit="1" customWidth="1"/>
    <col min="2" max="2" width="16.7109375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69</v>
      </c>
      <c r="B2" s="17" t="s">
        <v>249</v>
      </c>
      <c r="C2" s="6">
        <v>98</v>
      </c>
      <c r="D2" s="7">
        <f t="shared" ref="D2:D16" si="0">C2-F2</f>
        <v>95</v>
      </c>
      <c r="E2" s="7">
        <f>SUM(Table3115[[#This Row],[1B]:[HR]])</f>
        <v>19</v>
      </c>
      <c r="F2" s="6">
        <v>3</v>
      </c>
      <c r="G2" s="6">
        <v>12</v>
      </c>
      <c r="H2" s="6">
        <v>5</v>
      </c>
      <c r="I2" s="6">
        <v>1</v>
      </c>
      <c r="J2" s="6">
        <v>1</v>
      </c>
      <c r="K2" s="8">
        <f t="shared" ref="K2:K16" si="1">SUM((G2*1),(H2*2),(I2*3),(J2*4))</f>
        <v>29</v>
      </c>
      <c r="L2" s="9">
        <v>2</v>
      </c>
      <c r="M2" s="10">
        <f t="shared" ref="M2:M16" si="2">IFERROR(G2/E2,0)</f>
        <v>0.63157894736842102</v>
      </c>
      <c r="N2" s="10">
        <f t="shared" ref="N2:N16" si="3">IFERROR(H2/E2,0)</f>
        <v>0.26315789473684209</v>
      </c>
      <c r="O2" s="10">
        <f t="shared" ref="O2:O16" si="4">IFERROR(I2/E2,0)</f>
        <v>5.2631578947368418E-2</v>
      </c>
      <c r="P2" s="11">
        <f t="shared" ref="P2:P16" si="5">IFERROR(J2/E2,0)</f>
        <v>5.2631578947368418E-2</v>
      </c>
      <c r="Q2" s="11">
        <f t="shared" ref="Q2:Q16" si="6">IFERROR(F2/C2,0)</f>
        <v>3.0612244897959183E-2</v>
      </c>
      <c r="R2" s="12">
        <f t="shared" ref="R2:R16" si="7">IFERROR((G2+H2+I2+J2)/D2,0)</f>
        <v>0.2</v>
      </c>
      <c r="S2" s="13">
        <f t="shared" ref="S2:S16" si="8">IFERROR(K2/D2,0)</f>
        <v>0.30526315789473685</v>
      </c>
      <c r="T2" s="14">
        <f t="shared" ref="T2:T16" si="9">(E2+F2)/C2</f>
        <v>0.22448979591836735</v>
      </c>
      <c r="U2" s="14">
        <f t="shared" ref="U2:U16" si="10">S2+T2</f>
        <v>0.52975295381310417</v>
      </c>
      <c r="V2" s="14">
        <f>(Table3115[[#This Row],[2B]]+Table3115[[#This Row],[3B]]+(3*Table3115[[#This Row],[HR]]))/Table3115[[#This Row],[AB]]</f>
        <v>9.4736842105263161E-2</v>
      </c>
      <c r="W2" s="15">
        <f>(0.69*Table3115[[#This Row],[BB]])+(0.89*Table3115[[#This Row],[1B]])+(1.27*Table3115[[#This Row],[2B]])+(1.62*Table3115[[#This Row],[3B]])+(2.1*Table3115[[#This Row],[HR]])/Table3115[[#This Row],[PA]]</f>
        <v>20.741428571428575</v>
      </c>
      <c r="X2" s="15">
        <f t="shared" ref="X2:X16" si="11">((E2+F2)*(K2+(0.26*F2))+(0.52*L2))/C2</f>
        <v>6.6959183673469393</v>
      </c>
    </row>
    <row r="3" spans="1:24" x14ac:dyDescent="0.25">
      <c r="A3" s="17" t="s">
        <v>252</v>
      </c>
      <c r="B3" s="17">
        <v>3</v>
      </c>
      <c r="C3" s="6">
        <v>70</v>
      </c>
      <c r="D3" s="48">
        <f t="shared" si="0"/>
        <v>68</v>
      </c>
      <c r="E3" s="48">
        <f>SUM(Table3115[[#This Row],[1B]:[HR]])</f>
        <v>18</v>
      </c>
      <c r="F3" s="6">
        <v>2</v>
      </c>
      <c r="G3" s="6">
        <v>8</v>
      </c>
      <c r="H3" s="6">
        <v>3</v>
      </c>
      <c r="I3" s="6">
        <v>2</v>
      </c>
      <c r="J3" s="6">
        <v>5</v>
      </c>
      <c r="K3" s="8">
        <f t="shared" si="1"/>
        <v>40</v>
      </c>
      <c r="L3" s="9">
        <v>1</v>
      </c>
      <c r="M3" s="11">
        <f t="shared" si="2"/>
        <v>0.44444444444444442</v>
      </c>
      <c r="N3" s="11">
        <f t="shared" si="3"/>
        <v>0.16666666666666666</v>
      </c>
      <c r="O3" s="11">
        <f t="shared" si="4"/>
        <v>0.1111111111111111</v>
      </c>
      <c r="P3" s="11">
        <f t="shared" si="5"/>
        <v>0.27777777777777779</v>
      </c>
      <c r="Q3" s="11">
        <f t="shared" si="6"/>
        <v>2.8571428571428571E-2</v>
      </c>
      <c r="R3" s="12">
        <f t="shared" si="7"/>
        <v>0.26470588235294118</v>
      </c>
      <c r="S3" s="12">
        <f t="shared" si="8"/>
        <v>0.58823529411764708</v>
      </c>
      <c r="T3" s="14">
        <f t="shared" si="9"/>
        <v>0.2857142857142857</v>
      </c>
      <c r="U3" s="14">
        <f t="shared" si="10"/>
        <v>0.87394957983193278</v>
      </c>
      <c r="V3" s="6">
        <f>(Table3115[[#This Row],[2B]]+Table3115[[#This Row],[3B]]+(3*Table3115[[#This Row],[HR]]))/Table3115[[#This Row],[AB]]</f>
        <v>0.29411764705882354</v>
      </c>
      <c r="W3" s="6">
        <f>(0.69*Table3115[[#This Row],[BB]])+(0.89*Table3115[[#This Row],[1B]])+(1.27*Table3115[[#This Row],[2B]])+(1.62*Table3115[[#This Row],[3B]])+(2.1*Table3115[[#This Row],[HR]])/Table3115[[#This Row],[PA]]</f>
        <v>15.700000000000001</v>
      </c>
      <c r="X3" s="15">
        <f t="shared" si="11"/>
        <v>11.584571428571429</v>
      </c>
    </row>
    <row r="4" spans="1:24" x14ac:dyDescent="0.25">
      <c r="A4" s="17" t="s">
        <v>65</v>
      </c>
      <c r="B4" s="17" t="s">
        <v>248</v>
      </c>
      <c r="C4" s="6">
        <v>132</v>
      </c>
      <c r="D4" s="7">
        <f t="shared" si="0"/>
        <v>123</v>
      </c>
      <c r="E4" s="7">
        <f>SUM(Table3115[[#This Row],[1B]:[HR]])</f>
        <v>35</v>
      </c>
      <c r="F4" s="6">
        <v>9</v>
      </c>
      <c r="G4" s="6">
        <v>19</v>
      </c>
      <c r="H4" s="6">
        <v>5</v>
      </c>
      <c r="I4" s="6">
        <v>1</v>
      </c>
      <c r="J4" s="6">
        <v>10</v>
      </c>
      <c r="K4" s="8">
        <f t="shared" si="1"/>
        <v>72</v>
      </c>
      <c r="L4" s="9">
        <v>3</v>
      </c>
      <c r="M4" s="11">
        <f t="shared" si="2"/>
        <v>0.54285714285714282</v>
      </c>
      <c r="N4" s="11">
        <f t="shared" si="3"/>
        <v>0.14285714285714285</v>
      </c>
      <c r="O4" s="11">
        <f t="shared" si="4"/>
        <v>2.8571428571428571E-2</v>
      </c>
      <c r="P4" s="11">
        <f t="shared" si="5"/>
        <v>0.2857142857142857</v>
      </c>
      <c r="Q4" s="11">
        <f t="shared" si="6"/>
        <v>6.8181818181818177E-2</v>
      </c>
      <c r="R4" s="12">
        <f t="shared" si="7"/>
        <v>0.28455284552845528</v>
      </c>
      <c r="S4" s="12">
        <f t="shared" si="8"/>
        <v>0.58536585365853655</v>
      </c>
      <c r="T4" s="14">
        <f t="shared" si="9"/>
        <v>0.33333333333333331</v>
      </c>
      <c r="U4" s="14">
        <f t="shared" si="10"/>
        <v>0.91869918699186992</v>
      </c>
      <c r="V4" s="14">
        <f>(Table3115[[#This Row],[2B]]+Table3115[[#This Row],[3B]]+(3*Table3115[[#This Row],[HR]]))/Table3115[[#This Row],[AB]]</f>
        <v>0.29268292682926828</v>
      </c>
      <c r="W4" s="15">
        <f>(0.69*Table3115[[#This Row],[BB]])+(0.89*Table3115[[#This Row],[1B]])+(1.27*Table3115[[#This Row],[2B]])+(1.62*Table3115[[#This Row],[3B]])+(2.1*Table3115[[#This Row],[HR]])/Table3115[[#This Row],[PA]]</f>
        <v>31.24909090909091</v>
      </c>
      <c r="X4" s="15">
        <f t="shared" si="11"/>
        <v>24.791818181818183</v>
      </c>
    </row>
    <row r="5" spans="1:24" x14ac:dyDescent="0.25">
      <c r="A5" s="17" t="s">
        <v>61</v>
      </c>
      <c r="B5" s="17" t="s">
        <v>243</v>
      </c>
      <c r="C5" s="6">
        <v>70</v>
      </c>
      <c r="D5" s="7">
        <f t="shared" si="0"/>
        <v>65</v>
      </c>
      <c r="E5" s="7">
        <f>SUM(Table3115[[#This Row],[1B]:[HR]])</f>
        <v>10</v>
      </c>
      <c r="F5" s="6">
        <v>5</v>
      </c>
      <c r="G5" s="6">
        <v>3</v>
      </c>
      <c r="H5" s="6">
        <v>3</v>
      </c>
      <c r="I5" s="6">
        <v>0</v>
      </c>
      <c r="J5" s="6">
        <v>4</v>
      </c>
      <c r="K5" s="8">
        <f t="shared" si="1"/>
        <v>25</v>
      </c>
      <c r="L5" s="9">
        <v>4</v>
      </c>
      <c r="M5" s="11">
        <f t="shared" si="2"/>
        <v>0.3</v>
      </c>
      <c r="N5" s="11">
        <f t="shared" si="3"/>
        <v>0.3</v>
      </c>
      <c r="O5" s="11">
        <f t="shared" si="4"/>
        <v>0</v>
      </c>
      <c r="P5" s="11">
        <f t="shared" si="5"/>
        <v>0.4</v>
      </c>
      <c r="Q5" s="11">
        <f t="shared" si="6"/>
        <v>7.1428571428571425E-2</v>
      </c>
      <c r="R5" s="12">
        <f t="shared" si="7"/>
        <v>0.15384615384615385</v>
      </c>
      <c r="S5" s="12">
        <f t="shared" si="8"/>
        <v>0.38461538461538464</v>
      </c>
      <c r="T5" s="14">
        <f t="shared" si="9"/>
        <v>0.21428571428571427</v>
      </c>
      <c r="U5" s="14">
        <f t="shared" si="10"/>
        <v>0.59890109890109888</v>
      </c>
      <c r="V5" s="14">
        <f>(Table3115[[#This Row],[2B]]+Table3115[[#This Row],[3B]]+(3*Table3115[[#This Row],[HR]]))/Table3115[[#This Row],[AB]]</f>
        <v>0.23076923076923078</v>
      </c>
      <c r="W5" s="15">
        <f>(0.69*Table3115[[#This Row],[BB]])+(0.89*Table3115[[#This Row],[1B]])+(1.27*Table3115[[#This Row],[2B]])+(1.62*Table3115[[#This Row],[3B]])+(2.1*Table3115[[#This Row],[HR]])/Table3115[[#This Row],[PA]]</f>
        <v>10.049999999999999</v>
      </c>
      <c r="X5" s="15">
        <f t="shared" si="11"/>
        <v>5.6654285714285715</v>
      </c>
    </row>
    <row r="6" spans="1:24" x14ac:dyDescent="0.25">
      <c r="A6" s="17" t="s">
        <v>66</v>
      </c>
      <c r="B6" s="17" t="s">
        <v>248</v>
      </c>
      <c r="C6" s="6">
        <v>123</v>
      </c>
      <c r="D6" s="7">
        <f t="shared" si="0"/>
        <v>111</v>
      </c>
      <c r="E6" s="7">
        <f>SUM(Table3115[[#This Row],[1B]:[HR]])</f>
        <v>28</v>
      </c>
      <c r="F6" s="6">
        <v>12</v>
      </c>
      <c r="G6" s="6">
        <v>16</v>
      </c>
      <c r="H6" s="6">
        <v>7</v>
      </c>
      <c r="I6" s="6">
        <v>1</v>
      </c>
      <c r="J6" s="6">
        <v>4</v>
      </c>
      <c r="K6" s="8">
        <f t="shared" si="1"/>
        <v>49</v>
      </c>
      <c r="L6" s="9">
        <v>9</v>
      </c>
      <c r="M6" s="11">
        <f t="shared" si="2"/>
        <v>0.5714285714285714</v>
      </c>
      <c r="N6" s="11">
        <f t="shared" si="3"/>
        <v>0.25</v>
      </c>
      <c r="O6" s="11">
        <f t="shared" si="4"/>
        <v>3.5714285714285712E-2</v>
      </c>
      <c r="P6" s="11">
        <f t="shared" si="5"/>
        <v>0.14285714285714285</v>
      </c>
      <c r="Q6" s="11">
        <f t="shared" si="6"/>
        <v>9.7560975609756101E-2</v>
      </c>
      <c r="R6" s="12">
        <f t="shared" si="7"/>
        <v>0.25225225225225223</v>
      </c>
      <c r="S6" s="12">
        <f t="shared" si="8"/>
        <v>0.44144144144144143</v>
      </c>
      <c r="T6" s="14">
        <f t="shared" si="9"/>
        <v>0.32520325203252032</v>
      </c>
      <c r="U6" s="14">
        <f t="shared" si="10"/>
        <v>0.76664469347396169</v>
      </c>
      <c r="V6" s="14">
        <f>(Table3115[[#This Row],[2B]]+Table3115[[#This Row],[3B]]+(3*Table3115[[#This Row],[HR]]))/Table3115[[#This Row],[AB]]</f>
        <v>0.18018018018018017</v>
      </c>
      <c r="W6" s="15">
        <f>(0.69*Table3115[[#This Row],[BB]])+(0.89*Table3115[[#This Row],[1B]])+(1.27*Table3115[[#This Row],[2B]])+(1.62*Table3115[[#This Row],[3B]])+(2.1*Table3115[[#This Row],[HR]])/Table3115[[#This Row],[PA]]</f>
        <v>33.098292682926832</v>
      </c>
      <c r="X6" s="15">
        <f t="shared" si="11"/>
        <v>16.987642276422761</v>
      </c>
    </row>
    <row r="7" spans="1:24" x14ac:dyDescent="0.25">
      <c r="A7" s="17" t="s">
        <v>63</v>
      </c>
      <c r="B7" s="17" t="s">
        <v>248</v>
      </c>
      <c r="C7" s="6">
        <v>135</v>
      </c>
      <c r="D7" s="7">
        <f t="shared" si="0"/>
        <v>123</v>
      </c>
      <c r="E7" s="7">
        <f>SUM(Table3115[[#This Row],[1B]:[HR]])</f>
        <v>54</v>
      </c>
      <c r="F7" s="6">
        <v>12</v>
      </c>
      <c r="G7" s="6">
        <v>31</v>
      </c>
      <c r="H7" s="6">
        <v>13</v>
      </c>
      <c r="I7" s="6">
        <v>3</v>
      </c>
      <c r="J7" s="6">
        <v>7</v>
      </c>
      <c r="K7" s="8">
        <f t="shared" si="1"/>
        <v>94</v>
      </c>
      <c r="L7" s="9">
        <v>19</v>
      </c>
      <c r="M7" s="11">
        <f t="shared" si="2"/>
        <v>0.57407407407407407</v>
      </c>
      <c r="N7" s="11">
        <f t="shared" si="3"/>
        <v>0.24074074074074073</v>
      </c>
      <c r="O7" s="11">
        <f t="shared" si="4"/>
        <v>5.5555555555555552E-2</v>
      </c>
      <c r="P7" s="11">
        <f t="shared" si="5"/>
        <v>0.12962962962962962</v>
      </c>
      <c r="Q7" s="11">
        <f t="shared" si="6"/>
        <v>8.8888888888888892E-2</v>
      </c>
      <c r="R7" s="12">
        <f t="shared" si="7"/>
        <v>0.43902439024390244</v>
      </c>
      <c r="S7" s="12">
        <f t="shared" si="8"/>
        <v>0.76422764227642281</v>
      </c>
      <c r="T7" s="14">
        <f t="shared" si="9"/>
        <v>0.48888888888888887</v>
      </c>
      <c r="U7" s="14">
        <f t="shared" si="10"/>
        <v>1.2531165311653116</v>
      </c>
      <c r="V7" s="14">
        <f>(Table3115[[#This Row],[2B]]+Table3115[[#This Row],[3B]]+(3*Table3115[[#This Row],[HR]]))/Table3115[[#This Row],[AB]]</f>
        <v>0.30081300813008133</v>
      </c>
      <c r="W7" s="15">
        <f>(0.69*Table3115[[#This Row],[BB]])+(0.89*Table3115[[#This Row],[1B]])+(1.27*Table3115[[#This Row],[2B]])+(1.62*Table3115[[#This Row],[3B]])+(2.1*Table3115[[#This Row],[HR]])/Table3115[[#This Row],[PA]]</f>
        <v>57.348888888888887</v>
      </c>
      <c r="X7" s="15">
        <f t="shared" si="11"/>
        <v>47.554074074074073</v>
      </c>
    </row>
    <row r="8" spans="1:24" x14ac:dyDescent="0.25">
      <c r="A8" s="17" t="s">
        <v>60</v>
      </c>
      <c r="B8" s="17" t="s">
        <v>248</v>
      </c>
      <c r="C8" s="6">
        <v>111</v>
      </c>
      <c r="D8" s="7">
        <f t="shared" si="0"/>
        <v>105</v>
      </c>
      <c r="E8" s="7">
        <f>SUM(Table3115[[#This Row],[1B]:[HR]])</f>
        <v>29</v>
      </c>
      <c r="F8" s="6">
        <v>6</v>
      </c>
      <c r="G8" s="6">
        <v>16</v>
      </c>
      <c r="H8" s="6">
        <v>8</v>
      </c>
      <c r="I8" s="6">
        <v>1</v>
      </c>
      <c r="J8" s="6">
        <v>4</v>
      </c>
      <c r="K8" s="8">
        <f t="shared" si="1"/>
        <v>51</v>
      </c>
      <c r="L8" s="9">
        <v>4</v>
      </c>
      <c r="M8" s="11">
        <f t="shared" si="2"/>
        <v>0.55172413793103448</v>
      </c>
      <c r="N8" s="11">
        <f t="shared" si="3"/>
        <v>0.27586206896551724</v>
      </c>
      <c r="O8" s="11">
        <f t="shared" si="4"/>
        <v>3.4482758620689655E-2</v>
      </c>
      <c r="P8" s="11">
        <f t="shared" si="5"/>
        <v>0.13793103448275862</v>
      </c>
      <c r="Q8" s="11">
        <f t="shared" si="6"/>
        <v>5.4054054054054057E-2</v>
      </c>
      <c r="R8" s="12">
        <f t="shared" si="7"/>
        <v>0.27619047619047621</v>
      </c>
      <c r="S8" s="12">
        <f t="shared" si="8"/>
        <v>0.48571428571428571</v>
      </c>
      <c r="T8" s="14">
        <f t="shared" si="9"/>
        <v>0.31531531531531531</v>
      </c>
      <c r="U8" s="14">
        <f t="shared" si="10"/>
        <v>0.80102960102960097</v>
      </c>
      <c r="V8" s="14">
        <f>(Table3115[[#This Row],[2B]]+Table3115[[#This Row],[3B]]+(3*Table3115[[#This Row],[HR]]))/Table3115[[#This Row],[AB]]</f>
        <v>0.2</v>
      </c>
      <c r="W8" s="15">
        <f>(0.69*Table3115[[#This Row],[BB]])+(0.89*Table3115[[#This Row],[1B]])+(1.27*Table3115[[#This Row],[2B]])+(1.62*Table3115[[#This Row],[3B]])+(2.1*Table3115[[#This Row],[HR]])/Table3115[[#This Row],[PA]]</f>
        <v>30.235675675675676</v>
      </c>
      <c r="X8" s="15">
        <f t="shared" si="11"/>
        <v>16.591711711711714</v>
      </c>
    </row>
    <row r="9" spans="1:24" x14ac:dyDescent="0.25">
      <c r="A9" s="17" t="s">
        <v>253</v>
      </c>
      <c r="B9" s="17" t="s">
        <v>248</v>
      </c>
      <c r="C9" s="6">
        <v>129</v>
      </c>
      <c r="D9" s="7">
        <f t="shared" si="0"/>
        <v>122</v>
      </c>
      <c r="E9" s="7">
        <f>SUM(Table3115[[#This Row],[1B]:[HR]])</f>
        <v>29</v>
      </c>
      <c r="F9" s="6">
        <v>7</v>
      </c>
      <c r="G9" s="6">
        <v>12</v>
      </c>
      <c r="H9" s="6">
        <v>12</v>
      </c>
      <c r="I9" s="6">
        <v>0</v>
      </c>
      <c r="J9" s="6">
        <v>5</v>
      </c>
      <c r="K9" s="8">
        <f t="shared" si="1"/>
        <v>56</v>
      </c>
      <c r="L9" s="9">
        <v>9</v>
      </c>
      <c r="M9" s="11">
        <f t="shared" si="2"/>
        <v>0.41379310344827586</v>
      </c>
      <c r="N9" s="11">
        <f t="shared" si="3"/>
        <v>0.41379310344827586</v>
      </c>
      <c r="O9" s="11">
        <f t="shared" si="4"/>
        <v>0</v>
      </c>
      <c r="P9" s="11">
        <f t="shared" si="5"/>
        <v>0.17241379310344829</v>
      </c>
      <c r="Q9" s="11">
        <f t="shared" si="6"/>
        <v>5.4263565891472867E-2</v>
      </c>
      <c r="R9" s="12">
        <f t="shared" si="7"/>
        <v>0.23770491803278687</v>
      </c>
      <c r="S9" s="12">
        <f t="shared" si="8"/>
        <v>0.45901639344262296</v>
      </c>
      <c r="T9" s="14">
        <f t="shared" si="9"/>
        <v>0.27906976744186046</v>
      </c>
      <c r="U9" s="14">
        <f t="shared" si="10"/>
        <v>0.73808616088448342</v>
      </c>
      <c r="V9" s="14">
        <f>(Table3115[[#This Row],[2B]]+Table3115[[#This Row],[3B]]+(3*Table3115[[#This Row],[HR]]))/Table3115[[#This Row],[AB]]</f>
        <v>0.22131147540983606</v>
      </c>
      <c r="W9" s="15">
        <f>(0.69*Table3115[[#This Row],[BB]])+(0.89*Table3115[[#This Row],[1B]])+(1.27*Table3115[[#This Row],[2B]])+(1.62*Table3115[[#This Row],[3B]])+(2.1*Table3115[[#This Row],[HR]])/Table3115[[#This Row],[PA]]</f>
        <v>30.831395348837209</v>
      </c>
      <c r="X9" s="15">
        <f t="shared" si="11"/>
        <v>16.172093023255812</v>
      </c>
    </row>
    <row r="10" spans="1:24" x14ac:dyDescent="0.25">
      <c r="A10" s="16" t="s">
        <v>64</v>
      </c>
      <c r="B10" s="17" t="s">
        <v>248</v>
      </c>
      <c r="C10" s="6">
        <v>131</v>
      </c>
      <c r="D10" s="7">
        <f t="shared" si="0"/>
        <v>128</v>
      </c>
      <c r="E10" s="7">
        <f>SUM(Table3115[[#This Row],[1B]:[HR]])</f>
        <v>30</v>
      </c>
      <c r="F10" s="6">
        <v>3</v>
      </c>
      <c r="G10" s="6">
        <v>12</v>
      </c>
      <c r="H10" s="6">
        <v>12</v>
      </c>
      <c r="I10" s="6">
        <v>4</v>
      </c>
      <c r="J10" s="6">
        <v>2</v>
      </c>
      <c r="K10" s="8">
        <f t="shared" si="1"/>
        <v>56</v>
      </c>
      <c r="L10" s="9">
        <v>5</v>
      </c>
      <c r="M10" s="11">
        <f t="shared" si="2"/>
        <v>0.4</v>
      </c>
      <c r="N10" s="11">
        <f t="shared" si="3"/>
        <v>0.4</v>
      </c>
      <c r="O10" s="11">
        <f t="shared" si="4"/>
        <v>0.13333333333333333</v>
      </c>
      <c r="P10" s="11">
        <f t="shared" si="5"/>
        <v>6.6666666666666666E-2</v>
      </c>
      <c r="Q10" s="11">
        <f t="shared" si="6"/>
        <v>2.2900763358778626E-2</v>
      </c>
      <c r="R10" s="12">
        <f t="shared" si="7"/>
        <v>0.234375</v>
      </c>
      <c r="S10" s="12">
        <f t="shared" si="8"/>
        <v>0.4375</v>
      </c>
      <c r="T10" s="14">
        <f t="shared" si="9"/>
        <v>0.25190839694656486</v>
      </c>
      <c r="U10" s="14">
        <f t="shared" si="10"/>
        <v>0.68940839694656486</v>
      </c>
      <c r="V10" s="14">
        <f>(Table3115[[#This Row],[2B]]+Table3115[[#This Row],[3B]]+(3*Table3115[[#This Row],[HR]]))/Table3115[[#This Row],[AB]]</f>
        <v>0.171875</v>
      </c>
      <c r="W10" s="15">
        <f>(0.69*Table3115[[#This Row],[BB]])+(0.89*Table3115[[#This Row],[1B]])+(1.27*Table3115[[#This Row],[2B]])+(1.62*Table3115[[#This Row],[3B]])+(2.1*Table3115[[#This Row],[HR]])/Table3115[[#This Row],[PA]]</f>
        <v>34.50206106870229</v>
      </c>
      <c r="X10" s="15">
        <f t="shared" si="11"/>
        <v>14.323206106870229</v>
      </c>
    </row>
    <row r="11" spans="1:24" x14ac:dyDescent="0.25">
      <c r="A11" s="17" t="s">
        <v>68</v>
      </c>
      <c r="B11" s="17" t="s">
        <v>248</v>
      </c>
      <c r="C11" s="6">
        <v>63</v>
      </c>
      <c r="D11" s="7">
        <f t="shared" si="0"/>
        <v>63</v>
      </c>
      <c r="E11" s="7">
        <f>SUM(Table3115[[#This Row],[1B]:[HR]])</f>
        <v>12</v>
      </c>
      <c r="F11" s="6">
        <v>0</v>
      </c>
      <c r="G11" s="6">
        <v>3</v>
      </c>
      <c r="H11" s="6">
        <v>6</v>
      </c>
      <c r="I11" s="6">
        <v>1</v>
      </c>
      <c r="J11" s="6">
        <v>2</v>
      </c>
      <c r="K11" s="8">
        <f t="shared" si="1"/>
        <v>26</v>
      </c>
      <c r="L11" s="9">
        <v>2</v>
      </c>
      <c r="M11" s="11">
        <f t="shared" si="2"/>
        <v>0.25</v>
      </c>
      <c r="N11" s="11">
        <f t="shared" si="3"/>
        <v>0.5</v>
      </c>
      <c r="O11" s="11">
        <f t="shared" si="4"/>
        <v>8.3333333333333329E-2</v>
      </c>
      <c r="P11" s="11">
        <f t="shared" si="5"/>
        <v>0.16666666666666666</v>
      </c>
      <c r="Q11" s="11">
        <f t="shared" si="6"/>
        <v>0</v>
      </c>
      <c r="R11" s="12">
        <f t="shared" si="7"/>
        <v>0.19047619047619047</v>
      </c>
      <c r="S11" s="12">
        <f t="shared" si="8"/>
        <v>0.41269841269841268</v>
      </c>
      <c r="T11" s="14">
        <f t="shared" si="9"/>
        <v>0.19047619047619047</v>
      </c>
      <c r="U11" s="14">
        <f t="shared" si="10"/>
        <v>0.60317460317460314</v>
      </c>
      <c r="V11" s="14">
        <f>(Table3115[[#This Row],[2B]]+Table3115[[#This Row],[3B]]+(3*Table3115[[#This Row],[HR]]))/Table3115[[#This Row],[AB]]</f>
        <v>0.20634920634920634</v>
      </c>
      <c r="W11" s="15">
        <f>(0.69*Table3115[[#This Row],[BB]])+(0.89*Table3115[[#This Row],[1B]])+(1.27*Table3115[[#This Row],[2B]])+(1.62*Table3115[[#This Row],[3B]])+(2.1*Table3115[[#This Row],[HR]])/Table3115[[#This Row],[PA]]</f>
        <v>11.976666666666667</v>
      </c>
      <c r="X11" s="15">
        <f t="shared" si="11"/>
        <v>4.9688888888888894</v>
      </c>
    </row>
    <row r="12" spans="1:24" x14ac:dyDescent="0.25">
      <c r="A12" s="17" t="s">
        <v>62</v>
      </c>
      <c r="B12" s="17" t="s">
        <v>248</v>
      </c>
      <c r="C12" s="6">
        <v>100</v>
      </c>
      <c r="D12" s="7">
        <f t="shared" si="0"/>
        <v>94</v>
      </c>
      <c r="E12" s="7">
        <f>SUM(Table3115[[#This Row],[1B]:[HR]])</f>
        <v>15</v>
      </c>
      <c r="F12" s="6">
        <v>6</v>
      </c>
      <c r="G12" s="6">
        <v>6</v>
      </c>
      <c r="H12" s="6">
        <v>6</v>
      </c>
      <c r="I12" s="6">
        <v>1</v>
      </c>
      <c r="J12" s="6">
        <v>2</v>
      </c>
      <c r="K12" s="8">
        <f t="shared" si="1"/>
        <v>29</v>
      </c>
      <c r="L12" s="9">
        <v>4</v>
      </c>
      <c r="M12" s="11">
        <f t="shared" si="2"/>
        <v>0.4</v>
      </c>
      <c r="N12" s="11">
        <f t="shared" si="3"/>
        <v>0.4</v>
      </c>
      <c r="O12" s="11">
        <f t="shared" si="4"/>
        <v>6.6666666666666666E-2</v>
      </c>
      <c r="P12" s="11">
        <f t="shared" si="5"/>
        <v>0.13333333333333333</v>
      </c>
      <c r="Q12" s="11">
        <f t="shared" si="6"/>
        <v>0.06</v>
      </c>
      <c r="R12" s="12">
        <f t="shared" si="7"/>
        <v>0.15957446808510639</v>
      </c>
      <c r="S12" s="12">
        <f t="shared" si="8"/>
        <v>0.30851063829787234</v>
      </c>
      <c r="T12" s="14">
        <f t="shared" si="9"/>
        <v>0.21</v>
      </c>
      <c r="U12" s="14">
        <f t="shared" si="10"/>
        <v>0.51851063829787236</v>
      </c>
      <c r="V12" s="14">
        <f>(Table3115[[#This Row],[2B]]+Table3115[[#This Row],[3B]]+(3*Table3115[[#This Row],[HR]]))/Table3115[[#This Row],[AB]]</f>
        <v>0.13829787234042554</v>
      </c>
      <c r="W12" s="15">
        <f>(0.69*Table3115[[#This Row],[BB]])+(0.89*Table3115[[#This Row],[1B]])+(1.27*Table3115[[#This Row],[2B]])+(1.62*Table3115[[#This Row],[3B]])+(2.1*Table3115[[#This Row],[HR]])/Table3115[[#This Row],[PA]]</f>
        <v>18.762000000000004</v>
      </c>
      <c r="X12" s="15">
        <f t="shared" si="11"/>
        <v>6.4384000000000006</v>
      </c>
    </row>
    <row r="13" spans="1:24" x14ac:dyDescent="0.25">
      <c r="A13" s="17" t="s">
        <v>70</v>
      </c>
      <c r="B13" s="17" t="s">
        <v>248</v>
      </c>
      <c r="C13" s="6">
        <v>64</v>
      </c>
      <c r="D13" s="7">
        <f t="shared" si="0"/>
        <v>57</v>
      </c>
      <c r="E13" s="7">
        <f>SUM(Table3115[[#This Row],[1B]:[HR]])</f>
        <v>3</v>
      </c>
      <c r="F13" s="6">
        <v>7</v>
      </c>
      <c r="G13" s="6">
        <v>1</v>
      </c>
      <c r="H13" s="6">
        <v>1</v>
      </c>
      <c r="I13" s="6">
        <v>1</v>
      </c>
      <c r="J13" s="6">
        <v>0</v>
      </c>
      <c r="K13" s="8">
        <f t="shared" si="1"/>
        <v>6</v>
      </c>
      <c r="L13" s="9">
        <v>1</v>
      </c>
      <c r="M13" s="11">
        <f t="shared" si="2"/>
        <v>0.33333333333333331</v>
      </c>
      <c r="N13" s="11">
        <f t="shared" si="3"/>
        <v>0.33333333333333331</v>
      </c>
      <c r="O13" s="11">
        <f t="shared" si="4"/>
        <v>0.33333333333333331</v>
      </c>
      <c r="P13" s="11">
        <f t="shared" si="5"/>
        <v>0</v>
      </c>
      <c r="Q13" s="11">
        <f t="shared" si="6"/>
        <v>0.109375</v>
      </c>
      <c r="R13" s="12">
        <f t="shared" si="7"/>
        <v>5.2631578947368418E-2</v>
      </c>
      <c r="S13" s="12">
        <f t="shared" si="8"/>
        <v>0.10526315789473684</v>
      </c>
      <c r="T13" s="14">
        <f t="shared" si="9"/>
        <v>0.15625</v>
      </c>
      <c r="U13" s="14">
        <f t="shared" si="10"/>
        <v>0.26151315789473684</v>
      </c>
      <c r="V13" s="14">
        <f>(Table3115[[#This Row],[2B]]+Table3115[[#This Row],[3B]]+(3*Table3115[[#This Row],[HR]]))/Table3115[[#This Row],[AB]]</f>
        <v>3.5087719298245612E-2</v>
      </c>
      <c r="W13" s="15">
        <f>(0.69*Table3115[[#This Row],[BB]])+(0.89*Table3115[[#This Row],[1B]])+(1.27*Table3115[[#This Row],[2B]])+(1.62*Table3115[[#This Row],[3B]])+(2.1*Table3115[[#This Row],[HR]])/Table3115[[#This Row],[PA]]</f>
        <v>8.61</v>
      </c>
      <c r="X13" s="15">
        <f t="shared" si="11"/>
        <v>1.23</v>
      </c>
    </row>
    <row r="14" spans="1:24" x14ac:dyDescent="0.25">
      <c r="A14" s="6" t="s">
        <v>67</v>
      </c>
      <c r="B14" s="6" t="s">
        <v>243</v>
      </c>
      <c r="C14" s="6">
        <v>27</v>
      </c>
      <c r="D14" s="7">
        <f t="shared" si="0"/>
        <v>26</v>
      </c>
      <c r="E14" s="7">
        <f>SUM(Table3115[[#This Row],[1B]:[HR]])</f>
        <v>3</v>
      </c>
      <c r="F14" s="6">
        <v>1</v>
      </c>
      <c r="G14" s="6">
        <v>1</v>
      </c>
      <c r="H14" s="6">
        <v>2</v>
      </c>
      <c r="I14" s="6">
        <v>0</v>
      </c>
      <c r="J14" s="6">
        <v>0</v>
      </c>
      <c r="K14" s="7">
        <f t="shared" si="1"/>
        <v>5</v>
      </c>
      <c r="L14" s="6">
        <v>2</v>
      </c>
      <c r="M14" s="11">
        <f t="shared" si="2"/>
        <v>0.33333333333333331</v>
      </c>
      <c r="N14" s="11">
        <f t="shared" si="3"/>
        <v>0.66666666666666663</v>
      </c>
      <c r="O14" s="11">
        <f t="shared" si="4"/>
        <v>0</v>
      </c>
      <c r="P14" s="11">
        <f t="shared" si="5"/>
        <v>0</v>
      </c>
      <c r="Q14" s="11">
        <f t="shared" si="6"/>
        <v>3.7037037037037035E-2</v>
      </c>
      <c r="R14" s="14">
        <f t="shared" si="7"/>
        <v>0.11538461538461539</v>
      </c>
      <c r="S14" s="14">
        <f t="shared" si="8"/>
        <v>0.19230769230769232</v>
      </c>
      <c r="T14" s="14">
        <f t="shared" si="9"/>
        <v>0.14814814814814814</v>
      </c>
      <c r="U14" s="14">
        <f t="shared" si="10"/>
        <v>0.34045584045584043</v>
      </c>
      <c r="V14" s="14">
        <f>(Table3115[[#This Row],[2B]]+Table3115[[#This Row],[3B]]+(3*Table3115[[#This Row],[HR]]))/Table3115[[#This Row],[AB]]</f>
        <v>7.6923076923076927E-2</v>
      </c>
      <c r="W14" s="15">
        <f>(0.69*Table3115[[#This Row],[BB]])+(0.89*Table3115[[#This Row],[1B]])+(1.27*Table3115[[#This Row],[2B]])+(1.62*Table3115[[#This Row],[3B]])+(2.1*Table3115[[#This Row],[HR]])/Table3115[[#This Row],[PA]]</f>
        <v>4.12</v>
      </c>
      <c r="X14" s="15">
        <f t="shared" si="11"/>
        <v>0.81777777777777771</v>
      </c>
    </row>
    <row r="15" spans="1:24" x14ac:dyDescent="0.25">
      <c r="A15" s="36" t="s">
        <v>71</v>
      </c>
      <c r="B15" s="6" t="s">
        <v>248</v>
      </c>
      <c r="C15" s="6">
        <v>97</v>
      </c>
      <c r="D15" s="7">
        <f t="shared" si="0"/>
        <v>86</v>
      </c>
      <c r="E15" s="7">
        <f>SUM(Table3115[[#This Row],[1B]:[HR]])</f>
        <v>26</v>
      </c>
      <c r="F15" s="6">
        <v>11</v>
      </c>
      <c r="G15" s="6">
        <v>10</v>
      </c>
      <c r="H15" s="6">
        <v>11</v>
      </c>
      <c r="I15" s="6">
        <v>2</v>
      </c>
      <c r="J15" s="6">
        <v>3</v>
      </c>
      <c r="K15" s="7">
        <f t="shared" si="1"/>
        <v>50</v>
      </c>
      <c r="L15" s="6">
        <v>6</v>
      </c>
      <c r="M15" s="11">
        <f t="shared" si="2"/>
        <v>0.38461538461538464</v>
      </c>
      <c r="N15" s="11">
        <f t="shared" si="3"/>
        <v>0.42307692307692307</v>
      </c>
      <c r="O15" s="11">
        <f t="shared" si="4"/>
        <v>7.6923076923076927E-2</v>
      </c>
      <c r="P15" s="11">
        <f t="shared" si="5"/>
        <v>0.11538461538461539</v>
      </c>
      <c r="Q15" s="11">
        <f t="shared" si="6"/>
        <v>0.1134020618556701</v>
      </c>
      <c r="R15" s="14">
        <f t="shared" si="7"/>
        <v>0.30232558139534882</v>
      </c>
      <c r="S15" s="14">
        <f t="shared" si="8"/>
        <v>0.58139534883720934</v>
      </c>
      <c r="T15" s="14">
        <f t="shared" si="9"/>
        <v>0.38144329896907214</v>
      </c>
      <c r="U15" s="14">
        <f t="shared" si="10"/>
        <v>0.96283864780628148</v>
      </c>
      <c r="V15" s="14">
        <f>(Table3115[[#This Row],[2B]]+Table3115[[#This Row],[3B]]+(3*Table3115[[#This Row],[HR]]))/Table3115[[#This Row],[AB]]</f>
        <v>0.2558139534883721</v>
      </c>
      <c r="W15" s="15">
        <f>(0.69*Table3115[[#This Row],[BB]])+(0.89*Table3115[[#This Row],[1B]])+(1.27*Table3115[[#This Row],[2B]])+(1.62*Table3115[[#This Row],[3B]])+(2.1*Table3115[[#This Row],[HR]])/Table3115[[#This Row],[PA]]</f>
        <v>33.764948453608248</v>
      </c>
      <c r="X15" s="23">
        <f t="shared" si="11"/>
        <v>20.195257731958762</v>
      </c>
    </row>
    <row r="16" spans="1:24" x14ac:dyDescent="0.25">
      <c r="A16" s="34" t="s">
        <v>254</v>
      </c>
      <c r="B16" s="37">
        <v>3</v>
      </c>
      <c r="C16" s="38">
        <v>43</v>
      </c>
      <c r="D16" s="45">
        <f t="shared" si="0"/>
        <v>40</v>
      </c>
      <c r="E16" s="45">
        <f>SUM(Table3115[[#This Row],[1B]:[HR]])</f>
        <v>6</v>
      </c>
      <c r="F16" s="38">
        <v>3</v>
      </c>
      <c r="G16" s="38">
        <v>2</v>
      </c>
      <c r="H16" s="38">
        <v>2</v>
      </c>
      <c r="I16" s="38">
        <v>1</v>
      </c>
      <c r="J16" s="38">
        <v>1</v>
      </c>
      <c r="K16" s="46">
        <f t="shared" si="1"/>
        <v>13</v>
      </c>
      <c r="L16" s="47">
        <v>3</v>
      </c>
      <c r="M16" s="20">
        <f t="shared" si="2"/>
        <v>0.33333333333333331</v>
      </c>
      <c r="N16" s="20">
        <f t="shared" si="3"/>
        <v>0.33333333333333331</v>
      </c>
      <c r="O16" s="20">
        <f t="shared" si="4"/>
        <v>0.16666666666666666</v>
      </c>
      <c r="P16" s="20">
        <f t="shared" si="5"/>
        <v>0.16666666666666666</v>
      </c>
      <c r="Q16" s="20">
        <f t="shared" si="6"/>
        <v>6.9767441860465115E-2</v>
      </c>
      <c r="R16" s="21">
        <f t="shared" si="7"/>
        <v>0.15</v>
      </c>
      <c r="S16" s="21">
        <f t="shared" si="8"/>
        <v>0.32500000000000001</v>
      </c>
      <c r="T16" s="22">
        <f t="shared" si="9"/>
        <v>0.20930232558139536</v>
      </c>
      <c r="U16" s="49">
        <f t="shared" si="10"/>
        <v>0.53430232558139534</v>
      </c>
      <c r="V16" s="34">
        <f>(Table3115[[#This Row],[2B]]+Table3115[[#This Row],[3B]]+(3*Table3115[[#This Row],[HR]]))/Table3115[[#This Row],[AB]]</f>
        <v>0.15</v>
      </c>
      <c r="W16" s="34">
        <f>(0.69*Table3115[[#This Row],[BB]])+(0.89*Table3115[[#This Row],[1B]])+(1.27*Table3115[[#This Row],[2B]])+(1.62*Table3115[[#This Row],[3B]])+(2.1*Table3115[[#This Row],[HR]])/Table3115[[#This Row],[PA]]</f>
        <v>8.0588372093023253</v>
      </c>
      <c r="X16" s="23">
        <f t="shared" si="11"/>
        <v>2.9204651162790696</v>
      </c>
    </row>
  </sheetData>
  <phoneticPr fontId="3" type="noConversion"/>
  <conditionalFormatting sqref="X2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1597-6D75-4456-B8FA-BC17A5E319C9}">
  <dimension ref="A1:X15"/>
  <sheetViews>
    <sheetView workbookViewId="0">
      <selection activeCell="M22" sqref="M22"/>
    </sheetView>
  </sheetViews>
  <sheetFormatPr defaultRowHeight="15" x14ac:dyDescent="0.25"/>
  <cols>
    <col min="1" max="1" width="16.5703125" bestFit="1" customWidth="1"/>
    <col min="2" max="2" width="16.5703125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74</v>
      </c>
      <c r="B2" s="17" t="s">
        <v>248</v>
      </c>
      <c r="C2" s="6">
        <v>137</v>
      </c>
      <c r="D2" s="7">
        <f t="shared" ref="D2:D15" si="0">C2-F2</f>
        <v>130</v>
      </c>
      <c r="E2" s="7">
        <f>SUM(Table3116[[#This Row],[1B]:[HR]])</f>
        <v>38</v>
      </c>
      <c r="F2" s="6">
        <v>7</v>
      </c>
      <c r="G2" s="6">
        <v>17</v>
      </c>
      <c r="H2" s="6">
        <v>11</v>
      </c>
      <c r="I2" s="6">
        <v>0</v>
      </c>
      <c r="J2" s="6">
        <v>10</v>
      </c>
      <c r="K2" s="8">
        <f t="shared" ref="K2:K15" si="1">SUM((G2*1),(H2*2),(I2*3),(J2*4))</f>
        <v>79</v>
      </c>
      <c r="L2" s="9">
        <v>5</v>
      </c>
      <c r="M2" s="10">
        <f t="shared" ref="M2:M15" si="2">IFERROR(G2/E2,0)</f>
        <v>0.44736842105263158</v>
      </c>
      <c r="N2" s="10">
        <f t="shared" ref="N2:N15" si="3">IFERROR(H2/E2,0)</f>
        <v>0.28947368421052633</v>
      </c>
      <c r="O2" s="10">
        <f t="shared" ref="O2:O15" si="4">IFERROR(I2/E2,0)</f>
        <v>0</v>
      </c>
      <c r="P2" s="11">
        <f t="shared" ref="P2:P15" si="5">IFERROR(J2/E2,0)</f>
        <v>0.26315789473684209</v>
      </c>
      <c r="Q2" s="11">
        <f t="shared" ref="Q2:Q15" si="6">IFERROR(F2/C2,0)</f>
        <v>5.1094890510948905E-2</v>
      </c>
      <c r="R2" s="12">
        <f t="shared" ref="R2:R15" si="7">IFERROR((G2+H2+I2+J2)/D2,0)</f>
        <v>0.29230769230769232</v>
      </c>
      <c r="S2" s="13">
        <f t="shared" ref="S2:S15" si="8">IFERROR(K2/D2,0)</f>
        <v>0.60769230769230764</v>
      </c>
      <c r="T2" s="14">
        <f t="shared" ref="T2:T15" si="9">(E2+F2)/C2</f>
        <v>0.32846715328467152</v>
      </c>
      <c r="U2" s="14">
        <f t="shared" ref="U2:U15" si="10">S2+T2</f>
        <v>0.93615946097697922</v>
      </c>
      <c r="V2" s="14">
        <f>(Table3116[[#This Row],[2B]]+Table3116[[#This Row],[3B]]+(3*Table3116[[#This Row],[HR]]))/Table3116[[#This Row],[AB]]</f>
        <v>0.31538461538461537</v>
      </c>
      <c r="W2" s="15">
        <f>(0.69*Table3116[[#This Row],[BB]])+(0.89*Table3116[[#This Row],[1B]])+(1.27*Table3116[[#This Row],[2B]])+(1.62*Table3116[[#This Row],[3B]])+(2.1*Table3116[[#This Row],[HR]])/Table3116[[#This Row],[PA]]</f>
        <v>34.083284671532844</v>
      </c>
      <c r="X2" s="15">
        <f t="shared" ref="X2:X15" si="11">((E2+F2)*(K2+(0.26*F2))+(0.52*L2))/C2</f>
        <v>26.565693430656932</v>
      </c>
    </row>
    <row r="3" spans="1:24" x14ac:dyDescent="0.25">
      <c r="A3" s="17" t="s">
        <v>75</v>
      </c>
      <c r="B3" s="17" t="s">
        <v>248</v>
      </c>
      <c r="C3" s="6">
        <v>134</v>
      </c>
      <c r="D3" s="7">
        <f t="shared" si="0"/>
        <v>127</v>
      </c>
      <c r="E3" s="7">
        <f>SUM(Table3116[[#This Row],[1B]:[HR]])</f>
        <v>14</v>
      </c>
      <c r="F3" s="6">
        <v>7</v>
      </c>
      <c r="G3" s="6">
        <v>4</v>
      </c>
      <c r="H3" s="6">
        <v>6</v>
      </c>
      <c r="I3" s="6">
        <v>1</v>
      </c>
      <c r="J3" s="6">
        <v>3</v>
      </c>
      <c r="K3" s="8">
        <f t="shared" si="1"/>
        <v>31</v>
      </c>
      <c r="L3" s="9">
        <v>5</v>
      </c>
      <c r="M3" s="11">
        <f t="shared" si="2"/>
        <v>0.2857142857142857</v>
      </c>
      <c r="N3" s="11">
        <f t="shared" si="3"/>
        <v>0.42857142857142855</v>
      </c>
      <c r="O3" s="11">
        <f t="shared" si="4"/>
        <v>7.1428571428571425E-2</v>
      </c>
      <c r="P3" s="11">
        <f t="shared" si="5"/>
        <v>0.21428571428571427</v>
      </c>
      <c r="Q3" s="11">
        <f t="shared" si="6"/>
        <v>5.2238805970149252E-2</v>
      </c>
      <c r="R3" s="12">
        <f t="shared" si="7"/>
        <v>0.11023622047244094</v>
      </c>
      <c r="S3" s="12">
        <f t="shared" si="8"/>
        <v>0.24409448818897639</v>
      </c>
      <c r="T3" s="14">
        <f t="shared" si="9"/>
        <v>0.15671641791044777</v>
      </c>
      <c r="U3" s="14">
        <f t="shared" si="10"/>
        <v>0.40081090609942416</v>
      </c>
      <c r="V3" s="14">
        <f>(Table3116[[#This Row],[2B]]+Table3116[[#This Row],[3B]]+(3*Table3116[[#This Row],[HR]]))/Table3116[[#This Row],[AB]]</f>
        <v>0.12598425196850394</v>
      </c>
      <c r="W3" s="15">
        <f>(0.69*Table3116[[#This Row],[BB]])+(0.89*Table3116[[#This Row],[1B]])+(1.27*Table3116[[#This Row],[2B]])+(1.62*Table3116[[#This Row],[3B]])+(2.1*Table3116[[#This Row],[HR]])/Table3116[[#This Row],[PA]]</f>
        <v>17.677014925373136</v>
      </c>
      <c r="X3" s="15">
        <f t="shared" si="11"/>
        <v>5.1628358208955225</v>
      </c>
    </row>
    <row r="4" spans="1:24" x14ac:dyDescent="0.25">
      <c r="A4" s="17" t="s">
        <v>82</v>
      </c>
      <c r="B4" s="17" t="s">
        <v>248</v>
      </c>
      <c r="C4" s="6">
        <v>63</v>
      </c>
      <c r="D4" s="7">
        <f t="shared" si="0"/>
        <v>59</v>
      </c>
      <c r="E4" s="7">
        <f>SUM(Table3116[[#This Row],[1B]:[HR]])</f>
        <v>6</v>
      </c>
      <c r="F4" s="6">
        <v>4</v>
      </c>
      <c r="G4" s="6">
        <v>4</v>
      </c>
      <c r="H4" s="6">
        <v>2</v>
      </c>
      <c r="I4" s="6">
        <v>0</v>
      </c>
      <c r="J4" s="6">
        <v>0</v>
      </c>
      <c r="K4" s="8">
        <f t="shared" si="1"/>
        <v>8</v>
      </c>
      <c r="L4" s="9">
        <v>1</v>
      </c>
      <c r="M4" s="11">
        <f t="shared" si="2"/>
        <v>0.66666666666666663</v>
      </c>
      <c r="N4" s="11">
        <f t="shared" si="3"/>
        <v>0.33333333333333331</v>
      </c>
      <c r="O4" s="11">
        <f t="shared" si="4"/>
        <v>0</v>
      </c>
      <c r="P4" s="11">
        <f t="shared" si="5"/>
        <v>0</v>
      </c>
      <c r="Q4" s="11">
        <f t="shared" si="6"/>
        <v>6.3492063492063489E-2</v>
      </c>
      <c r="R4" s="12">
        <f t="shared" si="7"/>
        <v>0.10169491525423729</v>
      </c>
      <c r="S4" s="12">
        <f t="shared" si="8"/>
        <v>0.13559322033898305</v>
      </c>
      <c r="T4" s="14">
        <f t="shared" si="9"/>
        <v>0.15873015873015872</v>
      </c>
      <c r="U4" s="14">
        <f t="shared" si="10"/>
        <v>0.29432337906914174</v>
      </c>
      <c r="V4" s="14">
        <f>(Table3116[[#This Row],[2B]]+Table3116[[#This Row],[3B]]+(3*Table3116[[#This Row],[HR]]))/Table3116[[#This Row],[AB]]</f>
        <v>3.3898305084745763E-2</v>
      </c>
      <c r="W4" s="15">
        <f>(0.69*Table3116[[#This Row],[BB]])+(0.89*Table3116[[#This Row],[1B]])+(1.27*Table3116[[#This Row],[2B]])+(1.62*Table3116[[#This Row],[3B]])+(2.1*Table3116[[#This Row],[HR]])/Table3116[[#This Row],[PA]]</f>
        <v>8.86</v>
      </c>
      <c r="X4" s="15">
        <f t="shared" si="11"/>
        <v>1.4431746031746029</v>
      </c>
    </row>
    <row r="5" spans="1:24" x14ac:dyDescent="0.25">
      <c r="A5" s="17" t="s">
        <v>83</v>
      </c>
      <c r="B5" s="17" t="s">
        <v>248</v>
      </c>
      <c r="C5" s="6">
        <v>65</v>
      </c>
      <c r="D5" s="7">
        <f t="shared" si="0"/>
        <v>61</v>
      </c>
      <c r="E5" s="7">
        <f>SUM(Table3116[[#This Row],[1B]:[HR]])</f>
        <v>4</v>
      </c>
      <c r="F5" s="6">
        <v>4</v>
      </c>
      <c r="G5" s="6">
        <v>2</v>
      </c>
      <c r="H5" s="6">
        <v>2</v>
      </c>
      <c r="I5" s="6">
        <v>0</v>
      </c>
      <c r="J5" s="6">
        <v>0</v>
      </c>
      <c r="K5" s="8">
        <f t="shared" si="1"/>
        <v>6</v>
      </c>
      <c r="L5" s="9">
        <v>3</v>
      </c>
      <c r="M5" s="11">
        <f t="shared" si="2"/>
        <v>0.5</v>
      </c>
      <c r="N5" s="11">
        <f t="shared" si="3"/>
        <v>0.5</v>
      </c>
      <c r="O5" s="11">
        <f t="shared" si="4"/>
        <v>0</v>
      </c>
      <c r="P5" s="11">
        <f t="shared" si="5"/>
        <v>0</v>
      </c>
      <c r="Q5" s="11">
        <f t="shared" si="6"/>
        <v>6.1538461538461542E-2</v>
      </c>
      <c r="R5" s="12">
        <f t="shared" si="7"/>
        <v>6.5573770491803282E-2</v>
      </c>
      <c r="S5" s="12">
        <f t="shared" si="8"/>
        <v>9.8360655737704916E-2</v>
      </c>
      <c r="T5" s="14">
        <f t="shared" si="9"/>
        <v>0.12307692307692308</v>
      </c>
      <c r="U5" s="14">
        <f t="shared" si="10"/>
        <v>0.221437578814628</v>
      </c>
      <c r="V5" s="14">
        <f>(Table3116[[#This Row],[2B]]+Table3116[[#This Row],[3B]]+(3*Table3116[[#This Row],[HR]]))/Table3116[[#This Row],[AB]]</f>
        <v>3.2786885245901641E-2</v>
      </c>
      <c r="W5" s="15">
        <f>(0.69*Table3116[[#This Row],[BB]])+(0.89*Table3116[[#This Row],[1B]])+(1.27*Table3116[[#This Row],[2B]])+(1.62*Table3116[[#This Row],[3B]])+(2.1*Table3116[[#This Row],[HR]])/Table3116[[#This Row],[PA]]</f>
        <v>7.08</v>
      </c>
      <c r="X5" s="15">
        <f t="shared" si="11"/>
        <v>0.89046153846153853</v>
      </c>
    </row>
    <row r="6" spans="1:24" x14ac:dyDescent="0.25">
      <c r="A6" s="17" t="s">
        <v>77</v>
      </c>
      <c r="B6" s="17" t="s">
        <v>248</v>
      </c>
      <c r="C6" s="6">
        <v>127</v>
      </c>
      <c r="D6" s="7">
        <f t="shared" si="0"/>
        <v>116</v>
      </c>
      <c r="E6" s="7">
        <f>SUM(Table3116[[#This Row],[1B]:[HR]])</f>
        <v>38</v>
      </c>
      <c r="F6" s="6">
        <v>11</v>
      </c>
      <c r="G6" s="6">
        <v>25</v>
      </c>
      <c r="H6" s="6">
        <v>8</v>
      </c>
      <c r="I6" s="6">
        <v>0</v>
      </c>
      <c r="J6" s="6">
        <v>5</v>
      </c>
      <c r="K6" s="8">
        <f t="shared" si="1"/>
        <v>61</v>
      </c>
      <c r="L6" s="9">
        <v>9</v>
      </c>
      <c r="M6" s="11">
        <f t="shared" si="2"/>
        <v>0.65789473684210531</v>
      </c>
      <c r="N6" s="11">
        <f t="shared" si="3"/>
        <v>0.21052631578947367</v>
      </c>
      <c r="O6" s="11">
        <f t="shared" si="4"/>
        <v>0</v>
      </c>
      <c r="P6" s="11">
        <f t="shared" si="5"/>
        <v>0.13157894736842105</v>
      </c>
      <c r="Q6" s="11">
        <f t="shared" si="6"/>
        <v>8.6614173228346455E-2</v>
      </c>
      <c r="R6" s="12">
        <f t="shared" si="7"/>
        <v>0.32758620689655171</v>
      </c>
      <c r="S6" s="12">
        <f t="shared" si="8"/>
        <v>0.52586206896551724</v>
      </c>
      <c r="T6" s="14">
        <f t="shared" si="9"/>
        <v>0.38582677165354329</v>
      </c>
      <c r="U6" s="14">
        <f t="shared" si="10"/>
        <v>0.91168884061906053</v>
      </c>
      <c r="V6" s="14">
        <f>(Table3116[[#This Row],[2B]]+Table3116[[#This Row],[3B]]+(3*Table3116[[#This Row],[HR]]))/Table3116[[#This Row],[AB]]</f>
        <v>0.19827586206896552</v>
      </c>
      <c r="W6" s="15">
        <f>(0.69*Table3116[[#This Row],[BB]])+(0.89*Table3116[[#This Row],[1B]])+(1.27*Table3116[[#This Row],[2B]])+(1.62*Table3116[[#This Row],[3B]])+(2.1*Table3116[[#This Row],[HR]])/Table3116[[#This Row],[PA]]</f>
        <v>40.082677165354333</v>
      </c>
      <c r="X6" s="15">
        <f t="shared" si="11"/>
        <v>24.67574803149606</v>
      </c>
    </row>
    <row r="7" spans="1:24" x14ac:dyDescent="0.25">
      <c r="A7" s="17" t="s">
        <v>80</v>
      </c>
      <c r="B7" s="17" t="s">
        <v>248</v>
      </c>
      <c r="C7" s="6">
        <v>69</v>
      </c>
      <c r="D7" s="7">
        <f t="shared" si="0"/>
        <v>63</v>
      </c>
      <c r="E7" s="7">
        <f>SUM(Table3116[[#This Row],[1B]:[HR]])</f>
        <v>12</v>
      </c>
      <c r="F7" s="6">
        <v>6</v>
      </c>
      <c r="G7" s="6">
        <v>6</v>
      </c>
      <c r="H7" s="6">
        <v>5</v>
      </c>
      <c r="I7" s="6">
        <v>0</v>
      </c>
      <c r="J7" s="6">
        <v>1</v>
      </c>
      <c r="K7" s="8">
        <f t="shared" si="1"/>
        <v>20</v>
      </c>
      <c r="L7" s="9">
        <v>2</v>
      </c>
      <c r="M7" s="11">
        <f t="shared" si="2"/>
        <v>0.5</v>
      </c>
      <c r="N7" s="11">
        <f t="shared" si="3"/>
        <v>0.41666666666666669</v>
      </c>
      <c r="O7" s="11">
        <f t="shared" si="4"/>
        <v>0</v>
      </c>
      <c r="P7" s="11">
        <f t="shared" si="5"/>
        <v>8.3333333333333329E-2</v>
      </c>
      <c r="Q7" s="11">
        <f t="shared" si="6"/>
        <v>8.6956521739130432E-2</v>
      </c>
      <c r="R7" s="12">
        <f t="shared" si="7"/>
        <v>0.19047619047619047</v>
      </c>
      <c r="S7" s="12">
        <f t="shared" si="8"/>
        <v>0.31746031746031744</v>
      </c>
      <c r="T7" s="14">
        <f t="shared" si="9"/>
        <v>0.2608695652173913</v>
      </c>
      <c r="U7" s="14">
        <f t="shared" si="10"/>
        <v>0.5783298826777088</v>
      </c>
      <c r="V7" s="14">
        <f>(Table3116[[#This Row],[2B]]+Table3116[[#This Row],[3B]]+(3*Table3116[[#This Row],[HR]]))/Table3116[[#This Row],[AB]]</f>
        <v>0.12698412698412698</v>
      </c>
      <c r="W7" s="15">
        <f>(0.69*Table3116[[#This Row],[BB]])+(0.89*Table3116[[#This Row],[1B]])+(1.27*Table3116[[#This Row],[2B]])+(1.62*Table3116[[#This Row],[3B]])+(2.1*Table3116[[#This Row],[HR]])/Table3116[[#This Row],[PA]]</f>
        <v>15.860434782608696</v>
      </c>
      <c r="X7" s="15">
        <f t="shared" si="11"/>
        <v>5.6394202898550727</v>
      </c>
    </row>
    <row r="8" spans="1:24" x14ac:dyDescent="0.25">
      <c r="A8" s="16" t="s">
        <v>76</v>
      </c>
      <c r="B8" s="17" t="s">
        <v>248</v>
      </c>
      <c r="C8" s="6">
        <v>134</v>
      </c>
      <c r="D8" s="7">
        <f t="shared" si="0"/>
        <v>125</v>
      </c>
      <c r="E8" s="7">
        <f>SUM(Table3116[[#This Row],[1B]:[HR]])</f>
        <v>29</v>
      </c>
      <c r="F8" s="6">
        <v>9</v>
      </c>
      <c r="G8" s="6">
        <v>13</v>
      </c>
      <c r="H8" s="6">
        <v>10</v>
      </c>
      <c r="I8" s="6">
        <v>3</v>
      </c>
      <c r="J8" s="6">
        <v>3</v>
      </c>
      <c r="K8" s="8">
        <f t="shared" si="1"/>
        <v>54</v>
      </c>
      <c r="L8" s="9">
        <v>14</v>
      </c>
      <c r="M8" s="11">
        <f t="shared" si="2"/>
        <v>0.44827586206896552</v>
      </c>
      <c r="N8" s="11">
        <f t="shared" si="3"/>
        <v>0.34482758620689657</v>
      </c>
      <c r="O8" s="11">
        <f t="shared" si="4"/>
        <v>0.10344827586206896</v>
      </c>
      <c r="P8" s="11">
        <f t="shared" si="5"/>
        <v>0.10344827586206896</v>
      </c>
      <c r="Q8" s="11">
        <f t="shared" si="6"/>
        <v>6.7164179104477612E-2</v>
      </c>
      <c r="R8" s="12">
        <f t="shared" si="7"/>
        <v>0.23200000000000001</v>
      </c>
      <c r="S8" s="12">
        <f t="shared" si="8"/>
        <v>0.432</v>
      </c>
      <c r="T8" s="14">
        <f t="shared" si="9"/>
        <v>0.28358208955223879</v>
      </c>
      <c r="U8" s="14">
        <f t="shared" si="10"/>
        <v>0.71558208955223879</v>
      </c>
      <c r="V8" s="14">
        <f>(Table3116[[#This Row],[2B]]+Table3116[[#This Row],[3B]]+(3*Table3116[[#This Row],[HR]]))/Table3116[[#This Row],[AB]]</f>
        <v>0.17599999999999999</v>
      </c>
      <c r="W8" s="15">
        <f>(0.69*Table3116[[#This Row],[BB]])+(0.89*Table3116[[#This Row],[1B]])+(1.27*Table3116[[#This Row],[2B]])+(1.62*Table3116[[#This Row],[3B]])+(2.1*Table3116[[#This Row],[HR]])/Table3116[[#This Row],[PA]]</f>
        <v>35.387014925373137</v>
      </c>
      <c r="X8" s="15">
        <f t="shared" si="11"/>
        <v>16.031343283582093</v>
      </c>
    </row>
    <row r="9" spans="1:24" x14ac:dyDescent="0.25">
      <c r="A9" s="17" t="s">
        <v>73</v>
      </c>
      <c r="B9" s="17" t="s">
        <v>243</v>
      </c>
      <c r="C9" s="6">
        <v>70</v>
      </c>
      <c r="D9" s="7">
        <f t="shared" si="0"/>
        <v>67</v>
      </c>
      <c r="E9" s="7">
        <f>SUM(Table3116[[#This Row],[1B]:[HR]])</f>
        <v>5</v>
      </c>
      <c r="F9" s="6">
        <v>3</v>
      </c>
      <c r="G9" s="6">
        <v>3</v>
      </c>
      <c r="H9" s="6">
        <v>2</v>
      </c>
      <c r="I9" s="6">
        <v>0</v>
      </c>
      <c r="J9" s="6">
        <v>0</v>
      </c>
      <c r="K9" s="8">
        <f t="shared" si="1"/>
        <v>7</v>
      </c>
      <c r="L9" s="9">
        <v>2</v>
      </c>
      <c r="M9" s="11">
        <f t="shared" si="2"/>
        <v>0.6</v>
      </c>
      <c r="N9" s="11">
        <f t="shared" si="3"/>
        <v>0.4</v>
      </c>
      <c r="O9" s="11">
        <f t="shared" si="4"/>
        <v>0</v>
      </c>
      <c r="P9" s="11">
        <f t="shared" si="5"/>
        <v>0</v>
      </c>
      <c r="Q9" s="11">
        <f t="shared" si="6"/>
        <v>4.2857142857142858E-2</v>
      </c>
      <c r="R9" s="12">
        <f t="shared" si="7"/>
        <v>7.4626865671641784E-2</v>
      </c>
      <c r="S9" s="12">
        <f t="shared" si="8"/>
        <v>0.1044776119402985</v>
      </c>
      <c r="T9" s="14">
        <f t="shared" si="9"/>
        <v>0.11428571428571428</v>
      </c>
      <c r="U9" s="14">
        <f t="shared" si="10"/>
        <v>0.2187633262260128</v>
      </c>
      <c r="V9" s="14">
        <f>(Table3116[[#This Row],[2B]]+Table3116[[#This Row],[3B]]+(3*Table3116[[#This Row],[HR]]))/Table3116[[#This Row],[AB]]</f>
        <v>2.9850746268656716E-2</v>
      </c>
      <c r="W9" s="15">
        <f>(0.69*Table3116[[#This Row],[BB]])+(0.89*Table3116[[#This Row],[1B]])+(1.27*Table3116[[#This Row],[2B]])+(1.62*Table3116[[#This Row],[3B]])+(2.1*Table3116[[#This Row],[HR]])/Table3116[[#This Row],[PA]]</f>
        <v>7.28</v>
      </c>
      <c r="X9" s="15">
        <f t="shared" si="11"/>
        <v>0.90400000000000003</v>
      </c>
    </row>
    <row r="10" spans="1:24" x14ac:dyDescent="0.25">
      <c r="A10" s="17" t="s">
        <v>72</v>
      </c>
      <c r="B10" s="17" t="s">
        <v>248</v>
      </c>
      <c r="C10" s="6">
        <v>153</v>
      </c>
      <c r="D10" s="7">
        <f t="shared" si="0"/>
        <v>144</v>
      </c>
      <c r="E10" s="7">
        <f>SUM(Table3116[[#This Row],[1B]:[HR]])</f>
        <v>44</v>
      </c>
      <c r="F10" s="6">
        <v>9</v>
      </c>
      <c r="G10" s="6">
        <v>23</v>
      </c>
      <c r="H10" s="6">
        <v>11</v>
      </c>
      <c r="I10" s="6">
        <v>2</v>
      </c>
      <c r="J10" s="6">
        <v>8</v>
      </c>
      <c r="K10" s="8">
        <f t="shared" si="1"/>
        <v>83</v>
      </c>
      <c r="L10" s="9">
        <v>1</v>
      </c>
      <c r="M10" s="11">
        <f t="shared" si="2"/>
        <v>0.52272727272727271</v>
      </c>
      <c r="N10" s="11">
        <f t="shared" si="3"/>
        <v>0.25</v>
      </c>
      <c r="O10" s="11">
        <f t="shared" si="4"/>
        <v>4.5454545454545456E-2</v>
      </c>
      <c r="P10" s="11">
        <f t="shared" si="5"/>
        <v>0.18181818181818182</v>
      </c>
      <c r="Q10" s="11">
        <f t="shared" si="6"/>
        <v>5.8823529411764705E-2</v>
      </c>
      <c r="R10" s="12">
        <f t="shared" si="7"/>
        <v>0.30555555555555558</v>
      </c>
      <c r="S10" s="12">
        <f t="shared" si="8"/>
        <v>0.57638888888888884</v>
      </c>
      <c r="T10" s="14">
        <f t="shared" si="9"/>
        <v>0.34640522875816993</v>
      </c>
      <c r="U10" s="14">
        <f t="shared" si="10"/>
        <v>0.92279411764705876</v>
      </c>
      <c r="V10" s="14">
        <f>(Table3116[[#This Row],[2B]]+Table3116[[#This Row],[3B]]+(3*Table3116[[#This Row],[HR]]))/Table3116[[#This Row],[AB]]</f>
        <v>0.25694444444444442</v>
      </c>
      <c r="W10" s="15">
        <f>(0.69*Table3116[[#This Row],[BB]])+(0.89*Table3116[[#This Row],[1B]])+(1.27*Table3116[[#This Row],[2B]])+(1.62*Table3116[[#This Row],[3B]])+(2.1*Table3116[[#This Row],[HR]])/Table3116[[#This Row],[PA]]</f>
        <v>43.999803921568628</v>
      </c>
      <c r="X10" s="15">
        <f t="shared" si="11"/>
        <v>29.565620915032685</v>
      </c>
    </row>
    <row r="11" spans="1:24" x14ac:dyDescent="0.25">
      <c r="A11" s="17" t="s">
        <v>78</v>
      </c>
      <c r="B11" s="17" t="s">
        <v>249</v>
      </c>
      <c r="C11" s="6">
        <v>126</v>
      </c>
      <c r="D11" s="7">
        <f t="shared" si="0"/>
        <v>120</v>
      </c>
      <c r="E11" s="7">
        <f>SUM(Table3116[[#This Row],[1B]:[HR]])</f>
        <v>41</v>
      </c>
      <c r="F11" s="6">
        <v>6</v>
      </c>
      <c r="G11" s="6">
        <v>31</v>
      </c>
      <c r="H11" s="6">
        <v>6</v>
      </c>
      <c r="I11" s="6">
        <v>1</v>
      </c>
      <c r="J11" s="6">
        <v>3</v>
      </c>
      <c r="K11" s="8">
        <f t="shared" si="1"/>
        <v>58</v>
      </c>
      <c r="L11" s="9">
        <v>6</v>
      </c>
      <c r="M11" s="11">
        <f t="shared" si="2"/>
        <v>0.75609756097560976</v>
      </c>
      <c r="N11" s="11">
        <f t="shared" si="3"/>
        <v>0.14634146341463414</v>
      </c>
      <c r="O11" s="11">
        <f t="shared" si="4"/>
        <v>2.4390243902439025E-2</v>
      </c>
      <c r="P11" s="11">
        <f t="shared" si="5"/>
        <v>7.3170731707317069E-2</v>
      </c>
      <c r="Q11" s="11">
        <f t="shared" si="6"/>
        <v>4.7619047619047616E-2</v>
      </c>
      <c r="R11" s="12">
        <f t="shared" si="7"/>
        <v>0.34166666666666667</v>
      </c>
      <c r="S11" s="12">
        <f t="shared" si="8"/>
        <v>0.48333333333333334</v>
      </c>
      <c r="T11" s="14">
        <f t="shared" si="9"/>
        <v>0.37301587301587302</v>
      </c>
      <c r="U11" s="14">
        <f t="shared" si="10"/>
        <v>0.85634920634920642</v>
      </c>
      <c r="V11" s="14">
        <f>(Table3116[[#This Row],[2B]]+Table3116[[#This Row],[3B]]+(3*Table3116[[#This Row],[HR]]))/Table3116[[#This Row],[AB]]</f>
        <v>0.13333333333333333</v>
      </c>
      <c r="W11" s="15">
        <f>(0.69*Table3116[[#This Row],[BB]])+(0.89*Table3116[[#This Row],[1B]])+(1.27*Table3116[[#This Row],[2B]])+(1.62*Table3116[[#This Row],[3B]])+(2.1*Table3116[[#This Row],[HR]])/Table3116[[#This Row],[PA]]</f>
        <v>41.019999999999996</v>
      </c>
      <c r="X11" s="15">
        <f t="shared" si="11"/>
        <v>22.241587301587302</v>
      </c>
    </row>
    <row r="12" spans="1:24" x14ac:dyDescent="0.25">
      <c r="A12" s="17" t="s">
        <v>81</v>
      </c>
      <c r="B12" s="17" t="s">
        <v>249</v>
      </c>
      <c r="C12" s="6">
        <v>65</v>
      </c>
      <c r="D12" s="7">
        <f t="shared" si="0"/>
        <v>63</v>
      </c>
      <c r="E12" s="7">
        <f>SUM(Table3116[[#This Row],[1B]:[HR]])</f>
        <v>14</v>
      </c>
      <c r="F12" s="6">
        <v>2</v>
      </c>
      <c r="G12" s="6">
        <v>8</v>
      </c>
      <c r="H12" s="6">
        <v>5</v>
      </c>
      <c r="I12" s="6">
        <v>0</v>
      </c>
      <c r="J12" s="6">
        <v>1</v>
      </c>
      <c r="K12" s="8">
        <f t="shared" si="1"/>
        <v>22</v>
      </c>
      <c r="L12" s="9">
        <v>5</v>
      </c>
      <c r="M12" s="11">
        <f t="shared" si="2"/>
        <v>0.5714285714285714</v>
      </c>
      <c r="N12" s="11">
        <f t="shared" si="3"/>
        <v>0.35714285714285715</v>
      </c>
      <c r="O12" s="11">
        <f t="shared" si="4"/>
        <v>0</v>
      </c>
      <c r="P12" s="11">
        <f t="shared" si="5"/>
        <v>7.1428571428571425E-2</v>
      </c>
      <c r="Q12" s="11">
        <f t="shared" si="6"/>
        <v>3.0769230769230771E-2</v>
      </c>
      <c r="R12" s="12">
        <f t="shared" si="7"/>
        <v>0.22222222222222221</v>
      </c>
      <c r="S12" s="12">
        <f t="shared" si="8"/>
        <v>0.34920634920634919</v>
      </c>
      <c r="T12" s="14">
        <f t="shared" si="9"/>
        <v>0.24615384615384617</v>
      </c>
      <c r="U12" s="14">
        <f t="shared" si="10"/>
        <v>0.59536019536019535</v>
      </c>
      <c r="V12" s="14">
        <f>(Table3116[[#This Row],[2B]]+Table3116[[#This Row],[3B]]+(3*Table3116[[#This Row],[HR]]))/Table3116[[#This Row],[AB]]</f>
        <v>0.12698412698412698</v>
      </c>
      <c r="W12" s="15">
        <f>(0.69*Table3116[[#This Row],[BB]])+(0.89*Table3116[[#This Row],[1B]])+(1.27*Table3116[[#This Row],[2B]])+(1.62*Table3116[[#This Row],[3B]])+(2.1*Table3116[[#This Row],[HR]])/Table3116[[#This Row],[PA]]</f>
        <v>14.882307692307691</v>
      </c>
      <c r="X12" s="15">
        <f t="shared" si="11"/>
        <v>5.5833846153846158</v>
      </c>
    </row>
    <row r="13" spans="1:24" x14ac:dyDescent="0.25">
      <c r="A13" s="17" t="s">
        <v>79</v>
      </c>
      <c r="B13" s="17" t="s">
        <v>248</v>
      </c>
      <c r="C13" s="6">
        <v>122</v>
      </c>
      <c r="D13" s="7">
        <f t="shared" si="0"/>
        <v>116</v>
      </c>
      <c r="E13" s="7">
        <f>SUM(Table3116[[#This Row],[1B]:[HR]])</f>
        <v>26</v>
      </c>
      <c r="F13" s="6">
        <v>6</v>
      </c>
      <c r="G13" s="6">
        <v>17</v>
      </c>
      <c r="H13" s="6">
        <v>4</v>
      </c>
      <c r="I13" s="6">
        <v>1</v>
      </c>
      <c r="J13" s="6">
        <v>4</v>
      </c>
      <c r="K13" s="8">
        <f t="shared" si="1"/>
        <v>44</v>
      </c>
      <c r="L13" s="9">
        <v>2</v>
      </c>
      <c r="M13" s="11">
        <f t="shared" si="2"/>
        <v>0.65384615384615385</v>
      </c>
      <c r="N13" s="11">
        <f t="shared" si="3"/>
        <v>0.15384615384615385</v>
      </c>
      <c r="O13" s="11">
        <f t="shared" si="4"/>
        <v>3.8461538461538464E-2</v>
      </c>
      <c r="P13" s="11">
        <f t="shared" si="5"/>
        <v>0.15384615384615385</v>
      </c>
      <c r="Q13" s="11">
        <f t="shared" si="6"/>
        <v>4.9180327868852458E-2</v>
      </c>
      <c r="R13" s="12">
        <f t="shared" si="7"/>
        <v>0.22413793103448276</v>
      </c>
      <c r="S13" s="12">
        <f t="shared" si="8"/>
        <v>0.37931034482758619</v>
      </c>
      <c r="T13" s="14">
        <f t="shared" si="9"/>
        <v>0.26229508196721313</v>
      </c>
      <c r="U13" s="14">
        <f t="shared" si="10"/>
        <v>0.64160542679479926</v>
      </c>
      <c r="V13" s="14">
        <f>(Table3116[[#This Row],[2B]]+Table3116[[#This Row],[3B]]+(3*Table3116[[#This Row],[HR]]))/Table3116[[#This Row],[AB]]</f>
        <v>0.14655172413793102</v>
      </c>
      <c r="W13" s="15">
        <f>(0.69*Table3116[[#This Row],[BB]])+(0.89*Table3116[[#This Row],[1B]])+(1.27*Table3116[[#This Row],[2B]])+(1.62*Table3116[[#This Row],[3B]])+(2.1*Table3116[[#This Row],[HR]])/Table3116[[#This Row],[PA]]</f>
        <v>26.038852459016397</v>
      </c>
      <c r="X13" s="15">
        <f t="shared" si="11"/>
        <v>11.958688524590164</v>
      </c>
    </row>
    <row r="14" spans="1:24" x14ac:dyDescent="0.25">
      <c r="A14" s="36" t="s">
        <v>84</v>
      </c>
      <c r="B14" s="6" t="s">
        <v>248</v>
      </c>
      <c r="C14" s="6">
        <v>46</v>
      </c>
      <c r="D14" s="7">
        <f t="shared" si="0"/>
        <v>46</v>
      </c>
      <c r="E14" s="7">
        <f>SUM(Table3116[[#This Row],[1B]:[HR]])</f>
        <v>16</v>
      </c>
      <c r="F14" s="6">
        <v>0</v>
      </c>
      <c r="G14" s="6">
        <v>7</v>
      </c>
      <c r="H14" s="6">
        <v>8</v>
      </c>
      <c r="I14" s="6">
        <v>1</v>
      </c>
      <c r="J14" s="6">
        <v>0</v>
      </c>
      <c r="K14" s="7">
        <f t="shared" si="1"/>
        <v>26</v>
      </c>
      <c r="L14" s="6">
        <v>3</v>
      </c>
      <c r="M14" s="11">
        <f t="shared" si="2"/>
        <v>0.4375</v>
      </c>
      <c r="N14" s="11">
        <f t="shared" si="3"/>
        <v>0.5</v>
      </c>
      <c r="O14" s="11">
        <f t="shared" si="4"/>
        <v>6.25E-2</v>
      </c>
      <c r="P14" s="11">
        <f t="shared" si="5"/>
        <v>0</v>
      </c>
      <c r="Q14" s="11">
        <f t="shared" si="6"/>
        <v>0</v>
      </c>
      <c r="R14" s="14">
        <f t="shared" si="7"/>
        <v>0.34782608695652173</v>
      </c>
      <c r="S14" s="14">
        <f t="shared" si="8"/>
        <v>0.56521739130434778</v>
      </c>
      <c r="T14" s="14">
        <f t="shared" si="9"/>
        <v>0.34782608695652173</v>
      </c>
      <c r="U14" s="14">
        <f t="shared" si="10"/>
        <v>0.91304347826086951</v>
      </c>
      <c r="V14" s="14">
        <f>(Table3116[[#This Row],[2B]]+Table3116[[#This Row],[3B]]+(3*Table3116[[#This Row],[HR]]))/Table3116[[#This Row],[AB]]</f>
        <v>0.19565217391304349</v>
      </c>
      <c r="W14" s="15">
        <f>(0.69*Table3116[[#This Row],[BB]])+(0.89*Table3116[[#This Row],[1B]])+(1.27*Table3116[[#This Row],[2B]])+(1.62*Table3116[[#This Row],[3B]])+(2.1*Table3116[[#This Row],[HR]])/Table3116[[#This Row],[PA]]</f>
        <v>18.010000000000002</v>
      </c>
      <c r="X14" s="15">
        <f t="shared" si="11"/>
        <v>9.0773913043478256</v>
      </c>
    </row>
    <row r="15" spans="1:24" x14ac:dyDescent="0.25">
      <c r="A15" s="6" t="s">
        <v>47</v>
      </c>
      <c r="B15" s="6">
        <v>3</v>
      </c>
      <c r="C15" s="6">
        <v>71</v>
      </c>
      <c r="D15" s="48">
        <f t="shared" si="0"/>
        <v>65</v>
      </c>
      <c r="E15" s="48">
        <f>SUM(Table3116[[#This Row],[1B]:[HR]])</f>
        <v>5</v>
      </c>
      <c r="F15" s="6">
        <v>6</v>
      </c>
      <c r="G15" s="6">
        <v>2</v>
      </c>
      <c r="H15" s="6">
        <v>2</v>
      </c>
      <c r="I15" s="6">
        <v>1</v>
      </c>
      <c r="J15" s="6">
        <v>0</v>
      </c>
      <c r="K15" s="7">
        <f t="shared" si="1"/>
        <v>9</v>
      </c>
      <c r="L15" s="6">
        <v>0</v>
      </c>
      <c r="M15" s="11">
        <f t="shared" si="2"/>
        <v>0.4</v>
      </c>
      <c r="N15" s="11">
        <f t="shared" si="3"/>
        <v>0.4</v>
      </c>
      <c r="O15" s="11">
        <f t="shared" si="4"/>
        <v>0.2</v>
      </c>
      <c r="P15" s="11">
        <f t="shared" si="5"/>
        <v>0</v>
      </c>
      <c r="Q15" s="11">
        <f t="shared" si="6"/>
        <v>8.4507042253521125E-2</v>
      </c>
      <c r="R15" s="14">
        <f t="shared" si="7"/>
        <v>7.6923076923076927E-2</v>
      </c>
      <c r="S15" s="14">
        <f t="shared" si="8"/>
        <v>0.13846153846153847</v>
      </c>
      <c r="T15" s="14">
        <f t="shared" si="9"/>
        <v>0.15492957746478872</v>
      </c>
      <c r="U15" s="14">
        <f t="shared" si="10"/>
        <v>0.29339111592632716</v>
      </c>
      <c r="V15" s="6">
        <f>(Table3116[[#This Row],[2B]]+Table3116[[#This Row],[3B]]+(3*Table3116[[#This Row],[HR]]))/Table3116[[#This Row],[AB]]</f>
        <v>4.6153846153846156E-2</v>
      </c>
      <c r="W15" s="6">
        <f>(0.69*Table3116[[#This Row],[BB]])+(0.89*Table3116[[#This Row],[1B]])+(1.27*Table3116[[#This Row],[2B]])+(1.62*Table3116[[#This Row],[3B]])+(2.1*Table3116[[#This Row],[HR]])/Table3116[[#This Row],[PA]]</f>
        <v>10.080000000000002</v>
      </c>
      <c r="X15" s="15">
        <f t="shared" si="11"/>
        <v>1.6360563380281692</v>
      </c>
    </row>
  </sheetData>
  <phoneticPr fontId="3" type="noConversion"/>
  <conditionalFormatting sqref="X2:X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A587-E772-4DA5-BA76-8D7D0E2328BF}">
  <dimension ref="A1:X14"/>
  <sheetViews>
    <sheetView workbookViewId="0">
      <selection activeCell="L15" sqref="L15"/>
    </sheetView>
  </sheetViews>
  <sheetFormatPr defaultRowHeight="15" x14ac:dyDescent="0.25"/>
  <cols>
    <col min="1" max="1" width="16.140625" bestFit="1" customWidth="1"/>
    <col min="2" max="2" width="18.8554687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93</v>
      </c>
      <c r="B2" s="17" t="s">
        <v>248</v>
      </c>
      <c r="C2" s="6">
        <v>71</v>
      </c>
      <c r="D2" s="7">
        <f t="shared" ref="D2:D14" si="0">C2-F2</f>
        <v>66</v>
      </c>
      <c r="E2" s="7">
        <f>SUM(Table3117[[#This Row],[1B]:[HR]])</f>
        <v>8</v>
      </c>
      <c r="F2" s="6">
        <v>5</v>
      </c>
      <c r="G2" s="6">
        <v>4</v>
      </c>
      <c r="H2" s="6">
        <v>2</v>
      </c>
      <c r="I2" s="6">
        <v>0</v>
      </c>
      <c r="J2" s="6">
        <v>2</v>
      </c>
      <c r="K2" s="8">
        <f t="shared" ref="K2:K14" si="1">SUM((G2*1),(H2*2),(I2*3),(J2*4))</f>
        <v>16</v>
      </c>
      <c r="L2" s="9">
        <v>3</v>
      </c>
      <c r="M2" s="10">
        <f t="shared" ref="M2:M14" si="2">IFERROR(G2/E2,0)</f>
        <v>0.5</v>
      </c>
      <c r="N2" s="10">
        <f t="shared" ref="N2:N14" si="3">IFERROR(H2/E2,0)</f>
        <v>0.25</v>
      </c>
      <c r="O2" s="10">
        <f t="shared" ref="O2:O14" si="4">IFERROR(I2/E2,0)</f>
        <v>0</v>
      </c>
      <c r="P2" s="11">
        <f t="shared" ref="P2:P14" si="5">IFERROR(J2/E2,0)</f>
        <v>0.25</v>
      </c>
      <c r="Q2" s="11">
        <f t="shared" ref="Q2:Q14" si="6">IFERROR(F2/C2,0)</f>
        <v>7.0422535211267609E-2</v>
      </c>
      <c r="R2" s="12">
        <f t="shared" ref="R2:R14" si="7">IFERROR((G2+H2+I2+J2)/D2,0)</f>
        <v>0.12121212121212122</v>
      </c>
      <c r="S2" s="13">
        <f t="shared" ref="S2:S14" si="8">IFERROR(K2/D2,0)</f>
        <v>0.24242424242424243</v>
      </c>
      <c r="T2" s="14">
        <f t="shared" ref="T2:T14" si="9">(E2+F2)/C2</f>
        <v>0.18309859154929578</v>
      </c>
      <c r="U2" s="14">
        <f t="shared" ref="U2:U14" si="10">S2+T2</f>
        <v>0.42552283397353818</v>
      </c>
      <c r="V2" s="14">
        <f>(Table3117[[#This Row],[2B]]+Table3117[[#This Row],[3B]]+(3*Table3117[[#This Row],[HR]]))/Table3117[[#This Row],[AB]]</f>
        <v>0.12121212121212122</v>
      </c>
      <c r="W2" s="15">
        <f>(0.69*Table3117[[#This Row],[BB]])+(0.89*Table3117[[#This Row],[1B]])+(1.27*Table3117[[#This Row],[2B]])+(1.62*Table3117[[#This Row],[3B]])+(2.1*Table3117[[#This Row],[HR]])/Table3117[[#This Row],[PA]]</f>
        <v>9.6091549295774659</v>
      </c>
      <c r="X2" s="15">
        <f t="shared" ref="X2:X14" si="11">((E2+F2)*(K2+(0.26*F2))+(0.52*L2))/C2</f>
        <v>3.1895774647887327</v>
      </c>
    </row>
    <row r="3" spans="1:24" x14ac:dyDescent="0.25">
      <c r="A3" s="17" t="s">
        <v>94</v>
      </c>
      <c r="B3" s="17" t="s">
        <v>248</v>
      </c>
      <c r="C3" s="6">
        <v>71</v>
      </c>
      <c r="D3" s="7">
        <f t="shared" si="0"/>
        <v>70</v>
      </c>
      <c r="E3" s="7">
        <f>SUM(Table3117[[#This Row],[1B]:[HR]])</f>
        <v>19</v>
      </c>
      <c r="F3" s="6">
        <v>1</v>
      </c>
      <c r="G3" s="6">
        <v>11</v>
      </c>
      <c r="H3" s="6">
        <v>6</v>
      </c>
      <c r="I3" s="6">
        <v>0</v>
      </c>
      <c r="J3" s="6">
        <v>2</v>
      </c>
      <c r="K3" s="8">
        <f t="shared" si="1"/>
        <v>31</v>
      </c>
      <c r="L3" s="9">
        <v>3</v>
      </c>
      <c r="M3" s="11">
        <f t="shared" si="2"/>
        <v>0.57894736842105265</v>
      </c>
      <c r="N3" s="11">
        <f t="shared" si="3"/>
        <v>0.31578947368421051</v>
      </c>
      <c r="O3" s="11">
        <f t="shared" si="4"/>
        <v>0</v>
      </c>
      <c r="P3" s="11">
        <f t="shared" si="5"/>
        <v>0.10526315789473684</v>
      </c>
      <c r="Q3" s="11">
        <f t="shared" si="6"/>
        <v>1.4084507042253521E-2</v>
      </c>
      <c r="R3" s="12">
        <f t="shared" si="7"/>
        <v>0.27142857142857141</v>
      </c>
      <c r="S3" s="12">
        <f t="shared" si="8"/>
        <v>0.44285714285714284</v>
      </c>
      <c r="T3" s="14">
        <f t="shared" si="9"/>
        <v>0.28169014084507044</v>
      </c>
      <c r="U3" s="14">
        <f t="shared" si="10"/>
        <v>0.72454728370221333</v>
      </c>
      <c r="V3" s="14">
        <f>(Table3117[[#This Row],[2B]]+Table3117[[#This Row],[3B]]+(3*Table3117[[#This Row],[HR]]))/Table3117[[#This Row],[AB]]</f>
        <v>0.17142857142857143</v>
      </c>
      <c r="W3" s="15">
        <f>(0.69*Table3117[[#This Row],[BB]])+(0.89*Table3117[[#This Row],[1B]])+(1.27*Table3117[[#This Row],[2B]])+(1.62*Table3117[[#This Row],[3B]])+(2.1*Table3117[[#This Row],[HR]])/Table3117[[#This Row],[PA]]</f>
        <v>18.159154929577465</v>
      </c>
      <c r="X3" s="15">
        <f t="shared" si="11"/>
        <v>8.8276056338028166</v>
      </c>
    </row>
    <row r="4" spans="1:24" x14ac:dyDescent="0.25">
      <c r="A4" s="16" t="s">
        <v>89</v>
      </c>
      <c r="B4" s="17" t="s">
        <v>248</v>
      </c>
      <c r="C4" s="6">
        <v>134</v>
      </c>
      <c r="D4" s="7">
        <f t="shared" si="0"/>
        <v>126</v>
      </c>
      <c r="E4" s="7">
        <f>SUM(Table3117[[#This Row],[1B]:[HR]])</f>
        <v>26</v>
      </c>
      <c r="F4" s="6">
        <v>8</v>
      </c>
      <c r="G4" s="6">
        <v>10</v>
      </c>
      <c r="H4" s="6">
        <v>10</v>
      </c>
      <c r="I4" s="6">
        <v>3</v>
      </c>
      <c r="J4" s="6">
        <v>3</v>
      </c>
      <c r="K4" s="8">
        <f t="shared" si="1"/>
        <v>51</v>
      </c>
      <c r="L4" s="9">
        <v>4</v>
      </c>
      <c r="M4" s="11">
        <f t="shared" si="2"/>
        <v>0.38461538461538464</v>
      </c>
      <c r="N4" s="11">
        <f t="shared" si="3"/>
        <v>0.38461538461538464</v>
      </c>
      <c r="O4" s="11">
        <f t="shared" si="4"/>
        <v>0.11538461538461539</v>
      </c>
      <c r="P4" s="11">
        <f t="shared" si="5"/>
        <v>0.11538461538461539</v>
      </c>
      <c r="Q4" s="11">
        <f t="shared" si="6"/>
        <v>5.9701492537313432E-2</v>
      </c>
      <c r="R4" s="12">
        <f t="shared" si="7"/>
        <v>0.20634920634920634</v>
      </c>
      <c r="S4" s="12">
        <f t="shared" si="8"/>
        <v>0.40476190476190477</v>
      </c>
      <c r="T4" s="14">
        <f t="shared" si="9"/>
        <v>0.2537313432835821</v>
      </c>
      <c r="U4" s="14">
        <f t="shared" si="10"/>
        <v>0.65849324804548681</v>
      </c>
      <c r="V4" s="14">
        <f>(Table3117[[#This Row],[2B]]+Table3117[[#This Row],[3B]]+(3*Table3117[[#This Row],[HR]]))/Table3117[[#This Row],[AB]]</f>
        <v>0.17460317460317459</v>
      </c>
      <c r="W4" s="15">
        <f>(0.69*Table3117[[#This Row],[BB]])+(0.89*Table3117[[#This Row],[1B]])+(1.27*Table3117[[#This Row],[2B]])+(1.62*Table3117[[#This Row],[3B]])+(2.1*Table3117[[#This Row],[HR]])/Table3117[[#This Row],[PA]]</f>
        <v>32.02701492537313</v>
      </c>
      <c r="X4" s="15">
        <f t="shared" si="11"/>
        <v>13.483582089552238</v>
      </c>
    </row>
    <row r="5" spans="1:24" x14ac:dyDescent="0.25">
      <c r="A5" s="16" t="s">
        <v>97</v>
      </c>
      <c r="B5" s="17" t="s">
        <v>248</v>
      </c>
      <c r="C5" s="6">
        <v>68</v>
      </c>
      <c r="D5" s="7">
        <f t="shared" si="0"/>
        <v>66</v>
      </c>
      <c r="E5" s="7">
        <f>SUM(Table3117[[#This Row],[1B]:[HR]])</f>
        <v>7</v>
      </c>
      <c r="F5" s="6">
        <v>2</v>
      </c>
      <c r="G5" s="6">
        <v>5</v>
      </c>
      <c r="H5" s="6">
        <v>2</v>
      </c>
      <c r="I5" s="6">
        <v>0</v>
      </c>
      <c r="J5" s="6">
        <v>0</v>
      </c>
      <c r="K5" s="8">
        <f t="shared" si="1"/>
        <v>9</v>
      </c>
      <c r="L5" s="9">
        <v>1</v>
      </c>
      <c r="M5" s="11">
        <f t="shared" si="2"/>
        <v>0.7142857142857143</v>
      </c>
      <c r="N5" s="11">
        <f t="shared" si="3"/>
        <v>0.2857142857142857</v>
      </c>
      <c r="O5" s="11">
        <f t="shared" si="4"/>
        <v>0</v>
      </c>
      <c r="P5" s="11">
        <f t="shared" si="5"/>
        <v>0</v>
      </c>
      <c r="Q5" s="11">
        <f t="shared" si="6"/>
        <v>2.9411764705882353E-2</v>
      </c>
      <c r="R5" s="12">
        <f t="shared" si="7"/>
        <v>0.10606060606060606</v>
      </c>
      <c r="S5" s="12">
        <f t="shared" si="8"/>
        <v>0.13636363636363635</v>
      </c>
      <c r="T5" s="14">
        <f t="shared" si="9"/>
        <v>0.13235294117647059</v>
      </c>
      <c r="U5" s="14">
        <f t="shared" si="10"/>
        <v>0.26871657754010692</v>
      </c>
      <c r="V5" s="14">
        <f>(Table3117[[#This Row],[2B]]+Table3117[[#This Row],[3B]]+(3*Table3117[[#This Row],[HR]]))/Table3117[[#This Row],[AB]]</f>
        <v>3.0303030303030304E-2</v>
      </c>
      <c r="W5" s="15">
        <f>(0.69*Table3117[[#This Row],[BB]])+(0.89*Table3117[[#This Row],[1B]])+(1.27*Table3117[[#This Row],[2B]])+(1.62*Table3117[[#This Row],[3B]])+(2.1*Table3117[[#This Row],[HR]])/Table3117[[#This Row],[PA]]</f>
        <v>8.370000000000001</v>
      </c>
      <c r="X5" s="15">
        <f t="shared" si="11"/>
        <v>1.2676470588235293</v>
      </c>
    </row>
    <row r="6" spans="1:24" x14ac:dyDescent="0.25">
      <c r="A6" s="17" t="s">
        <v>90</v>
      </c>
      <c r="B6" s="17" t="s">
        <v>248</v>
      </c>
      <c r="C6" s="6">
        <v>134</v>
      </c>
      <c r="D6" s="7">
        <f t="shared" si="0"/>
        <v>121</v>
      </c>
      <c r="E6" s="7">
        <f>SUM(Table3117[[#This Row],[1B]:[HR]])</f>
        <v>31</v>
      </c>
      <c r="F6" s="6">
        <v>13</v>
      </c>
      <c r="G6" s="6">
        <v>17</v>
      </c>
      <c r="H6" s="6">
        <v>4</v>
      </c>
      <c r="I6" s="6">
        <v>3</v>
      </c>
      <c r="J6" s="6">
        <v>7</v>
      </c>
      <c r="K6" s="8">
        <f t="shared" si="1"/>
        <v>62</v>
      </c>
      <c r="L6" s="9">
        <v>10</v>
      </c>
      <c r="M6" s="11">
        <f t="shared" si="2"/>
        <v>0.54838709677419351</v>
      </c>
      <c r="N6" s="11">
        <f t="shared" si="3"/>
        <v>0.12903225806451613</v>
      </c>
      <c r="O6" s="11">
        <f t="shared" si="4"/>
        <v>9.6774193548387094E-2</v>
      </c>
      <c r="P6" s="11">
        <f t="shared" si="5"/>
        <v>0.22580645161290322</v>
      </c>
      <c r="Q6" s="11">
        <f t="shared" si="6"/>
        <v>9.7014925373134331E-2</v>
      </c>
      <c r="R6" s="12">
        <f t="shared" si="7"/>
        <v>0.256198347107438</v>
      </c>
      <c r="S6" s="12">
        <f t="shared" si="8"/>
        <v>0.51239669421487599</v>
      </c>
      <c r="T6" s="14">
        <f t="shared" si="9"/>
        <v>0.32835820895522388</v>
      </c>
      <c r="U6" s="14">
        <f t="shared" si="10"/>
        <v>0.84075490317009982</v>
      </c>
      <c r="V6" s="14">
        <f>(Table3117[[#This Row],[2B]]+Table3117[[#This Row],[3B]]+(3*Table3117[[#This Row],[HR]]))/Table3117[[#This Row],[AB]]</f>
        <v>0.23140495867768596</v>
      </c>
      <c r="W6" s="15">
        <f>(0.69*Table3117[[#This Row],[BB]])+(0.89*Table3117[[#This Row],[1B]])+(1.27*Table3117[[#This Row],[2B]])+(1.62*Table3117[[#This Row],[3B]])+(2.1*Table3117[[#This Row],[HR]])/Table3117[[#This Row],[PA]]</f>
        <v>34.149701492537311</v>
      </c>
      <c r="X6" s="15">
        <f t="shared" si="11"/>
        <v>21.506865671641787</v>
      </c>
    </row>
    <row r="7" spans="1:24" x14ac:dyDescent="0.25">
      <c r="A7" s="17" t="s">
        <v>87</v>
      </c>
      <c r="B7" s="17" t="s">
        <v>248</v>
      </c>
      <c r="C7" s="6">
        <v>143</v>
      </c>
      <c r="D7" s="7">
        <f t="shared" si="0"/>
        <v>130</v>
      </c>
      <c r="E7" s="7">
        <f>SUM(Table3117[[#This Row],[1B]:[HR]])</f>
        <v>30</v>
      </c>
      <c r="F7" s="6">
        <v>13</v>
      </c>
      <c r="G7" s="6">
        <v>18</v>
      </c>
      <c r="H7" s="6">
        <v>10</v>
      </c>
      <c r="I7" s="6">
        <v>1</v>
      </c>
      <c r="J7" s="6">
        <v>1</v>
      </c>
      <c r="K7" s="8">
        <f t="shared" si="1"/>
        <v>45</v>
      </c>
      <c r="L7" s="9">
        <v>4</v>
      </c>
      <c r="M7" s="11">
        <f t="shared" si="2"/>
        <v>0.6</v>
      </c>
      <c r="N7" s="11">
        <f t="shared" si="3"/>
        <v>0.33333333333333331</v>
      </c>
      <c r="O7" s="11">
        <f t="shared" si="4"/>
        <v>3.3333333333333333E-2</v>
      </c>
      <c r="P7" s="11">
        <f t="shared" si="5"/>
        <v>3.3333333333333333E-2</v>
      </c>
      <c r="Q7" s="11">
        <f t="shared" si="6"/>
        <v>9.0909090909090912E-2</v>
      </c>
      <c r="R7" s="12">
        <f t="shared" si="7"/>
        <v>0.23076923076923078</v>
      </c>
      <c r="S7" s="12">
        <f t="shared" si="8"/>
        <v>0.34615384615384615</v>
      </c>
      <c r="T7" s="14">
        <f t="shared" si="9"/>
        <v>0.30069930069930068</v>
      </c>
      <c r="U7" s="14">
        <f t="shared" si="10"/>
        <v>0.64685314685314688</v>
      </c>
      <c r="V7" s="14">
        <f>(Table3117[[#This Row],[2B]]+Table3117[[#This Row],[3B]]+(3*Table3117[[#This Row],[HR]]))/Table3117[[#This Row],[AB]]</f>
        <v>0.1076923076923077</v>
      </c>
      <c r="W7" s="15">
        <f>(0.69*Table3117[[#This Row],[BB]])+(0.89*Table3117[[#This Row],[1B]])+(1.27*Table3117[[#This Row],[2B]])+(1.62*Table3117[[#This Row],[3B]])+(2.1*Table3117[[#This Row],[HR]])/Table3117[[#This Row],[PA]]</f>
        <v>39.324685314685311</v>
      </c>
      <c r="X7" s="15">
        <f t="shared" si="11"/>
        <v>14.562377622377623</v>
      </c>
    </row>
    <row r="8" spans="1:24" x14ac:dyDescent="0.25">
      <c r="A8" s="17" t="s">
        <v>88</v>
      </c>
      <c r="B8" s="17" t="s">
        <v>248</v>
      </c>
      <c r="C8" s="6">
        <v>135</v>
      </c>
      <c r="D8" s="7">
        <f t="shared" si="0"/>
        <v>127</v>
      </c>
      <c r="E8" s="7">
        <f>SUM(Table3117[[#This Row],[1B]:[HR]])</f>
        <v>23</v>
      </c>
      <c r="F8" s="6">
        <v>8</v>
      </c>
      <c r="G8" s="6">
        <v>13</v>
      </c>
      <c r="H8" s="6">
        <v>7</v>
      </c>
      <c r="I8" s="6">
        <v>0</v>
      </c>
      <c r="J8" s="6">
        <v>3</v>
      </c>
      <c r="K8" s="8">
        <f t="shared" si="1"/>
        <v>39</v>
      </c>
      <c r="L8" s="9">
        <v>5</v>
      </c>
      <c r="M8" s="11">
        <f t="shared" si="2"/>
        <v>0.56521739130434778</v>
      </c>
      <c r="N8" s="11">
        <f t="shared" si="3"/>
        <v>0.30434782608695654</v>
      </c>
      <c r="O8" s="11">
        <f t="shared" si="4"/>
        <v>0</v>
      </c>
      <c r="P8" s="11">
        <f t="shared" si="5"/>
        <v>0.13043478260869565</v>
      </c>
      <c r="Q8" s="11">
        <f t="shared" si="6"/>
        <v>5.9259259259259262E-2</v>
      </c>
      <c r="R8" s="12">
        <f t="shared" si="7"/>
        <v>0.18110236220472442</v>
      </c>
      <c r="S8" s="12">
        <f t="shared" si="8"/>
        <v>0.30708661417322836</v>
      </c>
      <c r="T8" s="14">
        <f t="shared" si="9"/>
        <v>0.22962962962962963</v>
      </c>
      <c r="U8" s="14">
        <f t="shared" si="10"/>
        <v>0.53671624380285798</v>
      </c>
      <c r="V8" s="14">
        <f>(Table3117[[#This Row],[2B]]+Table3117[[#This Row],[3B]]+(3*Table3117[[#This Row],[HR]]))/Table3117[[#This Row],[AB]]</f>
        <v>0.12598425196850394</v>
      </c>
      <c r="W8" s="15">
        <f>(0.69*Table3117[[#This Row],[BB]])+(0.89*Table3117[[#This Row],[1B]])+(1.27*Table3117[[#This Row],[2B]])+(1.62*Table3117[[#This Row],[3B]])+(2.1*Table3117[[#This Row],[HR]])/Table3117[[#This Row],[PA]]</f>
        <v>26.026666666666667</v>
      </c>
      <c r="X8" s="15">
        <f t="shared" si="11"/>
        <v>9.4524444444444438</v>
      </c>
    </row>
    <row r="9" spans="1:24" x14ac:dyDescent="0.25">
      <c r="A9" s="17" t="s">
        <v>85</v>
      </c>
      <c r="B9" s="17" t="s">
        <v>248</v>
      </c>
      <c r="C9" s="6">
        <v>149</v>
      </c>
      <c r="D9" s="7">
        <f t="shared" si="0"/>
        <v>140</v>
      </c>
      <c r="E9" s="7">
        <f>SUM(Table3117[[#This Row],[1B]:[HR]])</f>
        <v>44</v>
      </c>
      <c r="F9" s="6">
        <v>9</v>
      </c>
      <c r="G9" s="6">
        <v>28</v>
      </c>
      <c r="H9" s="6">
        <v>14</v>
      </c>
      <c r="I9" s="6">
        <v>1</v>
      </c>
      <c r="J9" s="6">
        <v>1</v>
      </c>
      <c r="K9" s="8">
        <f t="shared" si="1"/>
        <v>63</v>
      </c>
      <c r="L9" s="9">
        <v>14</v>
      </c>
      <c r="M9" s="11">
        <f t="shared" si="2"/>
        <v>0.63636363636363635</v>
      </c>
      <c r="N9" s="11">
        <f t="shared" si="3"/>
        <v>0.31818181818181818</v>
      </c>
      <c r="O9" s="11">
        <f t="shared" si="4"/>
        <v>2.2727272727272728E-2</v>
      </c>
      <c r="P9" s="11">
        <f t="shared" si="5"/>
        <v>2.2727272727272728E-2</v>
      </c>
      <c r="Q9" s="11">
        <f t="shared" si="6"/>
        <v>6.0402684563758392E-2</v>
      </c>
      <c r="R9" s="12">
        <f t="shared" si="7"/>
        <v>0.31428571428571428</v>
      </c>
      <c r="S9" s="12">
        <f t="shared" si="8"/>
        <v>0.45</v>
      </c>
      <c r="T9" s="14">
        <f t="shared" si="9"/>
        <v>0.35570469798657717</v>
      </c>
      <c r="U9" s="14">
        <f t="shared" si="10"/>
        <v>0.80570469798657718</v>
      </c>
      <c r="V9" s="14">
        <f>(Table3117[[#This Row],[2B]]+Table3117[[#This Row],[3B]]+(3*Table3117[[#This Row],[HR]]))/Table3117[[#This Row],[AB]]</f>
        <v>0.12857142857142856</v>
      </c>
      <c r="W9" s="15">
        <f>(0.69*Table3117[[#This Row],[BB]])+(0.89*Table3117[[#This Row],[1B]])+(1.27*Table3117[[#This Row],[2B]])+(1.62*Table3117[[#This Row],[3B]])+(2.1*Table3117[[#This Row],[HR]])/Table3117[[#This Row],[PA]]</f>
        <v>50.544093959731548</v>
      </c>
      <c r="X9" s="15">
        <f t="shared" si="11"/>
        <v>23.290604026845639</v>
      </c>
    </row>
    <row r="10" spans="1:24" x14ac:dyDescent="0.25">
      <c r="A10" s="17" t="s">
        <v>95</v>
      </c>
      <c r="B10" s="17" t="s">
        <v>248</v>
      </c>
      <c r="C10" s="6">
        <v>67</v>
      </c>
      <c r="D10" s="7">
        <f t="shared" si="0"/>
        <v>63</v>
      </c>
      <c r="E10" s="7">
        <f>SUM(Table3117[[#This Row],[1B]:[HR]])</f>
        <v>10</v>
      </c>
      <c r="F10" s="6">
        <v>4</v>
      </c>
      <c r="G10" s="6">
        <v>7</v>
      </c>
      <c r="H10" s="6">
        <v>3</v>
      </c>
      <c r="I10" s="6">
        <v>0</v>
      </c>
      <c r="J10" s="6">
        <v>0</v>
      </c>
      <c r="K10" s="8">
        <f t="shared" si="1"/>
        <v>13</v>
      </c>
      <c r="L10" s="9">
        <v>2</v>
      </c>
      <c r="M10" s="11">
        <f t="shared" si="2"/>
        <v>0.7</v>
      </c>
      <c r="N10" s="11">
        <f t="shared" si="3"/>
        <v>0.3</v>
      </c>
      <c r="O10" s="11">
        <f t="shared" si="4"/>
        <v>0</v>
      </c>
      <c r="P10" s="11">
        <f t="shared" si="5"/>
        <v>0</v>
      </c>
      <c r="Q10" s="11">
        <f t="shared" si="6"/>
        <v>5.9701492537313432E-2</v>
      </c>
      <c r="R10" s="12">
        <f t="shared" si="7"/>
        <v>0.15873015873015872</v>
      </c>
      <c r="S10" s="12">
        <f t="shared" si="8"/>
        <v>0.20634920634920634</v>
      </c>
      <c r="T10" s="14">
        <f t="shared" si="9"/>
        <v>0.20895522388059701</v>
      </c>
      <c r="U10" s="14">
        <f t="shared" si="10"/>
        <v>0.41530443022980335</v>
      </c>
      <c r="V10" s="14">
        <f>(Table3117[[#This Row],[2B]]+Table3117[[#This Row],[3B]]+(3*Table3117[[#This Row],[HR]]))/Table3117[[#This Row],[AB]]</f>
        <v>4.7619047619047616E-2</v>
      </c>
      <c r="W10" s="15">
        <f>(0.69*Table3117[[#This Row],[BB]])+(0.89*Table3117[[#This Row],[1B]])+(1.27*Table3117[[#This Row],[2B]])+(1.62*Table3117[[#This Row],[3B]])+(2.1*Table3117[[#This Row],[HR]])/Table3117[[#This Row],[PA]]</f>
        <v>12.8</v>
      </c>
      <c r="X10" s="15">
        <f t="shared" si="11"/>
        <v>2.9492537313432834</v>
      </c>
    </row>
    <row r="11" spans="1:24" x14ac:dyDescent="0.25">
      <c r="A11" s="17" t="s">
        <v>96</v>
      </c>
      <c r="B11" s="17" t="s">
        <v>248</v>
      </c>
      <c r="C11" s="6">
        <v>63</v>
      </c>
      <c r="D11" s="7">
        <f t="shared" si="0"/>
        <v>58</v>
      </c>
      <c r="E11" s="7">
        <f>SUM(Table3117[[#This Row],[1B]:[HR]])</f>
        <v>14</v>
      </c>
      <c r="F11" s="6">
        <v>5</v>
      </c>
      <c r="G11" s="6">
        <v>10</v>
      </c>
      <c r="H11" s="6">
        <v>2</v>
      </c>
      <c r="I11" s="6">
        <v>0</v>
      </c>
      <c r="J11" s="6">
        <v>2</v>
      </c>
      <c r="K11" s="8">
        <f t="shared" si="1"/>
        <v>22</v>
      </c>
      <c r="L11" s="9">
        <v>5</v>
      </c>
      <c r="M11" s="11">
        <f t="shared" si="2"/>
        <v>0.7142857142857143</v>
      </c>
      <c r="N11" s="11">
        <f t="shared" si="3"/>
        <v>0.14285714285714285</v>
      </c>
      <c r="O11" s="11">
        <f t="shared" si="4"/>
        <v>0</v>
      </c>
      <c r="P11" s="11">
        <f t="shared" si="5"/>
        <v>0.14285714285714285</v>
      </c>
      <c r="Q11" s="11">
        <f t="shared" si="6"/>
        <v>7.9365079365079361E-2</v>
      </c>
      <c r="R11" s="12">
        <f t="shared" si="7"/>
        <v>0.2413793103448276</v>
      </c>
      <c r="S11" s="12">
        <f t="shared" si="8"/>
        <v>0.37931034482758619</v>
      </c>
      <c r="T11" s="14">
        <f t="shared" si="9"/>
        <v>0.30158730158730157</v>
      </c>
      <c r="U11" s="14">
        <f t="shared" si="10"/>
        <v>0.6808976464148877</v>
      </c>
      <c r="V11" s="14">
        <f>(Table3117[[#This Row],[2B]]+Table3117[[#This Row],[3B]]+(3*Table3117[[#This Row],[HR]]))/Table3117[[#This Row],[AB]]</f>
        <v>0.13793103448275862</v>
      </c>
      <c r="W11" s="15">
        <f>(0.69*Table3117[[#This Row],[BB]])+(0.89*Table3117[[#This Row],[1B]])+(1.27*Table3117[[#This Row],[2B]])+(1.62*Table3117[[#This Row],[3B]])+(2.1*Table3117[[#This Row],[HR]])/Table3117[[#This Row],[PA]]</f>
        <v>14.956666666666667</v>
      </c>
      <c r="X11" s="15">
        <f t="shared" si="11"/>
        <v>7.068253968253968</v>
      </c>
    </row>
    <row r="12" spans="1:24" x14ac:dyDescent="0.25">
      <c r="A12" s="17" t="s">
        <v>92</v>
      </c>
      <c r="B12" s="17" t="s">
        <v>248</v>
      </c>
      <c r="C12" s="6">
        <v>122</v>
      </c>
      <c r="D12" s="7">
        <f t="shared" si="0"/>
        <v>113</v>
      </c>
      <c r="E12" s="7">
        <f>SUM(Table3117[[#This Row],[1B]:[HR]])</f>
        <v>24</v>
      </c>
      <c r="F12" s="6">
        <v>9</v>
      </c>
      <c r="G12" s="6">
        <v>16</v>
      </c>
      <c r="H12" s="6">
        <v>5</v>
      </c>
      <c r="I12" s="6">
        <v>0</v>
      </c>
      <c r="J12" s="6">
        <v>3</v>
      </c>
      <c r="K12" s="8">
        <f t="shared" si="1"/>
        <v>38</v>
      </c>
      <c r="L12" s="9">
        <v>6</v>
      </c>
      <c r="M12" s="11">
        <f t="shared" si="2"/>
        <v>0.66666666666666663</v>
      </c>
      <c r="N12" s="11">
        <f t="shared" si="3"/>
        <v>0.20833333333333334</v>
      </c>
      <c r="O12" s="11">
        <f t="shared" si="4"/>
        <v>0</v>
      </c>
      <c r="P12" s="11">
        <f t="shared" si="5"/>
        <v>0.125</v>
      </c>
      <c r="Q12" s="11">
        <f t="shared" si="6"/>
        <v>7.3770491803278687E-2</v>
      </c>
      <c r="R12" s="12">
        <f t="shared" si="7"/>
        <v>0.21238938053097345</v>
      </c>
      <c r="S12" s="12">
        <f t="shared" si="8"/>
        <v>0.33628318584070799</v>
      </c>
      <c r="T12" s="14">
        <f t="shared" si="9"/>
        <v>0.27049180327868855</v>
      </c>
      <c r="U12" s="14">
        <f t="shared" si="10"/>
        <v>0.60677498911939654</v>
      </c>
      <c r="V12" s="14">
        <f>(Table3117[[#This Row],[2B]]+Table3117[[#This Row],[3B]]+(3*Table3117[[#This Row],[HR]]))/Table3117[[#This Row],[AB]]</f>
        <v>0.12389380530973451</v>
      </c>
      <c r="W12" s="15">
        <f>(0.69*Table3117[[#This Row],[BB]])+(0.89*Table3117[[#This Row],[1B]])+(1.27*Table3117[[#This Row],[2B]])+(1.62*Table3117[[#This Row],[3B]])+(2.1*Table3117[[#This Row],[HR]])/Table3117[[#This Row],[PA]]</f>
        <v>26.851639344262292</v>
      </c>
      <c r="X12" s="15">
        <f t="shared" si="11"/>
        <v>10.937213114754098</v>
      </c>
    </row>
    <row r="13" spans="1:24" x14ac:dyDescent="0.25">
      <c r="A13" s="17" t="s">
        <v>91</v>
      </c>
      <c r="B13" s="17" t="s">
        <v>248</v>
      </c>
      <c r="C13" s="6">
        <v>129</v>
      </c>
      <c r="D13" s="7">
        <f t="shared" si="0"/>
        <v>119</v>
      </c>
      <c r="E13" s="7">
        <f>SUM(Table3117[[#This Row],[1B]:[HR]])</f>
        <v>36</v>
      </c>
      <c r="F13" s="6">
        <v>10</v>
      </c>
      <c r="G13" s="6">
        <v>18</v>
      </c>
      <c r="H13" s="6">
        <v>10</v>
      </c>
      <c r="I13" s="6">
        <v>3</v>
      </c>
      <c r="J13" s="6">
        <v>5</v>
      </c>
      <c r="K13" s="8">
        <f t="shared" si="1"/>
        <v>67</v>
      </c>
      <c r="L13" s="9">
        <v>2</v>
      </c>
      <c r="M13" s="11">
        <f t="shared" si="2"/>
        <v>0.5</v>
      </c>
      <c r="N13" s="11">
        <f t="shared" si="3"/>
        <v>0.27777777777777779</v>
      </c>
      <c r="O13" s="11">
        <f t="shared" si="4"/>
        <v>8.3333333333333329E-2</v>
      </c>
      <c r="P13" s="11">
        <f t="shared" si="5"/>
        <v>0.1388888888888889</v>
      </c>
      <c r="Q13" s="11">
        <f t="shared" si="6"/>
        <v>7.7519379844961239E-2</v>
      </c>
      <c r="R13" s="12">
        <f t="shared" si="7"/>
        <v>0.30252100840336132</v>
      </c>
      <c r="S13" s="12">
        <f t="shared" si="8"/>
        <v>0.56302521008403361</v>
      </c>
      <c r="T13" s="14">
        <f t="shared" si="9"/>
        <v>0.35658914728682173</v>
      </c>
      <c r="U13" s="14">
        <f t="shared" si="10"/>
        <v>0.91961435737085528</v>
      </c>
      <c r="V13" s="14">
        <f>(Table3117[[#This Row],[2B]]+Table3117[[#This Row],[3B]]+(3*Table3117[[#This Row],[HR]]))/Table3117[[#This Row],[AB]]</f>
        <v>0.23529411764705882</v>
      </c>
      <c r="W13" s="15">
        <f>(0.69*Table3117[[#This Row],[BB]])+(0.89*Table3117[[#This Row],[1B]])+(1.27*Table3117[[#This Row],[2B]])+(1.62*Table3117[[#This Row],[3B]])+(2.1*Table3117[[#This Row],[HR]])/Table3117[[#This Row],[PA]]</f>
        <v>40.561395348837209</v>
      </c>
      <c r="X13" s="15">
        <f t="shared" si="11"/>
        <v>24.826666666666664</v>
      </c>
    </row>
    <row r="14" spans="1:24" x14ac:dyDescent="0.25">
      <c r="A14" s="37" t="s">
        <v>86</v>
      </c>
      <c r="B14" s="17" t="s">
        <v>248</v>
      </c>
      <c r="C14" s="6">
        <v>145</v>
      </c>
      <c r="D14" s="19">
        <f t="shared" si="0"/>
        <v>133</v>
      </c>
      <c r="E14" s="7">
        <f>SUM(Table3117[[#This Row],[1B]:[HR]])</f>
        <v>55</v>
      </c>
      <c r="F14" s="6">
        <v>12</v>
      </c>
      <c r="G14" s="6">
        <v>33</v>
      </c>
      <c r="H14" s="6">
        <v>12</v>
      </c>
      <c r="I14" s="6">
        <v>5</v>
      </c>
      <c r="J14" s="6">
        <v>5</v>
      </c>
      <c r="K14" s="8">
        <f t="shared" si="1"/>
        <v>92</v>
      </c>
      <c r="L14" s="9">
        <v>21</v>
      </c>
      <c r="M14" s="20">
        <f t="shared" si="2"/>
        <v>0.6</v>
      </c>
      <c r="N14" s="20">
        <f t="shared" si="3"/>
        <v>0.21818181818181817</v>
      </c>
      <c r="O14" s="11">
        <f t="shared" si="4"/>
        <v>9.0909090909090912E-2</v>
      </c>
      <c r="P14" s="11">
        <f t="shared" si="5"/>
        <v>9.0909090909090912E-2</v>
      </c>
      <c r="Q14" s="11">
        <f t="shared" si="6"/>
        <v>8.2758620689655171E-2</v>
      </c>
      <c r="R14" s="21">
        <f t="shared" si="7"/>
        <v>0.41353383458646614</v>
      </c>
      <c r="S14" s="21">
        <f t="shared" si="8"/>
        <v>0.69172932330827064</v>
      </c>
      <c r="T14" s="22">
        <f t="shared" si="9"/>
        <v>0.46206896551724136</v>
      </c>
      <c r="U14" s="22">
        <f t="shared" si="10"/>
        <v>1.1537982888255121</v>
      </c>
      <c r="V14" s="22">
        <f>(Table3117[[#This Row],[2B]]+Table3117[[#This Row],[3B]]+(3*Table3117[[#This Row],[HR]]))/Table3117[[#This Row],[AB]]</f>
        <v>0.24060150375939848</v>
      </c>
      <c r="W14" s="23">
        <f>(0.69*Table3117[[#This Row],[BB]])+(0.89*Table3117[[#This Row],[1B]])+(1.27*Table3117[[#This Row],[2B]])+(1.62*Table3117[[#This Row],[3B]])+(2.1*Table3117[[#This Row],[HR]])/Table3117[[#This Row],[PA]]</f>
        <v>61.062413793103453</v>
      </c>
      <c r="X14" s="15">
        <f t="shared" si="11"/>
        <v>44.027310344827583</v>
      </c>
    </row>
  </sheetData>
  <phoneticPr fontId="3" type="noConversion"/>
  <conditionalFormatting sqref="X2: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0D92-32A9-4312-B7E9-3D15EFE8BA2B}">
  <dimension ref="A1:X16"/>
  <sheetViews>
    <sheetView workbookViewId="0">
      <selection activeCell="B20" sqref="B20"/>
    </sheetView>
  </sheetViews>
  <sheetFormatPr defaultRowHeight="15" x14ac:dyDescent="0.25"/>
  <cols>
    <col min="1" max="1" width="17.28515625" bestFit="1" customWidth="1"/>
    <col min="2" max="2" width="18" bestFit="1" customWidth="1"/>
  </cols>
  <sheetData>
    <row r="1" spans="1:24" x14ac:dyDescent="0.25">
      <c r="A1" s="1" t="s">
        <v>0</v>
      </c>
      <c r="B1" s="1" t="s">
        <v>246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108</v>
      </c>
      <c r="B2" s="17" t="s">
        <v>248</v>
      </c>
      <c r="C2" s="6">
        <v>62</v>
      </c>
      <c r="D2" s="7">
        <f t="shared" ref="D2:D16" si="0">C2-F2</f>
        <v>59</v>
      </c>
      <c r="E2" s="7">
        <f>SUM(Table3118[[#This Row],[1B]:[HR]])</f>
        <v>5</v>
      </c>
      <c r="F2" s="6">
        <v>3</v>
      </c>
      <c r="G2" s="6">
        <v>1</v>
      </c>
      <c r="H2" s="6">
        <v>3</v>
      </c>
      <c r="I2" s="6">
        <v>1</v>
      </c>
      <c r="J2" s="6">
        <v>0</v>
      </c>
      <c r="K2" s="8">
        <f t="shared" ref="K2:K16" si="1">SUM((G2*1),(H2*2),(I2*3),(J2*4))</f>
        <v>10</v>
      </c>
      <c r="L2" s="9">
        <v>1</v>
      </c>
      <c r="M2" s="10">
        <f t="shared" ref="M2:M16" si="2">IFERROR(G2/E2,0)</f>
        <v>0.2</v>
      </c>
      <c r="N2" s="10">
        <f t="shared" ref="N2:N16" si="3">IFERROR(H2/E2,0)</f>
        <v>0.6</v>
      </c>
      <c r="O2" s="10">
        <f t="shared" ref="O2:O16" si="4">IFERROR(I2/E2,0)</f>
        <v>0.2</v>
      </c>
      <c r="P2" s="11">
        <f t="shared" ref="P2:P16" si="5">IFERROR(J2/E2,0)</f>
        <v>0</v>
      </c>
      <c r="Q2" s="11">
        <f t="shared" ref="Q2:Q16" si="6">IFERROR(F2/C2,0)</f>
        <v>4.8387096774193547E-2</v>
      </c>
      <c r="R2" s="12">
        <f t="shared" ref="R2:R16" si="7">IFERROR((G2+H2+I2+J2)/D2,0)</f>
        <v>8.4745762711864403E-2</v>
      </c>
      <c r="S2" s="13">
        <f t="shared" ref="S2:S16" si="8">IFERROR(K2/D2,0)</f>
        <v>0.16949152542372881</v>
      </c>
      <c r="T2" s="14">
        <f t="shared" ref="T2:T16" si="9">(E2+F2)/C2</f>
        <v>0.12903225806451613</v>
      </c>
      <c r="U2" s="14">
        <f t="shared" ref="U2:U16" si="10">S2+T2</f>
        <v>0.29852378348824493</v>
      </c>
      <c r="V2" s="14">
        <f>(Table3118[[#This Row],[2B]]+Table3118[[#This Row],[3B]]+(3*Table3118[[#This Row],[HR]]))/Table3118[[#This Row],[AB]]</f>
        <v>6.7796610169491525E-2</v>
      </c>
      <c r="W2" s="15">
        <f>(0.69*Table3118[[#This Row],[BB]])+(0.89*Table3118[[#This Row],[1B]])+(1.27*Table3118[[#This Row],[2B]])+(1.62*Table3118[[#This Row],[3B]])+(2.1*Table3118[[#This Row],[HR]])/Table3118[[#This Row],[PA]]</f>
        <v>8.39</v>
      </c>
      <c r="X2" s="15">
        <f t="shared" ref="X2:X16" si="11">((E2+F2)*(K2+(0.26*F2))+(0.52*L2))/C2</f>
        <v>1.3993548387096773</v>
      </c>
    </row>
    <row r="3" spans="1:24" x14ac:dyDescent="0.25">
      <c r="A3" s="17" t="s">
        <v>105</v>
      </c>
      <c r="B3" s="17" t="s">
        <v>248</v>
      </c>
      <c r="C3" s="6">
        <v>127</v>
      </c>
      <c r="D3" s="7">
        <f t="shared" si="0"/>
        <v>114</v>
      </c>
      <c r="E3" s="7">
        <f>SUM(Table3118[[#This Row],[1B]:[HR]])</f>
        <v>22</v>
      </c>
      <c r="F3" s="6">
        <v>13</v>
      </c>
      <c r="G3" s="6">
        <v>10</v>
      </c>
      <c r="H3" s="6">
        <v>7</v>
      </c>
      <c r="I3" s="6">
        <v>2</v>
      </c>
      <c r="J3" s="6">
        <v>3</v>
      </c>
      <c r="K3" s="8">
        <f t="shared" si="1"/>
        <v>42</v>
      </c>
      <c r="L3" s="9">
        <v>6</v>
      </c>
      <c r="M3" s="11">
        <f t="shared" si="2"/>
        <v>0.45454545454545453</v>
      </c>
      <c r="N3" s="11">
        <f t="shared" si="3"/>
        <v>0.31818181818181818</v>
      </c>
      <c r="O3" s="11">
        <f t="shared" si="4"/>
        <v>9.0909090909090912E-2</v>
      </c>
      <c r="P3" s="11">
        <f t="shared" si="5"/>
        <v>0.13636363636363635</v>
      </c>
      <c r="Q3" s="11">
        <f t="shared" si="6"/>
        <v>0.10236220472440945</v>
      </c>
      <c r="R3" s="12">
        <f t="shared" si="7"/>
        <v>0.19298245614035087</v>
      </c>
      <c r="S3" s="12">
        <f t="shared" si="8"/>
        <v>0.36842105263157893</v>
      </c>
      <c r="T3" s="14">
        <f t="shared" si="9"/>
        <v>0.27559055118110237</v>
      </c>
      <c r="U3" s="14">
        <f t="shared" si="10"/>
        <v>0.6440116038126813</v>
      </c>
      <c r="V3" s="14">
        <f>(Table3118[[#This Row],[2B]]+Table3118[[#This Row],[3B]]+(3*Table3118[[#This Row],[HR]]))/Table3118[[#This Row],[AB]]</f>
        <v>0.15789473684210525</v>
      </c>
      <c r="W3" s="15">
        <f>(0.69*Table3118[[#This Row],[BB]])+(0.89*Table3118[[#This Row],[1B]])+(1.27*Table3118[[#This Row],[2B]])+(1.62*Table3118[[#This Row],[3B]])+(2.1*Table3118[[#This Row],[HR]])/Table3118[[#This Row],[PA]]</f>
        <v>30.049606299212599</v>
      </c>
      <c r="X3" s="15">
        <f t="shared" si="11"/>
        <v>12.530866141732284</v>
      </c>
    </row>
    <row r="4" spans="1:24" x14ac:dyDescent="0.25">
      <c r="A4" s="16" t="s">
        <v>110</v>
      </c>
      <c r="B4" s="17" t="s">
        <v>248</v>
      </c>
      <c r="C4" s="6">
        <v>69</v>
      </c>
      <c r="D4" s="7">
        <f t="shared" si="0"/>
        <v>66</v>
      </c>
      <c r="E4" s="7">
        <f>SUM(Table3118[[#This Row],[1B]:[HR]])</f>
        <v>17</v>
      </c>
      <c r="F4" s="6">
        <v>3</v>
      </c>
      <c r="G4" s="6">
        <v>10</v>
      </c>
      <c r="H4" s="6">
        <v>6</v>
      </c>
      <c r="I4" s="6">
        <v>1</v>
      </c>
      <c r="J4" s="6">
        <v>0</v>
      </c>
      <c r="K4" s="8">
        <f t="shared" si="1"/>
        <v>25</v>
      </c>
      <c r="L4" s="9">
        <v>3</v>
      </c>
      <c r="M4" s="11">
        <f t="shared" si="2"/>
        <v>0.58823529411764708</v>
      </c>
      <c r="N4" s="11">
        <f t="shared" si="3"/>
        <v>0.35294117647058826</v>
      </c>
      <c r="O4" s="11">
        <f t="shared" si="4"/>
        <v>5.8823529411764705E-2</v>
      </c>
      <c r="P4" s="11">
        <f t="shared" si="5"/>
        <v>0</v>
      </c>
      <c r="Q4" s="11">
        <f t="shared" si="6"/>
        <v>4.3478260869565216E-2</v>
      </c>
      <c r="R4" s="12">
        <f t="shared" si="7"/>
        <v>0.25757575757575757</v>
      </c>
      <c r="S4" s="12">
        <f t="shared" si="8"/>
        <v>0.37878787878787878</v>
      </c>
      <c r="T4" s="14">
        <f t="shared" si="9"/>
        <v>0.28985507246376813</v>
      </c>
      <c r="U4" s="14">
        <f t="shared" si="10"/>
        <v>0.66864295125164697</v>
      </c>
      <c r="V4" s="14">
        <f>(Table3118[[#This Row],[2B]]+Table3118[[#This Row],[3B]]+(3*Table3118[[#This Row],[HR]]))/Table3118[[#This Row],[AB]]</f>
        <v>0.10606060606060606</v>
      </c>
      <c r="W4" s="15">
        <f>(0.69*Table3118[[#This Row],[BB]])+(0.89*Table3118[[#This Row],[1B]])+(1.27*Table3118[[#This Row],[2B]])+(1.62*Table3118[[#This Row],[3B]])+(2.1*Table3118[[#This Row],[HR]])/Table3118[[#This Row],[PA]]</f>
        <v>20.21</v>
      </c>
      <c r="X4" s="15">
        <f t="shared" si="11"/>
        <v>7.4950724637681159</v>
      </c>
    </row>
    <row r="5" spans="1:24" x14ac:dyDescent="0.25">
      <c r="A5" s="17" t="s">
        <v>104</v>
      </c>
      <c r="B5" s="17" t="s">
        <v>248</v>
      </c>
      <c r="C5" s="6">
        <v>125</v>
      </c>
      <c r="D5" s="7">
        <f t="shared" si="0"/>
        <v>116</v>
      </c>
      <c r="E5" s="7">
        <f>SUM(Table3118[[#This Row],[1B]:[HR]])</f>
        <v>39</v>
      </c>
      <c r="F5" s="6">
        <v>9</v>
      </c>
      <c r="G5" s="6">
        <v>22</v>
      </c>
      <c r="H5" s="6">
        <v>10</v>
      </c>
      <c r="I5" s="6">
        <v>2</v>
      </c>
      <c r="J5" s="6">
        <v>5</v>
      </c>
      <c r="K5" s="8">
        <f t="shared" si="1"/>
        <v>68</v>
      </c>
      <c r="L5" s="9">
        <v>7</v>
      </c>
      <c r="M5" s="11">
        <f t="shared" si="2"/>
        <v>0.5641025641025641</v>
      </c>
      <c r="N5" s="11">
        <f t="shared" si="3"/>
        <v>0.25641025641025639</v>
      </c>
      <c r="O5" s="11">
        <f t="shared" si="4"/>
        <v>5.128205128205128E-2</v>
      </c>
      <c r="P5" s="11">
        <f t="shared" si="5"/>
        <v>0.12820512820512819</v>
      </c>
      <c r="Q5" s="11">
        <f t="shared" si="6"/>
        <v>7.1999999999999995E-2</v>
      </c>
      <c r="R5" s="12">
        <f t="shared" si="7"/>
        <v>0.33620689655172414</v>
      </c>
      <c r="S5" s="12">
        <f t="shared" si="8"/>
        <v>0.58620689655172409</v>
      </c>
      <c r="T5" s="14">
        <f t="shared" si="9"/>
        <v>0.38400000000000001</v>
      </c>
      <c r="U5" s="14">
        <f t="shared" si="10"/>
        <v>0.9702068965517241</v>
      </c>
      <c r="V5" s="14">
        <f>(Table3118[[#This Row],[2B]]+Table3118[[#This Row],[3B]]+(3*Table3118[[#This Row],[HR]]))/Table3118[[#This Row],[AB]]</f>
        <v>0.23275862068965517</v>
      </c>
      <c r="W5" s="15">
        <f>(0.69*Table3118[[#This Row],[BB]])+(0.89*Table3118[[#This Row],[1B]])+(1.27*Table3118[[#This Row],[2B]])+(1.62*Table3118[[#This Row],[3B]])+(2.1*Table3118[[#This Row],[HR]])/Table3118[[#This Row],[PA]]</f>
        <v>41.814</v>
      </c>
      <c r="X5" s="15">
        <f t="shared" si="11"/>
        <v>27.039680000000001</v>
      </c>
    </row>
    <row r="6" spans="1:24" x14ac:dyDescent="0.25">
      <c r="A6" s="17" t="s">
        <v>98</v>
      </c>
      <c r="B6" s="17" t="s">
        <v>248</v>
      </c>
      <c r="C6" s="6">
        <v>141</v>
      </c>
      <c r="D6" s="7">
        <f t="shared" si="0"/>
        <v>136</v>
      </c>
      <c r="E6" s="7">
        <f>SUM(Table3118[[#This Row],[1B]:[HR]])</f>
        <v>29</v>
      </c>
      <c r="F6" s="6">
        <v>5</v>
      </c>
      <c r="G6" s="6">
        <v>15</v>
      </c>
      <c r="H6" s="6">
        <v>10</v>
      </c>
      <c r="I6" s="6">
        <v>1</v>
      </c>
      <c r="J6" s="6">
        <v>3</v>
      </c>
      <c r="K6" s="8">
        <f t="shared" si="1"/>
        <v>50</v>
      </c>
      <c r="L6" s="9">
        <v>9</v>
      </c>
      <c r="M6" s="11">
        <f t="shared" si="2"/>
        <v>0.51724137931034486</v>
      </c>
      <c r="N6" s="11">
        <f t="shared" si="3"/>
        <v>0.34482758620689657</v>
      </c>
      <c r="O6" s="11">
        <f t="shared" si="4"/>
        <v>3.4482758620689655E-2</v>
      </c>
      <c r="P6" s="11">
        <f t="shared" si="5"/>
        <v>0.10344827586206896</v>
      </c>
      <c r="Q6" s="11">
        <f t="shared" si="6"/>
        <v>3.5460992907801421E-2</v>
      </c>
      <c r="R6" s="12">
        <f t="shared" si="7"/>
        <v>0.21323529411764705</v>
      </c>
      <c r="S6" s="12">
        <f t="shared" si="8"/>
        <v>0.36764705882352944</v>
      </c>
      <c r="T6" s="14">
        <f t="shared" si="9"/>
        <v>0.24113475177304963</v>
      </c>
      <c r="U6" s="14">
        <f t="shared" si="10"/>
        <v>0.6087818105965791</v>
      </c>
      <c r="V6" s="14">
        <f>(Table3118[[#This Row],[2B]]+Table3118[[#This Row],[3B]]+(3*Table3118[[#This Row],[HR]]))/Table3118[[#This Row],[AB]]</f>
        <v>0.14705882352941177</v>
      </c>
      <c r="W6" s="15">
        <f>(0.69*Table3118[[#This Row],[BB]])+(0.89*Table3118[[#This Row],[1B]])+(1.27*Table3118[[#This Row],[2B]])+(1.62*Table3118[[#This Row],[3B]])+(2.1*Table3118[[#This Row],[HR]])/Table3118[[#This Row],[PA]]</f>
        <v>31.164680851063832</v>
      </c>
      <c r="X6" s="15">
        <f t="shared" si="11"/>
        <v>12.403404255319147</v>
      </c>
    </row>
    <row r="7" spans="1:24" x14ac:dyDescent="0.25">
      <c r="A7" s="16" t="s">
        <v>102</v>
      </c>
      <c r="B7" s="17" t="s">
        <v>243</v>
      </c>
      <c r="C7" s="6">
        <v>66</v>
      </c>
      <c r="D7" s="7">
        <f t="shared" si="0"/>
        <v>59</v>
      </c>
      <c r="E7" s="7">
        <f>SUM(Table3118[[#This Row],[1B]:[HR]])</f>
        <v>22</v>
      </c>
      <c r="F7" s="6">
        <v>7</v>
      </c>
      <c r="G7" s="6">
        <v>10</v>
      </c>
      <c r="H7" s="6">
        <v>9</v>
      </c>
      <c r="I7" s="6">
        <v>1</v>
      </c>
      <c r="J7" s="6">
        <v>2</v>
      </c>
      <c r="K7" s="8">
        <f t="shared" si="1"/>
        <v>39</v>
      </c>
      <c r="L7" s="9">
        <v>14</v>
      </c>
      <c r="M7" s="11">
        <f t="shared" si="2"/>
        <v>0.45454545454545453</v>
      </c>
      <c r="N7" s="11">
        <f t="shared" si="3"/>
        <v>0.40909090909090912</v>
      </c>
      <c r="O7" s="11">
        <f t="shared" si="4"/>
        <v>4.5454545454545456E-2</v>
      </c>
      <c r="P7" s="11">
        <f t="shared" si="5"/>
        <v>9.0909090909090912E-2</v>
      </c>
      <c r="Q7" s="11">
        <f t="shared" si="6"/>
        <v>0.10606060606060606</v>
      </c>
      <c r="R7" s="12">
        <f t="shared" si="7"/>
        <v>0.3728813559322034</v>
      </c>
      <c r="S7" s="12">
        <f t="shared" si="8"/>
        <v>0.66101694915254239</v>
      </c>
      <c r="T7" s="14">
        <f t="shared" si="9"/>
        <v>0.43939393939393939</v>
      </c>
      <c r="U7" s="14">
        <f t="shared" si="10"/>
        <v>1.1004108885464818</v>
      </c>
      <c r="V7" s="14">
        <f>(Table3118[[#This Row],[2B]]+Table3118[[#This Row],[3B]]+(3*Table3118[[#This Row],[HR]]))/Table3118[[#This Row],[AB]]</f>
        <v>0.2711864406779661</v>
      </c>
      <c r="W7" s="15">
        <f>(0.69*Table3118[[#This Row],[BB]])+(0.89*Table3118[[#This Row],[1B]])+(1.27*Table3118[[#This Row],[2B]])+(1.62*Table3118[[#This Row],[3B]])+(2.1*Table3118[[#This Row],[HR]])/Table3118[[#This Row],[PA]]</f>
        <v>26.843636363636364</v>
      </c>
      <c r="X7" s="15">
        <f t="shared" si="11"/>
        <v>18.046363636363637</v>
      </c>
    </row>
    <row r="8" spans="1:24" x14ac:dyDescent="0.25">
      <c r="A8" s="17" t="s">
        <v>255</v>
      </c>
      <c r="B8" s="17">
        <v>3</v>
      </c>
      <c r="C8" s="6">
        <v>37</v>
      </c>
      <c r="D8" s="48">
        <f t="shared" si="0"/>
        <v>37</v>
      </c>
      <c r="E8" s="48">
        <f>SUM(Table3118[[#This Row],[1B]:[HR]])</f>
        <v>8</v>
      </c>
      <c r="F8" s="6">
        <v>0</v>
      </c>
      <c r="G8" s="6">
        <v>6</v>
      </c>
      <c r="H8" s="6">
        <v>1</v>
      </c>
      <c r="I8" s="6">
        <v>1</v>
      </c>
      <c r="J8" s="6">
        <v>0</v>
      </c>
      <c r="K8" s="8">
        <f t="shared" si="1"/>
        <v>11</v>
      </c>
      <c r="L8" s="9">
        <v>1</v>
      </c>
      <c r="M8" s="11">
        <f t="shared" si="2"/>
        <v>0.75</v>
      </c>
      <c r="N8" s="11">
        <f t="shared" si="3"/>
        <v>0.125</v>
      </c>
      <c r="O8" s="11">
        <f t="shared" si="4"/>
        <v>0.125</v>
      </c>
      <c r="P8" s="11">
        <f t="shared" si="5"/>
        <v>0</v>
      </c>
      <c r="Q8" s="11">
        <f t="shared" si="6"/>
        <v>0</v>
      </c>
      <c r="R8" s="12">
        <f t="shared" si="7"/>
        <v>0.21621621621621623</v>
      </c>
      <c r="S8" s="12">
        <f t="shared" si="8"/>
        <v>0.29729729729729731</v>
      </c>
      <c r="T8" s="14">
        <f t="shared" si="9"/>
        <v>0.21621621621621623</v>
      </c>
      <c r="U8" s="14">
        <f t="shared" si="10"/>
        <v>0.5135135135135136</v>
      </c>
      <c r="V8" s="6">
        <f>(Table3118[[#This Row],[2B]]+Table3118[[#This Row],[3B]]+(3*Table3118[[#This Row],[HR]]))/Table3118[[#This Row],[AB]]</f>
        <v>5.4054054054054057E-2</v>
      </c>
      <c r="W8" s="6">
        <f>(0.69*Table3118[[#This Row],[BB]])+(0.89*Table3118[[#This Row],[1B]])+(1.27*Table3118[[#This Row],[2B]])+(1.62*Table3118[[#This Row],[3B]])+(2.1*Table3118[[#This Row],[HR]])/Table3118[[#This Row],[PA]]</f>
        <v>8.23</v>
      </c>
      <c r="X8" s="15">
        <f t="shared" si="11"/>
        <v>2.3924324324324324</v>
      </c>
    </row>
    <row r="9" spans="1:24" x14ac:dyDescent="0.25">
      <c r="A9" s="17" t="s">
        <v>106</v>
      </c>
      <c r="B9" s="17" t="s">
        <v>248</v>
      </c>
      <c r="C9" s="6">
        <v>62</v>
      </c>
      <c r="D9" s="7">
        <f t="shared" si="0"/>
        <v>58</v>
      </c>
      <c r="E9" s="7">
        <f>SUM(Table3118[[#This Row],[1B]:[HR]])</f>
        <v>11</v>
      </c>
      <c r="F9" s="6">
        <v>4</v>
      </c>
      <c r="G9" s="6">
        <v>9</v>
      </c>
      <c r="H9" s="6">
        <v>2</v>
      </c>
      <c r="I9" s="6">
        <v>0</v>
      </c>
      <c r="J9" s="6">
        <v>0</v>
      </c>
      <c r="K9" s="8">
        <f t="shared" si="1"/>
        <v>13</v>
      </c>
      <c r="L9" s="9">
        <v>1</v>
      </c>
      <c r="M9" s="11">
        <f t="shared" si="2"/>
        <v>0.81818181818181823</v>
      </c>
      <c r="N9" s="11">
        <f t="shared" si="3"/>
        <v>0.18181818181818182</v>
      </c>
      <c r="O9" s="11">
        <f t="shared" si="4"/>
        <v>0</v>
      </c>
      <c r="P9" s="11">
        <f t="shared" si="5"/>
        <v>0</v>
      </c>
      <c r="Q9" s="11">
        <f t="shared" si="6"/>
        <v>6.4516129032258063E-2</v>
      </c>
      <c r="R9" s="12">
        <f t="shared" si="7"/>
        <v>0.18965517241379309</v>
      </c>
      <c r="S9" s="12">
        <f t="shared" si="8"/>
        <v>0.22413793103448276</v>
      </c>
      <c r="T9" s="14">
        <f t="shared" si="9"/>
        <v>0.24193548387096775</v>
      </c>
      <c r="U9" s="14">
        <f t="shared" si="10"/>
        <v>0.46607341490545051</v>
      </c>
      <c r="V9" s="14">
        <f>(Table3118[[#This Row],[2B]]+Table3118[[#This Row],[3B]]+(3*Table3118[[#This Row],[HR]]))/Table3118[[#This Row],[AB]]</f>
        <v>3.4482758620689655E-2</v>
      </c>
      <c r="W9" s="15">
        <f>(0.69*Table3118[[#This Row],[BB]])+(0.89*Table3118[[#This Row],[1B]])+(1.27*Table3118[[#This Row],[2B]])+(1.62*Table3118[[#This Row],[3B]])+(2.1*Table3118[[#This Row],[HR]])/Table3118[[#This Row],[PA]]</f>
        <v>13.309999999999999</v>
      </c>
      <c r="X9" s="15">
        <f t="shared" si="11"/>
        <v>3.4051612903225807</v>
      </c>
    </row>
    <row r="10" spans="1:24" x14ac:dyDescent="0.25">
      <c r="A10" s="17" t="s">
        <v>100</v>
      </c>
      <c r="B10" s="17" t="s">
        <v>248</v>
      </c>
      <c r="C10" s="6">
        <v>137</v>
      </c>
      <c r="D10" s="7">
        <f t="shared" si="0"/>
        <v>126</v>
      </c>
      <c r="E10" s="7">
        <f>SUM(Table3118[[#This Row],[1B]:[HR]])</f>
        <v>30</v>
      </c>
      <c r="F10" s="6">
        <v>11</v>
      </c>
      <c r="G10" s="6">
        <v>17</v>
      </c>
      <c r="H10" s="6">
        <v>9</v>
      </c>
      <c r="I10" s="6">
        <v>2</v>
      </c>
      <c r="J10" s="6">
        <v>2</v>
      </c>
      <c r="K10" s="8">
        <f t="shared" si="1"/>
        <v>49</v>
      </c>
      <c r="L10" s="9">
        <v>4</v>
      </c>
      <c r="M10" s="11">
        <f t="shared" si="2"/>
        <v>0.56666666666666665</v>
      </c>
      <c r="N10" s="11">
        <f t="shared" si="3"/>
        <v>0.3</v>
      </c>
      <c r="O10" s="11">
        <f t="shared" si="4"/>
        <v>6.6666666666666666E-2</v>
      </c>
      <c r="P10" s="11">
        <f t="shared" si="5"/>
        <v>6.6666666666666666E-2</v>
      </c>
      <c r="Q10" s="11">
        <f t="shared" si="6"/>
        <v>8.0291970802919707E-2</v>
      </c>
      <c r="R10" s="12">
        <f t="shared" si="7"/>
        <v>0.23809523809523808</v>
      </c>
      <c r="S10" s="12">
        <f t="shared" si="8"/>
        <v>0.3888888888888889</v>
      </c>
      <c r="T10" s="14">
        <f t="shared" si="9"/>
        <v>0.29927007299270075</v>
      </c>
      <c r="U10" s="14">
        <f t="shared" si="10"/>
        <v>0.68815896188158965</v>
      </c>
      <c r="V10" s="14">
        <f>(Table3118[[#This Row],[2B]]+Table3118[[#This Row],[3B]]+(3*Table3118[[#This Row],[HR]]))/Table3118[[#This Row],[AB]]</f>
        <v>0.13492063492063491</v>
      </c>
      <c r="W10" s="15">
        <f>(0.69*Table3118[[#This Row],[BB]])+(0.89*Table3118[[#This Row],[1B]])+(1.27*Table3118[[#This Row],[2B]])+(1.62*Table3118[[#This Row],[3B]])+(2.1*Table3118[[#This Row],[HR]])/Table3118[[#This Row],[PA]]</f>
        <v>37.420656934306571</v>
      </c>
      <c r="X10" s="15">
        <f t="shared" si="11"/>
        <v>15.535328467153283</v>
      </c>
    </row>
    <row r="11" spans="1:24" x14ac:dyDescent="0.25">
      <c r="A11" s="17" t="s">
        <v>99</v>
      </c>
      <c r="B11" s="17" t="s">
        <v>248</v>
      </c>
      <c r="C11" s="6">
        <v>138</v>
      </c>
      <c r="D11" s="7">
        <f t="shared" si="0"/>
        <v>131</v>
      </c>
      <c r="E11" s="7">
        <f>SUM(Table3118[[#This Row],[1B]:[HR]])</f>
        <v>36</v>
      </c>
      <c r="F11" s="6">
        <v>7</v>
      </c>
      <c r="G11" s="6">
        <v>20</v>
      </c>
      <c r="H11" s="6">
        <v>10</v>
      </c>
      <c r="I11" s="6">
        <v>1</v>
      </c>
      <c r="J11" s="6">
        <v>5</v>
      </c>
      <c r="K11" s="8">
        <f t="shared" si="1"/>
        <v>63</v>
      </c>
      <c r="L11" s="9">
        <v>11</v>
      </c>
      <c r="M11" s="11">
        <f t="shared" si="2"/>
        <v>0.55555555555555558</v>
      </c>
      <c r="N11" s="11">
        <f t="shared" si="3"/>
        <v>0.27777777777777779</v>
      </c>
      <c r="O11" s="11">
        <f t="shared" si="4"/>
        <v>2.7777777777777776E-2</v>
      </c>
      <c r="P11" s="11">
        <f t="shared" si="5"/>
        <v>0.1388888888888889</v>
      </c>
      <c r="Q11" s="11">
        <f t="shared" si="6"/>
        <v>5.0724637681159424E-2</v>
      </c>
      <c r="R11" s="12">
        <f t="shared" si="7"/>
        <v>0.27480916030534353</v>
      </c>
      <c r="S11" s="12">
        <f t="shared" si="8"/>
        <v>0.48091603053435117</v>
      </c>
      <c r="T11" s="14">
        <f t="shared" si="9"/>
        <v>0.31159420289855072</v>
      </c>
      <c r="U11" s="14">
        <f t="shared" si="10"/>
        <v>0.79251023343290194</v>
      </c>
      <c r="V11" s="14">
        <f>(Table3118[[#This Row],[2B]]+Table3118[[#This Row],[3B]]+(3*Table3118[[#This Row],[HR]]))/Table3118[[#This Row],[AB]]</f>
        <v>0.19847328244274809</v>
      </c>
      <c r="W11" s="15">
        <f>(0.69*Table3118[[#This Row],[BB]])+(0.89*Table3118[[#This Row],[1B]])+(1.27*Table3118[[#This Row],[2B]])+(1.62*Table3118[[#This Row],[3B]])+(2.1*Table3118[[#This Row],[HR]])/Table3118[[#This Row],[PA]]</f>
        <v>37.026086956521738</v>
      </c>
      <c r="X11" s="15">
        <f t="shared" si="11"/>
        <v>20.238985507246372</v>
      </c>
    </row>
    <row r="12" spans="1:24" x14ac:dyDescent="0.25">
      <c r="A12" s="17" t="s">
        <v>103</v>
      </c>
      <c r="B12" s="17" t="s">
        <v>248</v>
      </c>
      <c r="C12" s="6">
        <v>128</v>
      </c>
      <c r="D12" s="7">
        <f t="shared" si="0"/>
        <v>114</v>
      </c>
      <c r="E12" s="7">
        <f>SUM(Table3118[[#This Row],[1B]:[HR]])</f>
        <v>17</v>
      </c>
      <c r="F12" s="6">
        <v>14</v>
      </c>
      <c r="G12" s="6">
        <v>8</v>
      </c>
      <c r="H12" s="6">
        <v>7</v>
      </c>
      <c r="I12" s="6">
        <v>1</v>
      </c>
      <c r="J12" s="6">
        <v>1</v>
      </c>
      <c r="K12" s="8">
        <f t="shared" si="1"/>
        <v>29</v>
      </c>
      <c r="L12" s="9">
        <v>4</v>
      </c>
      <c r="M12" s="11">
        <f t="shared" si="2"/>
        <v>0.47058823529411764</v>
      </c>
      <c r="N12" s="11">
        <f t="shared" si="3"/>
        <v>0.41176470588235292</v>
      </c>
      <c r="O12" s="11">
        <f t="shared" si="4"/>
        <v>5.8823529411764705E-2</v>
      </c>
      <c r="P12" s="11">
        <f t="shared" si="5"/>
        <v>5.8823529411764705E-2</v>
      </c>
      <c r="Q12" s="11">
        <f t="shared" si="6"/>
        <v>0.109375</v>
      </c>
      <c r="R12" s="12">
        <f t="shared" si="7"/>
        <v>0.14912280701754385</v>
      </c>
      <c r="S12" s="12">
        <f t="shared" si="8"/>
        <v>0.25438596491228072</v>
      </c>
      <c r="T12" s="14">
        <f t="shared" si="9"/>
        <v>0.2421875</v>
      </c>
      <c r="U12" s="14">
        <f t="shared" si="10"/>
        <v>0.49657346491228072</v>
      </c>
      <c r="V12" s="14">
        <f>(Table3118[[#This Row],[2B]]+Table3118[[#This Row],[3B]]+(3*Table3118[[#This Row],[HR]]))/Table3118[[#This Row],[AB]]</f>
        <v>9.6491228070175433E-2</v>
      </c>
      <c r="W12" s="15">
        <f>(0.69*Table3118[[#This Row],[BB]])+(0.89*Table3118[[#This Row],[1B]])+(1.27*Table3118[[#This Row],[2B]])+(1.62*Table3118[[#This Row],[3B]])+(2.1*Table3118[[#This Row],[HR]])/Table3118[[#This Row],[PA]]</f>
        <v>27.306406250000002</v>
      </c>
      <c r="X12" s="15">
        <f t="shared" si="11"/>
        <v>7.9212500000000006</v>
      </c>
    </row>
    <row r="13" spans="1:24" x14ac:dyDescent="0.25">
      <c r="A13" s="17" t="s">
        <v>109</v>
      </c>
      <c r="B13" s="17" t="s">
        <v>248</v>
      </c>
      <c r="C13" s="6">
        <v>62</v>
      </c>
      <c r="D13" s="7">
        <f t="shared" si="0"/>
        <v>59</v>
      </c>
      <c r="E13" s="7">
        <f>SUM(Table3118[[#This Row],[1B]:[HR]])</f>
        <v>5</v>
      </c>
      <c r="F13" s="6">
        <v>3</v>
      </c>
      <c r="G13" s="6">
        <v>3</v>
      </c>
      <c r="H13" s="6">
        <v>0</v>
      </c>
      <c r="I13" s="6">
        <v>2</v>
      </c>
      <c r="J13" s="6">
        <v>0</v>
      </c>
      <c r="K13" s="8">
        <f t="shared" si="1"/>
        <v>9</v>
      </c>
      <c r="L13" s="9">
        <v>2</v>
      </c>
      <c r="M13" s="11">
        <f t="shared" si="2"/>
        <v>0.6</v>
      </c>
      <c r="N13" s="11">
        <f t="shared" si="3"/>
        <v>0</v>
      </c>
      <c r="O13" s="11">
        <f t="shared" si="4"/>
        <v>0.4</v>
      </c>
      <c r="P13" s="11">
        <f t="shared" si="5"/>
        <v>0</v>
      </c>
      <c r="Q13" s="11">
        <f t="shared" si="6"/>
        <v>4.8387096774193547E-2</v>
      </c>
      <c r="R13" s="12">
        <f t="shared" si="7"/>
        <v>8.4745762711864403E-2</v>
      </c>
      <c r="S13" s="12">
        <f t="shared" si="8"/>
        <v>0.15254237288135594</v>
      </c>
      <c r="T13" s="14">
        <f t="shared" si="9"/>
        <v>0.12903225806451613</v>
      </c>
      <c r="U13" s="14">
        <f t="shared" si="10"/>
        <v>0.2815746309458721</v>
      </c>
      <c r="V13" s="14">
        <f>(Table3118[[#This Row],[2B]]+Table3118[[#This Row],[3B]]+(3*Table3118[[#This Row],[HR]]))/Table3118[[#This Row],[AB]]</f>
        <v>3.3898305084745763E-2</v>
      </c>
      <c r="W13" s="15">
        <f>(0.69*Table3118[[#This Row],[BB]])+(0.89*Table3118[[#This Row],[1B]])+(1.27*Table3118[[#This Row],[2B]])+(1.62*Table3118[[#This Row],[3B]])+(2.1*Table3118[[#This Row],[HR]])/Table3118[[#This Row],[PA]]</f>
        <v>7.98</v>
      </c>
      <c r="X13" s="15">
        <f t="shared" si="11"/>
        <v>1.2787096774193549</v>
      </c>
    </row>
    <row r="14" spans="1:24" x14ac:dyDescent="0.25">
      <c r="A14" s="6" t="s">
        <v>101</v>
      </c>
      <c r="B14" s="6" t="s">
        <v>248</v>
      </c>
      <c r="C14" s="6">
        <v>138</v>
      </c>
      <c r="D14" s="7">
        <f t="shared" si="0"/>
        <v>130</v>
      </c>
      <c r="E14" s="7">
        <f>SUM(Table3118[[#This Row],[1B]:[HR]])</f>
        <v>32</v>
      </c>
      <c r="F14" s="6">
        <v>8</v>
      </c>
      <c r="G14" s="6">
        <v>23</v>
      </c>
      <c r="H14" s="6">
        <v>6</v>
      </c>
      <c r="I14" s="6">
        <v>1</v>
      </c>
      <c r="J14" s="6">
        <v>2</v>
      </c>
      <c r="K14" s="7">
        <f t="shared" si="1"/>
        <v>46</v>
      </c>
      <c r="L14" s="6">
        <v>6</v>
      </c>
      <c r="M14" s="11">
        <f t="shared" si="2"/>
        <v>0.71875</v>
      </c>
      <c r="N14" s="11">
        <f t="shared" si="3"/>
        <v>0.1875</v>
      </c>
      <c r="O14" s="11">
        <f t="shared" si="4"/>
        <v>3.125E-2</v>
      </c>
      <c r="P14" s="11">
        <f t="shared" si="5"/>
        <v>6.25E-2</v>
      </c>
      <c r="Q14" s="11">
        <f t="shared" si="6"/>
        <v>5.7971014492753624E-2</v>
      </c>
      <c r="R14" s="14">
        <f t="shared" si="7"/>
        <v>0.24615384615384617</v>
      </c>
      <c r="S14" s="14">
        <f t="shared" si="8"/>
        <v>0.35384615384615387</v>
      </c>
      <c r="T14" s="14">
        <f t="shared" si="9"/>
        <v>0.28985507246376813</v>
      </c>
      <c r="U14" s="14">
        <f t="shared" si="10"/>
        <v>0.64370122630992199</v>
      </c>
      <c r="V14" s="14">
        <f>(Table3118[[#This Row],[2B]]+Table3118[[#This Row],[3B]]+(3*Table3118[[#This Row],[HR]]))/Table3118[[#This Row],[AB]]</f>
        <v>0.1</v>
      </c>
      <c r="W14" s="15">
        <f>(0.69*Table3118[[#This Row],[BB]])+(0.89*Table3118[[#This Row],[1B]])+(1.27*Table3118[[#This Row],[2B]])+(1.62*Table3118[[#This Row],[3B]])+(2.1*Table3118[[#This Row],[HR]])/Table3118[[#This Row],[PA]]</f>
        <v>35.260434782608691</v>
      </c>
      <c r="X14" s="15">
        <f t="shared" si="11"/>
        <v>13.958840579710143</v>
      </c>
    </row>
    <row r="15" spans="1:24" x14ac:dyDescent="0.25">
      <c r="A15" s="6" t="s">
        <v>107</v>
      </c>
      <c r="B15" s="6" t="s">
        <v>243</v>
      </c>
      <c r="C15" s="6">
        <v>26</v>
      </c>
      <c r="D15" s="7">
        <f t="shared" si="0"/>
        <v>24</v>
      </c>
      <c r="E15" s="7">
        <f>SUM(Table3118[[#This Row],[1B]:[HR]])</f>
        <v>7</v>
      </c>
      <c r="F15" s="6">
        <v>2</v>
      </c>
      <c r="G15" s="6">
        <v>5</v>
      </c>
      <c r="H15" s="6">
        <v>2</v>
      </c>
      <c r="I15" s="6">
        <v>0</v>
      </c>
      <c r="J15" s="6">
        <v>0</v>
      </c>
      <c r="K15" s="7">
        <f t="shared" si="1"/>
        <v>9</v>
      </c>
      <c r="L15" s="6">
        <v>0</v>
      </c>
      <c r="M15" s="11">
        <f t="shared" si="2"/>
        <v>0.7142857142857143</v>
      </c>
      <c r="N15" s="11">
        <f t="shared" si="3"/>
        <v>0.2857142857142857</v>
      </c>
      <c r="O15" s="11">
        <f t="shared" si="4"/>
        <v>0</v>
      </c>
      <c r="P15" s="11">
        <f t="shared" si="5"/>
        <v>0</v>
      </c>
      <c r="Q15" s="11">
        <f t="shared" si="6"/>
        <v>7.6923076923076927E-2</v>
      </c>
      <c r="R15" s="14">
        <f t="shared" si="7"/>
        <v>0.29166666666666669</v>
      </c>
      <c r="S15" s="14">
        <f t="shared" si="8"/>
        <v>0.375</v>
      </c>
      <c r="T15" s="14">
        <f t="shared" si="9"/>
        <v>0.34615384615384615</v>
      </c>
      <c r="U15" s="14">
        <f t="shared" si="10"/>
        <v>0.72115384615384615</v>
      </c>
      <c r="V15" s="14">
        <f>(Table3118[[#This Row],[2B]]+Table3118[[#This Row],[3B]]+(3*Table3118[[#This Row],[HR]]))/Table3118[[#This Row],[AB]]</f>
        <v>8.3333333333333329E-2</v>
      </c>
      <c r="W15" s="15">
        <f>(0.69*Table3118[[#This Row],[BB]])+(0.89*Table3118[[#This Row],[1B]])+(1.27*Table3118[[#This Row],[2B]])+(1.62*Table3118[[#This Row],[3B]])+(2.1*Table3118[[#This Row],[HR]])/Table3118[[#This Row],[PA]]</f>
        <v>8.370000000000001</v>
      </c>
      <c r="X15" s="15">
        <f t="shared" si="11"/>
        <v>3.2953846153846151</v>
      </c>
    </row>
    <row r="16" spans="1:24" x14ac:dyDescent="0.25">
      <c r="A16" s="6" t="s">
        <v>121</v>
      </c>
      <c r="B16" s="6" t="s">
        <v>248</v>
      </c>
      <c r="C16" s="6">
        <v>98</v>
      </c>
      <c r="D16" s="48">
        <f t="shared" si="0"/>
        <v>89</v>
      </c>
      <c r="E16" s="48">
        <f>SUM(Table3118[[#This Row],[1B]:[HR]])</f>
        <v>15</v>
      </c>
      <c r="F16" s="6">
        <v>9</v>
      </c>
      <c r="G16" s="6">
        <v>6</v>
      </c>
      <c r="H16" s="6">
        <v>5</v>
      </c>
      <c r="I16" s="6">
        <v>2</v>
      </c>
      <c r="J16" s="6">
        <v>2</v>
      </c>
      <c r="K16" s="7">
        <f t="shared" si="1"/>
        <v>30</v>
      </c>
      <c r="L16" s="6">
        <v>4</v>
      </c>
      <c r="M16" s="11">
        <f t="shared" si="2"/>
        <v>0.4</v>
      </c>
      <c r="N16" s="11">
        <f t="shared" si="3"/>
        <v>0.33333333333333331</v>
      </c>
      <c r="O16" s="11">
        <f t="shared" si="4"/>
        <v>0.13333333333333333</v>
      </c>
      <c r="P16" s="11">
        <f t="shared" si="5"/>
        <v>0.13333333333333333</v>
      </c>
      <c r="Q16" s="11">
        <f t="shared" si="6"/>
        <v>9.1836734693877556E-2</v>
      </c>
      <c r="R16" s="14">
        <f t="shared" si="7"/>
        <v>0.16853932584269662</v>
      </c>
      <c r="S16" s="14">
        <f t="shared" si="8"/>
        <v>0.33707865168539325</v>
      </c>
      <c r="T16" s="14">
        <f t="shared" si="9"/>
        <v>0.24489795918367346</v>
      </c>
      <c r="U16" s="14">
        <f t="shared" si="10"/>
        <v>0.58197661086906671</v>
      </c>
      <c r="V16" s="6">
        <f>(Table3118[[#This Row],[2B]]+Table3118[[#This Row],[3B]]+(3*Table3118[[#This Row],[HR]]))/Table3118[[#This Row],[AB]]</f>
        <v>0.14606741573033707</v>
      </c>
      <c r="W16" s="6">
        <f>(0.69*Table3118[[#This Row],[BB]])+(0.89*Table3118[[#This Row],[1B]])+(1.27*Table3118[[#This Row],[2B]])+(1.62*Table3118[[#This Row],[3B]])+(2.1*Table3118[[#This Row],[HR]])/Table3118[[#This Row],[PA]]</f>
        <v>21.182857142857145</v>
      </c>
      <c r="X16" s="15">
        <f t="shared" si="11"/>
        <v>7.9412244897959194</v>
      </c>
    </row>
  </sheetData>
  <phoneticPr fontId="3" type="noConversion"/>
  <conditionalFormatting sqref="X2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6A9A-1097-42FC-A296-5FB7AD9B586B}">
  <dimension ref="A1:X15"/>
  <sheetViews>
    <sheetView workbookViewId="0">
      <selection activeCell="B23" sqref="B23"/>
    </sheetView>
  </sheetViews>
  <sheetFormatPr defaultRowHeight="15" x14ac:dyDescent="0.25"/>
  <cols>
    <col min="1" max="1" width="18.7109375" bestFit="1" customWidth="1"/>
    <col min="2" max="2" width="18.85546875" bestFit="1" customWidth="1"/>
  </cols>
  <sheetData>
    <row r="1" spans="1:24" x14ac:dyDescent="0.25">
      <c r="A1" s="1" t="s">
        <v>0</v>
      </c>
      <c r="B1" s="1" t="s">
        <v>244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  <c r="V1" s="4" t="s">
        <v>20</v>
      </c>
      <c r="W1" s="4" t="s">
        <v>21</v>
      </c>
      <c r="X1" s="5" t="s">
        <v>22</v>
      </c>
    </row>
    <row r="2" spans="1:24" x14ac:dyDescent="0.25">
      <c r="A2" s="17" t="s">
        <v>111</v>
      </c>
      <c r="B2" s="17" t="s">
        <v>248</v>
      </c>
      <c r="C2" s="6">
        <v>146</v>
      </c>
      <c r="D2" s="7">
        <f t="shared" ref="D2:D15" si="0">C2-F2</f>
        <v>144</v>
      </c>
      <c r="E2" s="7">
        <f>SUM(Table3119[[#This Row],[1B]:[HR]])</f>
        <v>23</v>
      </c>
      <c r="F2" s="6">
        <v>2</v>
      </c>
      <c r="G2" s="6">
        <v>13</v>
      </c>
      <c r="H2" s="6">
        <v>9</v>
      </c>
      <c r="I2" s="6">
        <v>0</v>
      </c>
      <c r="J2" s="6">
        <v>1</v>
      </c>
      <c r="K2" s="8">
        <f t="shared" ref="K2:K15" si="1">SUM((G2*1),(H2*2),(I2*3),(J2*4))</f>
        <v>35</v>
      </c>
      <c r="L2" s="9">
        <v>4</v>
      </c>
      <c r="M2" s="10">
        <f t="shared" ref="M2:M15" si="2">IFERROR(G2/E2,0)</f>
        <v>0.56521739130434778</v>
      </c>
      <c r="N2" s="10">
        <f t="shared" ref="N2:N15" si="3">IFERROR(H2/E2,0)</f>
        <v>0.39130434782608697</v>
      </c>
      <c r="O2" s="10">
        <f t="shared" ref="O2:O15" si="4">IFERROR(I2/E2,0)</f>
        <v>0</v>
      </c>
      <c r="P2" s="11">
        <f t="shared" ref="P2:P15" si="5">IFERROR(J2/E2,0)</f>
        <v>4.3478260869565216E-2</v>
      </c>
      <c r="Q2" s="11">
        <f t="shared" ref="Q2:Q15" si="6">IFERROR(F2/C2,0)</f>
        <v>1.3698630136986301E-2</v>
      </c>
      <c r="R2" s="12">
        <f t="shared" ref="R2:R15" si="7">IFERROR((G2+H2+I2+J2)/D2,0)</f>
        <v>0.15972222222222221</v>
      </c>
      <c r="S2" s="13">
        <f t="shared" ref="S2:S15" si="8">IFERROR(K2/D2,0)</f>
        <v>0.24305555555555555</v>
      </c>
      <c r="T2" s="14">
        <f t="shared" ref="T2:T15" si="9">(E2+F2)/C2</f>
        <v>0.17123287671232876</v>
      </c>
      <c r="U2" s="14">
        <f t="shared" ref="U2:U15" si="10">S2+T2</f>
        <v>0.41428843226788431</v>
      </c>
      <c r="V2" s="14">
        <f>(Table3119[[#This Row],[2B]]+Table3119[[#This Row],[3B]]+(3*Table3119[[#This Row],[HR]]))/Table3119[[#This Row],[AB]]</f>
        <v>8.3333333333333329E-2</v>
      </c>
      <c r="W2" s="15">
        <f>(0.69*Table3119[[#This Row],[BB]])+(0.89*Table3119[[#This Row],[1B]])+(1.27*Table3119[[#This Row],[2B]])+(1.62*Table3119[[#This Row],[3B]])+(2.1*Table3119[[#This Row],[HR]])/Table3119[[#This Row],[PA]]</f>
        <v>24.394383561643835</v>
      </c>
      <c r="X2" s="15">
        <f t="shared" ref="X2:X15" si="11">((E2+F2)*(K2+(0.26*F2))+(0.52*L2))/C2</f>
        <v>6.0964383561643842</v>
      </c>
    </row>
    <row r="3" spans="1:24" x14ac:dyDescent="0.25">
      <c r="A3" s="17" t="s">
        <v>117</v>
      </c>
      <c r="B3" s="17" t="s">
        <v>249</v>
      </c>
      <c r="C3" s="6">
        <v>125</v>
      </c>
      <c r="D3" s="7">
        <f t="shared" si="0"/>
        <v>119</v>
      </c>
      <c r="E3" s="7">
        <f>SUM(Table3119[[#This Row],[1B]:[HR]])</f>
        <v>36</v>
      </c>
      <c r="F3" s="6">
        <v>6</v>
      </c>
      <c r="G3" s="6">
        <v>20</v>
      </c>
      <c r="H3" s="6">
        <v>10</v>
      </c>
      <c r="I3" s="6">
        <v>1</v>
      </c>
      <c r="J3" s="6">
        <v>5</v>
      </c>
      <c r="K3" s="8">
        <f t="shared" si="1"/>
        <v>63</v>
      </c>
      <c r="L3" s="9">
        <v>5</v>
      </c>
      <c r="M3" s="11">
        <f t="shared" si="2"/>
        <v>0.55555555555555558</v>
      </c>
      <c r="N3" s="11">
        <f t="shared" si="3"/>
        <v>0.27777777777777779</v>
      </c>
      <c r="O3" s="11">
        <f t="shared" si="4"/>
        <v>2.7777777777777776E-2</v>
      </c>
      <c r="P3" s="11">
        <f t="shared" si="5"/>
        <v>0.1388888888888889</v>
      </c>
      <c r="Q3" s="11">
        <f t="shared" si="6"/>
        <v>4.8000000000000001E-2</v>
      </c>
      <c r="R3" s="12">
        <f t="shared" si="7"/>
        <v>0.30252100840336132</v>
      </c>
      <c r="S3" s="12">
        <f t="shared" si="8"/>
        <v>0.52941176470588236</v>
      </c>
      <c r="T3" s="14">
        <f t="shared" si="9"/>
        <v>0.33600000000000002</v>
      </c>
      <c r="U3" s="14">
        <f t="shared" si="10"/>
        <v>0.86541176470588232</v>
      </c>
      <c r="V3" s="14">
        <f>(Table3119[[#This Row],[2B]]+Table3119[[#This Row],[3B]]+(3*Table3119[[#This Row],[HR]]))/Table3119[[#This Row],[AB]]</f>
        <v>0.21848739495798319</v>
      </c>
      <c r="W3" s="15">
        <f>(0.69*Table3119[[#This Row],[BB]])+(0.89*Table3119[[#This Row],[1B]])+(1.27*Table3119[[#This Row],[2B]])+(1.62*Table3119[[#This Row],[3B]])+(2.1*Table3119[[#This Row],[HR]])/Table3119[[#This Row],[PA]]</f>
        <v>36.344000000000001</v>
      </c>
      <c r="X3" s="15">
        <f t="shared" si="11"/>
        <v>21.712959999999999</v>
      </c>
    </row>
    <row r="4" spans="1:24" x14ac:dyDescent="0.25">
      <c r="A4" s="17" t="s">
        <v>120</v>
      </c>
      <c r="B4" s="17" t="s">
        <v>248</v>
      </c>
      <c r="C4" s="6">
        <v>67</v>
      </c>
      <c r="D4" s="7">
        <f t="shared" si="0"/>
        <v>67</v>
      </c>
      <c r="E4" s="7">
        <f>SUM(Table3119[[#This Row],[1B]:[HR]])</f>
        <v>9</v>
      </c>
      <c r="F4" s="6">
        <v>0</v>
      </c>
      <c r="G4" s="6">
        <v>4</v>
      </c>
      <c r="H4" s="6">
        <v>4</v>
      </c>
      <c r="I4" s="6">
        <v>1</v>
      </c>
      <c r="J4" s="6">
        <v>0</v>
      </c>
      <c r="K4" s="8">
        <f t="shared" si="1"/>
        <v>15</v>
      </c>
      <c r="L4" s="9">
        <v>0</v>
      </c>
      <c r="M4" s="11">
        <f t="shared" si="2"/>
        <v>0.44444444444444442</v>
      </c>
      <c r="N4" s="11">
        <f t="shared" si="3"/>
        <v>0.44444444444444442</v>
      </c>
      <c r="O4" s="11">
        <f t="shared" si="4"/>
        <v>0.1111111111111111</v>
      </c>
      <c r="P4" s="11">
        <f t="shared" si="5"/>
        <v>0</v>
      </c>
      <c r="Q4" s="11">
        <f t="shared" si="6"/>
        <v>0</v>
      </c>
      <c r="R4" s="12">
        <f t="shared" si="7"/>
        <v>0.13432835820895522</v>
      </c>
      <c r="S4" s="12">
        <f t="shared" si="8"/>
        <v>0.22388059701492538</v>
      </c>
      <c r="T4" s="14">
        <f t="shared" si="9"/>
        <v>0.13432835820895522</v>
      </c>
      <c r="U4" s="14">
        <f t="shared" si="10"/>
        <v>0.35820895522388063</v>
      </c>
      <c r="V4" s="14">
        <f>(Table3119[[#This Row],[2B]]+Table3119[[#This Row],[3B]]+(3*Table3119[[#This Row],[HR]]))/Table3119[[#This Row],[AB]]</f>
        <v>7.4626865671641784E-2</v>
      </c>
      <c r="W4" s="15">
        <f>(0.69*Table3119[[#This Row],[BB]])+(0.89*Table3119[[#This Row],[1B]])+(1.27*Table3119[[#This Row],[2B]])+(1.62*Table3119[[#This Row],[3B]])+(2.1*Table3119[[#This Row],[HR]])/Table3119[[#This Row],[PA]]</f>
        <v>10.260000000000002</v>
      </c>
      <c r="X4" s="15">
        <f t="shared" si="11"/>
        <v>2.0149253731343282</v>
      </c>
    </row>
    <row r="5" spans="1:24" x14ac:dyDescent="0.25">
      <c r="A5" s="17" t="s">
        <v>114</v>
      </c>
      <c r="B5" s="17" t="s">
        <v>248</v>
      </c>
      <c r="C5" s="6">
        <v>141</v>
      </c>
      <c r="D5" s="7">
        <f t="shared" si="0"/>
        <v>127</v>
      </c>
      <c r="E5" s="7">
        <f>SUM(Table3119[[#This Row],[1B]:[HR]])</f>
        <v>21</v>
      </c>
      <c r="F5" s="6">
        <v>14</v>
      </c>
      <c r="G5" s="6">
        <v>12</v>
      </c>
      <c r="H5" s="6">
        <v>7</v>
      </c>
      <c r="I5" s="6">
        <v>0</v>
      </c>
      <c r="J5" s="6">
        <v>2</v>
      </c>
      <c r="K5" s="8">
        <f t="shared" si="1"/>
        <v>34</v>
      </c>
      <c r="L5" s="9">
        <v>9</v>
      </c>
      <c r="M5" s="11">
        <f t="shared" si="2"/>
        <v>0.5714285714285714</v>
      </c>
      <c r="N5" s="11">
        <f t="shared" si="3"/>
        <v>0.33333333333333331</v>
      </c>
      <c r="O5" s="11">
        <f t="shared" si="4"/>
        <v>0</v>
      </c>
      <c r="P5" s="11">
        <f t="shared" si="5"/>
        <v>9.5238095238095233E-2</v>
      </c>
      <c r="Q5" s="11">
        <f t="shared" si="6"/>
        <v>9.9290780141843976E-2</v>
      </c>
      <c r="R5" s="12">
        <f t="shared" si="7"/>
        <v>0.16535433070866143</v>
      </c>
      <c r="S5" s="12">
        <f t="shared" si="8"/>
        <v>0.26771653543307089</v>
      </c>
      <c r="T5" s="14">
        <f t="shared" si="9"/>
        <v>0.24822695035460993</v>
      </c>
      <c r="U5" s="14">
        <f t="shared" si="10"/>
        <v>0.51594348578768079</v>
      </c>
      <c r="V5" s="14">
        <f>(Table3119[[#This Row],[2B]]+Table3119[[#This Row],[3B]]+(3*Table3119[[#This Row],[HR]]))/Table3119[[#This Row],[AB]]</f>
        <v>0.10236220472440945</v>
      </c>
      <c r="W5" s="15">
        <f>(0.69*Table3119[[#This Row],[BB]])+(0.89*Table3119[[#This Row],[1B]])+(1.27*Table3119[[#This Row],[2B]])+(1.62*Table3119[[#This Row],[3B]])+(2.1*Table3119[[#This Row],[HR]])/Table3119[[#This Row],[PA]]</f>
        <v>29.259787234042555</v>
      </c>
      <c r="X5" s="15">
        <f t="shared" si="11"/>
        <v>9.3764539007092207</v>
      </c>
    </row>
    <row r="6" spans="1:24" x14ac:dyDescent="0.25">
      <c r="A6" s="17" t="s">
        <v>119</v>
      </c>
      <c r="B6" s="17" t="s">
        <v>248</v>
      </c>
      <c r="C6" s="6">
        <v>93</v>
      </c>
      <c r="D6" s="7">
        <f t="shared" si="0"/>
        <v>88</v>
      </c>
      <c r="E6" s="7">
        <f>SUM(Table3119[[#This Row],[1B]:[HR]])</f>
        <v>17</v>
      </c>
      <c r="F6" s="6">
        <v>5</v>
      </c>
      <c r="G6" s="6">
        <v>8</v>
      </c>
      <c r="H6" s="6">
        <v>7</v>
      </c>
      <c r="I6" s="6">
        <v>0</v>
      </c>
      <c r="J6" s="6">
        <v>2</v>
      </c>
      <c r="K6" s="8">
        <f t="shared" si="1"/>
        <v>30</v>
      </c>
      <c r="L6" s="9">
        <v>3</v>
      </c>
      <c r="M6" s="11">
        <f t="shared" si="2"/>
        <v>0.47058823529411764</v>
      </c>
      <c r="N6" s="11">
        <f t="shared" si="3"/>
        <v>0.41176470588235292</v>
      </c>
      <c r="O6" s="11">
        <f t="shared" si="4"/>
        <v>0</v>
      </c>
      <c r="P6" s="11">
        <f t="shared" si="5"/>
        <v>0.11764705882352941</v>
      </c>
      <c r="Q6" s="11">
        <f t="shared" si="6"/>
        <v>5.3763440860215055E-2</v>
      </c>
      <c r="R6" s="12">
        <f t="shared" si="7"/>
        <v>0.19318181818181818</v>
      </c>
      <c r="S6" s="12">
        <f t="shared" si="8"/>
        <v>0.34090909090909088</v>
      </c>
      <c r="T6" s="14">
        <f t="shared" si="9"/>
        <v>0.23655913978494625</v>
      </c>
      <c r="U6" s="14">
        <f t="shared" si="10"/>
        <v>0.57746823069403708</v>
      </c>
      <c r="V6" s="14">
        <f>(Table3119[[#This Row],[2B]]+Table3119[[#This Row],[3B]]+(3*Table3119[[#This Row],[HR]]))/Table3119[[#This Row],[AB]]</f>
        <v>0.14772727272727273</v>
      </c>
      <c r="W6" s="15">
        <f>(0.69*Table3119[[#This Row],[BB]])+(0.89*Table3119[[#This Row],[1B]])+(1.27*Table3119[[#This Row],[2B]])+(1.62*Table3119[[#This Row],[3B]])+(2.1*Table3119[[#This Row],[HR]])/Table3119[[#This Row],[PA]]</f>
        <v>19.505161290322583</v>
      </c>
      <c r="X6" s="15">
        <f t="shared" si="11"/>
        <v>7.4210752688172041</v>
      </c>
    </row>
    <row r="7" spans="1:24" x14ac:dyDescent="0.25">
      <c r="A7" s="17" t="s">
        <v>118</v>
      </c>
      <c r="B7" s="17" t="s">
        <v>248</v>
      </c>
      <c r="C7" s="6">
        <v>123</v>
      </c>
      <c r="D7" s="7">
        <f t="shared" si="0"/>
        <v>112</v>
      </c>
      <c r="E7" s="7">
        <f>SUM(Table3119[[#This Row],[1B]:[HR]])</f>
        <v>30</v>
      </c>
      <c r="F7" s="6">
        <v>11</v>
      </c>
      <c r="G7" s="6">
        <v>19</v>
      </c>
      <c r="H7" s="6">
        <v>10</v>
      </c>
      <c r="I7" s="6">
        <v>0</v>
      </c>
      <c r="J7" s="6">
        <v>1</v>
      </c>
      <c r="K7" s="8">
        <f t="shared" si="1"/>
        <v>43</v>
      </c>
      <c r="L7" s="9">
        <v>4</v>
      </c>
      <c r="M7" s="11">
        <f t="shared" si="2"/>
        <v>0.6333333333333333</v>
      </c>
      <c r="N7" s="11">
        <f t="shared" si="3"/>
        <v>0.33333333333333331</v>
      </c>
      <c r="O7" s="11">
        <f t="shared" si="4"/>
        <v>0</v>
      </c>
      <c r="P7" s="11">
        <f t="shared" si="5"/>
        <v>3.3333333333333333E-2</v>
      </c>
      <c r="Q7" s="11">
        <f t="shared" si="6"/>
        <v>8.943089430894309E-2</v>
      </c>
      <c r="R7" s="12">
        <f t="shared" si="7"/>
        <v>0.26785714285714285</v>
      </c>
      <c r="S7" s="12">
        <f t="shared" si="8"/>
        <v>0.38392857142857145</v>
      </c>
      <c r="T7" s="14">
        <f t="shared" si="9"/>
        <v>0.33333333333333331</v>
      </c>
      <c r="U7" s="14">
        <f t="shared" si="10"/>
        <v>0.71726190476190477</v>
      </c>
      <c r="V7" s="14">
        <f>(Table3119[[#This Row],[2B]]+Table3119[[#This Row],[3B]]+(3*Table3119[[#This Row],[HR]]))/Table3119[[#This Row],[AB]]</f>
        <v>0.11607142857142858</v>
      </c>
      <c r="W7" s="15">
        <f>(0.69*Table3119[[#This Row],[BB]])+(0.89*Table3119[[#This Row],[1B]])+(1.27*Table3119[[#This Row],[2B]])+(1.62*Table3119[[#This Row],[3B]])+(2.1*Table3119[[#This Row],[HR]])/Table3119[[#This Row],[PA]]</f>
        <v>37.217073170731709</v>
      </c>
      <c r="X7" s="15">
        <f t="shared" si="11"/>
        <v>15.303577235772357</v>
      </c>
    </row>
    <row r="8" spans="1:24" x14ac:dyDescent="0.25">
      <c r="A8" s="16" t="s">
        <v>123</v>
      </c>
      <c r="B8" s="17" t="s">
        <v>248</v>
      </c>
      <c r="C8" s="6">
        <v>65</v>
      </c>
      <c r="D8" s="7">
        <f t="shared" si="0"/>
        <v>63</v>
      </c>
      <c r="E8" s="7">
        <f>SUM(Table3119[[#This Row],[1B]:[HR]])</f>
        <v>6</v>
      </c>
      <c r="F8" s="6">
        <v>2</v>
      </c>
      <c r="G8" s="6">
        <v>4</v>
      </c>
      <c r="H8" s="6">
        <v>2</v>
      </c>
      <c r="I8" s="6">
        <v>0</v>
      </c>
      <c r="J8" s="6">
        <v>0</v>
      </c>
      <c r="K8" s="8">
        <f t="shared" si="1"/>
        <v>8</v>
      </c>
      <c r="L8" s="9">
        <v>1</v>
      </c>
      <c r="M8" s="11">
        <f t="shared" si="2"/>
        <v>0.66666666666666663</v>
      </c>
      <c r="N8" s="11">
        <f t="shared" si="3"/>
        <v>0.33333333333333331</v>
      </c>
      <c r="O8" s="11">
        <f t="shared" si="4"/>
        <v>0</v>
      </c>
      <c r="P8" s="11">
        <f t="shared" si="5"/>
        <v>0</v>
      </c>
      <c r="Q8" s="11">
        <f t="shared" si="6"/>
        <v>3.0769230769230771E-2</v>
      </c>
      <c r="R8" s="12">
        <f t="shared" si="7"/>
        <v>9.5238095238095233E-2</v>
      </c>
      <c r="S8" s="12">
        <f t="shared" si="8"/>
        <v>0.12698412698412698</v>
      </c>
      <c r="T8" s="14">
        <f t="shared" si="9"/>
        <v>0.12307692307692308</v>
      </c>
      <c r="U8" s="14">
        <f t="shared" si="10"/>
        <v>0.25006105006105006</v>
      </c>
      <c r="V8" s="14">
        <f>(Table3119[[#This Row],[2B]]+Table3119[[#This Row],[3B]]+(3*Table3119[[#This Row],[HR]]))/Table3119[[#This Row],[AB]]</f>
        <v>3.1746031746031744E-2</v>
      </c>
      <c r="W8" s="15">
        <f>(0.69*Table3119[[#This Row],[BB]])+(0.89*Table3119[[#This Row],[1B]])+(1.27*Table3119[[#This Row],[2B]])+(1.62*Table3119[[#This Row],[3B]])+(2.1*Table3119[[#This Row],[HR]])/Table3119[[#This Row],[PA]]</f>
        <v>7.4799999999999995</v>
      </c>
      <c r="X8" s="15">
        <f t="shared" si="11"/>
        <v>1.0566153846153845</v>
      </c>
    </row>
    <row r="9" spans="1:24" x14ac:dyDescent="0.25">
      <c r="A9" s="17" t="s">
        <v>113</v>
      </c>
      <c r="B9" s="17" t="s">
        <v>248</v>
      </c>
      <c r="C9" s="6">
        <v>143</v>
      </c>
      <c r="D9" s="7">
        <f t="shared" si="0"/>
        <v>132</v>
      </c>
      <c r="E9" s="7">
        <f>SUM(Table3119[[#This Row],[1B]:[HR]])</f>
        <v>39</v>
      </c>
      <c r="F9" s="6">
        <v>11</v>
      </c>
      <c r="G9" s="6">
        <v>19</v>
      </c>
      <c r="H9" s="6">
        <v>12</v>
      </c>
      <c r="I9" s="6">
        <v>2</v>
      </c>
      <c r="J9" s="6">
        <v>6</v>
      </c>
      <c r="K9" s="8">
        <f t="shared" si="1"/>
        <v>73</v>
      </c>
      <c r="L9" s="9">
        <v>7</v>
      </c>
      <c r="M9" s="11">
        <f t="shared" si="2"/>
        <v>0.48717948717948717</v>
      </c>
      <c r="N9" s="11">
        <f t="shared" si="3"/>
        <v>0.30769230769230771</v>
      </c>
      <c r="O9" s="11">
        <f t="shared" si="4"/>
        <v>5.128205128205128E-2</v>
      </c>
      <c r="P9" s="11">
        <f t="shared" si="5"/>
        <v>0.15384615384615385</v>
      </c>
      <c r="Q9" s="11">
        <f t="shared" si="6"/>
        <v>7.6923076923076927E-2</v>
      </c>
      <c r="R9" s="12">
        <f t="shared" si="7"/>
        <v>0.29545454545454547</v>
      </c>
      <c r="S9" s="12">
        <f t="shared" si="8"/>
        <v>0.55303030303030298</v>
      </c>
      <c r="T9" s="14">
        <f t="shared" si="9"/>
        <v>0.34965034965034963</v>
      </c>
      <c r="U9" s="14">
        <f t="shared" si="10"/>
        <v>0.90268065268065256</v>
      </c>
      <c r="V9" s="14">
        <f>(Table3119[[#This Row],[2B]]+Table3119[[#This Row],[3B]]+(3*Table3119[[#This Row],[HR]]))/Table3119[[#This Row],[AB]]</f>
        <v>0.24242424242424243</v>
      </c>
      <c r="W9" s="15">
        <f>(0.69*Table3119[[#This Row],[BB]])+(0.89*Table3119[[#This Row],[1B]])+(1.27*Table3119[[#This Row],[2B]])+(1.62*Table3119[[#This Row],[3B]])+(2.1*Table3119[[#This Row],[HR]])/Table3119[[#This Row],[PA]]</f>
        <v>43.068111888111893</v>
      </c>
      <c r="X9" s="15">
        <f t="shared" si="11"/>
        <v>26.54993006993007</v>
      </c>
    </row>
    <row r="10" spans="1:24" x14ac:dyDescent="0.25">
      <c r="A10" s="17" t="s">
        <v>112</v>
      </c>
      <c r="B10" s="17" t="s">
        <v>248</v>
      </c>
      <c r="C10" s="6">
        <v>141</v>
      </c>
      <c r="D10" s="7">
        <f t="shared" si="0"/>
        <v>127</v>
      </c>
      <c r="E10" s="7">
        <f>SUM(Table3119[[#This Row],[1B]:[HR]])</f>
        <v>33</v>
      </c>
      <c r="F10" s="6">
        <v>14</v>
      </c>
      <c r="G10" s="6">
        <v>16</v>
      </c>
      <c r="H10" s="6">
        <v>10</v>
      </c>
      <c r="I10" s="6">
        <v>2</v>
      </c>
      <c r="J10" s="6">
        <v>5</v>
      </c>
      <c r="K10" s="8">
        <f t="shared" si="1"/>
        <v>62</v>
      </c>
      <c r="L10" s="9">
        <v>12</v>
      </c>
      <c r="M10" s="11">
        <f t="shared" si="2"/>
        <v>0.48484848484848486</v>
      </c>
      <c r="N10" s="11">
        <f t="shared" si="3"/>
        <v>0.30303030303030304</v>
      </c>
      <c r="O10" s="11">
        <f t="shared" si="4"/>
        <v>6.0606060606060608E-2</v>
      </c>
      <c r="P10" s="11">
        <f t="shared" si="5"/>
        <v>0.15151515151515152</v>
      </c>
      <c r="Q10" s="11">
        <f t="shared" si="6"/>
        <v>9.9290780141843976E-2</v>
      </c>
      <c r="R10" s="12">
        <f t="shared" si="7"/>
        <v>0.25984251968503935</v>
      </c>
      <c r="S10" s="12">
        <f t="shared" si="8"/>
        <v>0.48818897637795278</v>
      </c>
      <c r="T10" s="14">
        <f t="shared" si="9"/>
        <v>0.33333333333333331</v>
      </c>
      <c r="U10" s="14">
        <f t="shared" si="10"/>
        <v>0.82152230971128604</v>
      </c>
      <c r="V10" s="14">
        <f>(Table3119[[#This Row],[2B]]+Table3119[[#This Row],[3B]]+(3*Table3119[[#This Row],[HR]]))/Table3119[[#This Row],[AB]]</f>
        <v>0.2125984251968504</v>
      </c>
      <c r="W10" s="15">
        <f>(0.69*Table3119[[#This Row],[BB]])+(0.89*Table3119[[#This Row],[1B]])+(1.27*Table3119[[#This Row],[2B]])+(1.62*Table3119[[#This Row],[3B]])+(2.1*Table3119[[#This Row],[HR]])/Table3119[[#This Row],[PA]]</f>
        <v>39.914468085106378</v>
      </c>
      <c r="X10" s="15">
        <f t="shared" si="11"/>
        <v>21.924255319148934</v>
      </c>
    </row>
    <row r="11" spans="1:24" x14ac:dyDescent="0.25">
      <c r="A11" s="17" t="s">
        <v>116</v>
      </c>
      <c r="B11" s="17" t="s">
        <v>248</v>
      </c>
      <c r="C11" s="6">
        <v>103</v>
      </c>
      <c r="D11" s="7">
        <f t="shared" si="0"/>
        <v>96</v>
      </c>
      <c r="E11" s="7">
        <f>SUM(Table3119[[#This Row],[1B]:[HR]])</f>
        <v>21</v>
      </c>
      <c r="F11" s="6">
        <v>7</v>
      </c>
      <c r="G11" s="6">
        <v>14</v>
      </c>
      <c r="H11" s="6">
        <v>5</v>
      </c>
      <c r="I11" s="6">
        <v>0</v>
      </c>
      <c r="J11" s="6">
        <v>2</v>
      </c>
      <c r="K11" s="8">
        <f t="shared" si="1"/>
        <v>32</v>
      </c>
      <c r="L11" s="9">
        <v>4</v>
      </c>
      <c r="M11" s="11">
        <f t="shared" si="2"/>
        <v>0.66666666666666663</v>
      </c>
      <c r="N11" s="11">
        <f t="shared" si="3"/>
        <v>0.23809523809523808</v>
      </c>
      <c r="O11" s="11">
        <f t="shared" si="4"/>
        <v>0</v>
      </c>
      <c r="P11" s="11">
        <f t="shared" si="5"/>
        <v>9.5238095238095233E-2</v>
      </c>
      <c r="Q11" s="11">
        <f t="shared" si="6"/>
        <v>6.7961165048543687E-2</v>
      </c>
      <c r="R11" s="12">
        <f t="shared" si="7"/>
        <v>0.21875</v>
      </c>
      <c r="S11" s="12">
        <f t="shared" si="8"/>
        <v>0.33333333333333331</v>
      </c>
      <c r="T11" s="14">
        <f t="shared" si="9"/>
        <v>0.27184466019417475</v>
      </c>
      <c r="U11" s="14">
        <f t="shared" si="10"/>
        <v>0.60517799352750812</v>
      </c>
      <c r="V11" s="14">
        <f>(Table3119[[#This Row],[2B]]+Table3119[[#This Row],[3B]]+(3*Table3119[[#This Row],[HR]]))/Table3119[[#This Row],[AB]]</f>
        <v>0.11458333333333333</v>
      </c>
      <c r="W11" s="15">
        <f>(0.69*Table3119[[#This Row],[BB]])+(0.89*Table3119[[#This Row],[1B]])+(1.27*Table3119[[#This Row],[2B]])+(1.62*Table3119[[#This Row],[3B]])+(2.1*Table3119[[#This Row],[HR]])/Table3119[[#This Row],[PA]]</f>
        <v>23.680776699029128</v>
      </c>
      <c r="X11" s="15">
        <f t="shared" si="11"/>
        <v>9.2139805825242718</v>
      </c>
    </row>
    <row r="12" spans="1:24" x14ac:dyDescent="0.25">
      <c r="A12" s="16" t="s">
        <v>115</v>
      </c>
      <c r="B12" s="17" t="s">
        <v>243</v>
      </c>
      <c r="C12" s="6">
        <v>65</v>
      </c>
      <c r="D12" s="7">
        <f t="shared" si="0"/>
        <v>50</v>
      </c>
      <c r="E12" s="7">
        <f>SUM(Table3119[[#This Row],[1B]:[HR]])</f>
        <v>15</v>
      </c>
      <c r="F12" s="6">
        <v>15</v>
      </c>
      <c r="G12" s="6">
        <v>10</v>
      </c>
      <c r="H12" s="6">
        <v>4</v>
      </c>
      <c r="I12" s="6">
        <v>0</v>
      </c>
      <c r="J12" s="6">
        <v>1</v>
      </c>
      <c r="K12" s="8">
        <f t="shared" si="1"/>
        <v>22</v>
      </c>
      <c r="L12" s="9">
        <v>3</v>
      </c>
      <c r="M12" s="11">
        <f t="shared" si="2"/>
        <v>0.66666666666666663</v>
      </c>
      <c r="N12" s="11">
        <f t="shared" si="3"/>
        <v>0.26666666666666666</v>
      </c>
      <c r="O12" s="11">
        <f t="shared" si="4"/>
        <v>0</v>
      </c>
      <c r="P12" s="11">
        <f t="shared" si="5"/>
        <v>6.6666666666666666E-2</v>
      </c>
      <c r="Q12" s="11">
        <f t="shared" si="6"/>
        <v>0.23076923076923078</v>
      </c>
      <c r="R12" s="12">
        <f t="shared" si="7"/>
        <v>0.3</v>
      </c>
      <c r="S12" s="12">
        <f t="shared" si="8"/>
        <v>0.44</v>
      </c>
      <c r="T12" s="14">
        <f t="shared" si="9"/>
        <v>0.46153846153846156</v>
      </c>
      <c r="U12" s="14">
        <f t="shared" si="10"/>
        <v>0.90153846153846162</v>
      </c>
      <c r="V12" s="14">
        <f>(Table3119[[#This Row],[2B]]+Table3119[[#This Row],[3B]]+(3*Table3119[[#This Row],[HR]]))/Table3119[[#This Row],[AB]]</f>
        <v>0.14000000000000001</v>
      </c>
      <c r="W12" s="15">
        <f>(0.69*Table3119[[#This Row],[BB]])+(0.89*Table3119[[#This Row],[1B]])+(1.27*Table3119[[#This Row],[2B]])+(1.62*Table3119[[#This Row],[3B]])+(2.1*Table3119[[#This Row],[HR]])/Table3119[[#This Row],[PA]]</f>
        <v>24.362307692307692</v>
      </c>
      <c r="X12" s="15">
        <f t="shared" si="11"/>
        <v>11.977846153846153</v>
      </c>
    </row>
    <row r="13" spans="1:24" x14ac:dyDescent="0.25">
      <c r="A13" s="6" t="s">
        <v>122</v>
      </c>
      <c r="B13" s="6" t="s">
        <v>248</v>
      </c>
      <c r="C13" s="6">
        <v>62</v>
      </c>
      <c r="D13" s="7">
        <f t="shared" si="0"/>
        <v>56</v>
      </c>
      <c r="E13" s="7">
        <f>SUM(Table3119[[#This Row],[1B]:[HR]])</f>
        <v>14</v>
      </c>
      <c r="F13" s="6">
        <v>6</v>
      </c>
      <c r="G13" s="6">
        <v>8</v>
      </c>
      <c r="H13" s="6">
        <v>5</v>
      </c>
      <c r="I13" s="6">
        <v>1</v>
      </c>
      <c r="J13" s="6">
        <v>0</v>
      </c>
      <c r="K13" s="7">
        <f t="shared" si="1"/>
        <v>21</v>
      </c>
      <c r="L13" s="6">
        <v>3</v>
      </c>
      <c r="M13" s="11">
        <f t="shared" si="2"/>
        <v>0.5714285714285714</v>
      </c>
      <c r="N13" s="11">
        <f t="shared" si="3"/>
        <v>0.35714285714285715</v>
      </c>
      <c r="O13" s="11">
        <f t="shared" si="4"/>
        <v>7.1428571428571425E-2</v>
      </c>
      <c r="P13" s="11">
        <f t="shared" si="5"/>
        <v>0</v>
      </c>
      <c r="Q13" s="11">
        <f t="shared" si="6"/>
        <v>9.6774193548387094E-2</v>
      </c>
      <c r="R13" s="14">
        <f t="shared" si="7"/>
        <v>0.25</v>
      </c>
      <c r="S13" s="14">
        <f t="shared" si="8"/>
        <v>0.375</v>
      </c>
      <c r="T13" s="14">
        <f t="shared" si="9"/>
        <v>0.32258064516129031</v>
      </c>
      <c r="U13" s="14">
        <f t="shared" si="10"/>
        <v>0.69758064516129026</v>
      </c>
      <c r="V13" s="14">
        <f>(Table3119[[#This Row],[2B]]+Table3119[[#This Row],[3B]]+(3*Table3119[[#This Row],[HR]]))/Table3119[[#This Row],[AB]]</f>
        <v>0.10714285714285714</v>
      </c>
      <c r="W13" s="15">
        <f>(0.69*Table3119[[#This Row],[BB]])+(0.89*Table3119[[#This Row],[1B]])+(1.27*Table3119[[#This Row],[2B]])+(1.62*Table3119[[#This Row],[3B]])+(2.1*Table3119[[#This Row],[HR]])/Table3119[[#This Row],[PA]]</f>
        <v>19.23</v>
      </c>
      <c r="X13" s="15">
        <f t="shared" si="11"/>
        <v>7.3025806451612905</v>
      </c>
    </row>
    <row r="14" spans="1:24" x14ac:dyDescent="0.25">
      <c r="A14" s="6" t="s">
        <v>256</v>
      </c>
      <c r="B14" s="6">
        <v>3</v>
      </c>
      <c r="C14" s="6">
        <v>38</v>
      </c>
      <c r="D14" s="48">
        <f t="shared" si="0"/>
        <v>37</v>
      </c>
      <c r="E14" s="48">
        <f>SUM(Table3119[[#This Row],[1B]:[HR]])</f>
        <v>7</v>
      </c>
      <c r="F14" s="6">
        <v>1</v>
      </c>
      <c r="G14" s="6">
        <v>3</v>
      </c>
      <c r="H14" s="6">
        <v>3</v>
      </c>
      <c r="I14" s="6">
        <v>0</v>
      </c>
      <c r="J14" s="6">
        <v>1</v>
      </c>
      <c r="K14" s="7">
        <f t="shared" si="1"/>
        <v>13</v>
      </c>
      <c r="L14" s="6">
        <v>2</v>
      </c>
      <c r="M14" s="11">
        <f t="shared" si="2"/>
        <v>0.42857142857142855</v>
      </c>
      <c r="N14" s="11">
        <f t="shared" si="3"/>
        <v>0.42857142857142855</v>
      </c>
      <c r="O14" s="11">
        <f t="shared" si="4"/>
        <v>0</v>
      </c>
      <c r="P14" s="11">
        <f t="shared" si="5"/>
        <v>0.14285714285714285</v>
      </c>
      <c r="Q14" s="11">
        <f t="shared" si="6"/>
        <v>2.6315789473684209E-2</v>
      </c>
      <c r="R14" s="14">
        <f t="shared" si="7"/>
        <v>0.1891891891891892</v>
      </c>
      <c r="S14" s="14">
        <f t="shared" si="8"/>
        <v>0.35135135135135137</v>
      </c>
      <c r="T14" s="14">
        <f t="shared" si="9"/>
        <v>0.21052631578947367</v>
      </c>
      <c r="U14" s="14">
        <f t="shared" si="10"/>
        <v>0.56187766714082499</v>
      </c>
      <c r="V14" s="6">
        <f>(Table3119[[#This Row],[2B]]+Table3119[[#This Row],[3B]]+(3*Table3119[[#This Row],[HR]]))/Table3119[[#This Row],[AB]]</f>
        <v>0.16216216216216217</v>
      </c>
      <c r="W14" s="6">
        <f>(0.69*Table3119[[#This Row],[BB]])+(0.89*Table3119[[#This Row],[1B]])+(1.27*Table3119[[#This Row],[2B]])+(1.62*Table3119[[#This Row],[3B]])+(2.1*Table3119[[#This Row],[HR]])/Table3119[[#This Row],[PA]]</f>
        <v>7.2252631578947364</v>
      </c>
      <c r="X14" s="15">
        <f t="shared" si="11"/>
        <v>2.8189473684210529</v>
      </c>
    </row>
    <row r="15" spans="1:24" x14ac:dyDescent="0.25">
      <c r="A15" s="6" t="s">
        <v>257</v>
      </c>
      <c r="B15" s="6">
        <v>3</v>
      </c>
      <c r="C15" s="6">
        <v>69</v>
      </c>
      <c r="D15" s="48">
        <f t="shared" si="0"/>
        <v>66</v>
      </c>
      <c r="E15" s="48">
        <f>SUM(Table3119[[#This Row],[1B]:[HR]])</f>
        <v>17</v>
      </c>
      <c r="F15" s="6">
        <v>3</v>
      </c>
      <c r="G15" s="6">
        <v>13</v>
      </c>
      <c r="H15" s="6">
        <v>3</v>
      </c>
      <c r="I15" s="6">
        <v>0</v>
      </c>
      <c r="J15" s="6">
        <v>1</v>
      </c>
      <c r="K15" s="7">
        <f t="shared" si="1"/>
        <v>23</v>
      </c>
      <c r="L15" s="6">
        <v>3</v>
      </c>
      <c r="M15" s="11">
        <f t="shared" si="2"/>
        <v>0.76470588235294112</v>
      </c>
      <c r="N15" s="11">
        <f t="shared" si="3"/>
        <v>0.17647058823529413</v>
      </c>
      <c r="O15" s="11">
        <f t="shared" si="4"/>
        <v>0</v>
      </c>
      <c r="P15" s="11">
        <f t="shared" si="5"/>
        <v>5.8823529411764705E-2</v>
      </c>
      <c r="Q15" s="11">
        <f t="shared" si="6"/>
        <v>4.3478260869565216E-2</v>
      </c>
      <c r="R15" s="14">
        <f t="shared" si="7"/>
        <v>0.25757575757575757</v>
      </c>
      <c r="S15" s="14">
        <f t="shared" si="8"/>
        <v>0.34848484848484851</v>
      </c>
      <c r="T15" s="14">
        <f t="shared" si="9"/>
        <v>0.28985507246376813</v>
      </c>
      <c r="U15" s="14">
        <f t="shared" si="10"/>
        <v>0.63833992094861669</v>
      </c>
      <c r="V15" s="6">
        <f>(Table3119[[#This Row],[2B]]+Table3119[[#This Row],[3B]]+(3*Table3119[[#This Row],[HR]]))/Table3119[[#This Row],[AB]]</f>
        <v>9.0909090909090912E-2</v>
      </c>
      <c r="W15" s="6">
        <f>(0.69*Table3119[[#This Row],[BB]])+(0.89*Table3119[[#This Row],[1B]])+(1.27*Table3119[[#This Row],[2B]])+(1.62*Table3119[[#This Row],[3B]])+(2.1*Table3119[[#This Row],[HR]])/Table3119[[#This Row],[PA]]</f>
        <v>17.480434782608693</v>
      </c>
      <c r="X15" s="15">
        <f t="shared" si="11"/>
        <v>6.9153623188405797</v>
      </c>
    </row>
  </sheetData>
  <phoneticPr fontId="3" type="noConversion"/>
  <conditionalFormatting sqref="X2:X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 Leaderboard</vt:lpstr>
      <vt:lpstr>Marshals</vt:lpstr>
      <vt:lpstr>Claws</vt:lpstr>
      <vt:lpstr>Spartans</vt:lpstr>
      <vt:lpstr>Bullets</vt:lpstr>
      <vt:lpstr>Novas</vt:lpstr>
      <vt:lpstr>Runners</vt:lpstr>
      <vt:lpstr>Infernos</vt:lpstr>
      <vt:lpstr>Knights</vt:lpstr>
      <vt:lpstr>Crocs</vt:lpstr>
      <vt:lpstr>Sabertooths</vt:lpstr>
      <vt:lpstr>Bulldogs</vt:lpstr>
      <vt:lpstr>Warhogs</vt:lpstr>
      <vt:lpstr>Trolls</vt:lpstr>
      <vt:lpstr>Badgers</vt:lpstr>
      <vt:lpstr>Spikes</vt:lpstr>
      <vt:lpstr>Cannons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Bean</dc:creator>
  <cp:lastModifiedBy>Pat Bean</cp:lastModifiedBy>
  <dcterms:created xsi:type="dcterms:W3CDTF">2024-08-09T21:21:59Z</dcterms:created>
  <dcterms:modified xsi:type="dcterms:W3CDTF">2024-11-15T11:13:25Z</dcterms:modified>
</cp:coreProperties>
</file>