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Pat Bean Stuff\Sports\Deadball\DBL\League\Seasonal Player Stats\"/>
    </mc:Choice>
  </mc:AlternateContent>
  <xr:revisionPtr revIDLastSave="0" documentId="13_ncr:1_{91C2E8DF-FCEC-4A11-811D-E78F44C42430}" xr6:coauthVersionLast="47" xr6:coauthVersionMax="47" xr10:uidLastSave="{00000000-0000-0000-0000-000000000000}"/>
  <bookViews>
    <workbookView xWindow="28680" yWindow="-120" windowWidth="29040" windowHeight="15720" xr2:uid="{05400CBF-87EB-4A1A-8AF8-94135C343634}"/>
  </bookViews>
  <sheets>
    <sheet name="Overall Leaderboard" sheetId="1" r:id="rId1"/>
    <sheet name="Western League" sheetId="18" r:id="rId2"/>
    <sheet name="Southwest Division" sheetId="20" r:id="rId3"/>
    <sheet name="Marshals" sheetId="2" r:id="rId4"/>
    <sheet name="Claws" sheetId="3" r:id="rId5"/>
    <sheet name="Spartans" sheetId="4" r:id="rId6"/>
    <sheet name="Bullets" sheetId="5" r:id="rId7"/>
    <sheet name="Northwest Division" sheetId="24" r:id="rId8"/>
    <sheet name="Novas" sheetId="6" r:id="rId9"/>
    <sheet name="Runners" sheetId="7" r:id="rId10"/>
    <sheet name="Infernos" sheetId="8" r:id="rId11"/>
    <sheet name="Knights" sheetId="9" r:id="rId12"/>
    <sheet name="Eastern League" sheetId="27" r:id="rId13"/>
    <sheet name="Southeast Division" sheetId="25" r:id="rId14"/>
    <sheet name="Crocs" sheetId="10" r:id="rId15"/>
    <sheet name="Sabertooths" sheetId="11" r:id="rId16"/>
    <sheet name="Bulldogs" sheetId="12" r:id="rId17"/>
    <sheet name="Warhogs" sheetId="13" r:id="rId18"/>
    <sheet name="Northeast Division" sheetId="26" r:id="rId19"/>
    <sheet name="Trolls" sheetId="14" r:id="rId20"/>
    <sheet name="Badgers" sheetId="15" r:id="rId21"/>
    <sheet name="Spikes" sheetId="16" r:id="rId22"/>
    <sheet name="Cannons" sheetId="1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6" l="1"/>
  <c r="F24" i="26"/>
  <c r="G24" i="26"/>
  <c r="H24" i="26"/>
  <c r="I24" i="26"/>
  <c r="J24" i="26"/>
  <c r="K24" i="26"/>
  <c r="L24" i="26"/>
  <c r="C28" i="26"/>
  <c r="F28" i="26"/>
  <c r="G28" i="26"/>
  <c r="H28" i="26"/>
  <c r="I28" i="26"/>
  <c r="J28" i="26"/>
  <c r="K28" i="26"/>
  <c r="L28" i="26"/>
  <c r="C11" i="26"/>
  <c r="F11" i="26"/>
  <c r="G11" i="26"/>
  <c r="H11" i="26"/>
  <c r="I11" i="26"/>
  <c r="J11" i="26"/>
  <c r="L11" i="26"/>
  <c r="C14" i="26"/>
  <c r="F14" i="26"/>
  <c r="G14" i="26"/>
  <c r="H14" i="26"/>
  <c r="I14" i="26"/>
  <c r="J14" i="26"/>
  <c r="L14" i="26"/>
  <c r="C13" i="26"/>
  <c r="F13" i="26"/>
  <c r="G13" i="26"/>
  <c r="H13" i="26"/>
  <c r="I13" i="26"/>
  <c r="J13" i="26"/>
  <c r="L13" i="26"/>
  <c r="C30" i="26"/>
  <c r="F30" i="26"/>
  <c r="G30" i="26"/>
  <c r="H30" i="26"/>
  <c r="I30" i="26"/>
  <c r="J30" i="26"/>
  <c r="L30" i="26"/>
  <c r="C36" i="26"/>
  <c r="F36" i="26"/>
  <c r="G36" i="26"/>
  <c r="H36" i="26"/>
  <c r="I36" i="26"/>
  <c r="J36" i="26"/>
  <c r="L36" i="26"/>
  <c r="C6" i="26"/>
  <c r="F6" i="26"/>
  <c r="Q6" i="26" s="1"/>
  <c r="G6" i="26"/>
  <c r="H6" i="26"/>
  <c r="I6" i="26"/>
  <c r="J6" i="26"/>
  <c r="L6" i="26"/>
  <c r="C47" i="26"/>
  <c r="F47" i="26"/>
  <c r="G47" i="26"/>
  <c r="H47" i="26"/>
  <c r="I47" i="26"/>
  <c r="J47" i="26"/>
  <c r="L47" i="26"/>
  <c r="C44" i="26"/>
  <c r="F44" i="26"/>
  <c r="G44" i="26"/>
  <c r="H44" i="26"/>
  <c r="I44" i="26"/>
  <c r="J44" i="26"/>
  <c r="L44" i="26"/>
  <c r="C39" i="26"/>
  <c r="F39" i="26"/>
  <c r="G39" i="26"/>
  <c r="H39" i="26"/>
  <c r="I39" i="26"/>
  <c r="J39" i="26"/>
  <c r="L39" i="26"/>
  <c r="C43" i="26"/>
  <c r="D43" i="26"/>
  <c r="F43" i="26"/>
  <c r="G43" i="26"/>
  <c r="H43" i="26"/>
  <c r="I43" i="26"/>
  <c r="J43" i="26"/>
  <c r="L43" i="26"/>
  <c r="C46" i="26"/>
  <c r="F46" i="26"/>
  <c r="Q46" i="26" s="1"/>
  <c r="G46" i="26"/>
  <c r="H46" i="26"/>
  <c r="I46" i="26"/>
  <c r="J46" i="26"/>
  <c r="L46" i="26"/>
  <c r="C31" i="26"/>
  <c r="F31" i="26"/>
  <c r="G31" i="26"/>
  <c r="H31" i="26"/>
  <c r="I31" i="26"/>
  <c r="J31" i="26"/>
  <c r="L31" i="26"/>
  <c r="C17" i="26"/>
  <c r="F17" i="26"/>
  <c r="G17" i="26"/>
  <c r="H17" i="26"/>
  <c r="I17" i="26"/>
  <c r="J17" i="26"/>
  <c r="L17" i="26"/>
  <c r="C22" i="26"/>
  <c r="F22" i="26"/>
  <c r="G22" i="26"/>
  <c r="H22" i="26"/>
  <c r="I22" i="26"/>
  <c r="J22" i="26"/>
  <c r="L22" i="26"/>
  <c r="C41" i="26"/>
  <c r="F41" i="26"/>
  <c r="G41" i="26"/>
  <c r="H41" i="26"/>
  <c r="I41" i="26"/>
  <c r="J41" i="26"/>
  <c r="L41" i="26"/>
  <c r="C7" i="26"/>
  <c r="F7" i="26"/>
  <c r="G7" i="26"/>
  <c r="H7" i="26"/>
  <c r="I7" i="26"/>
  <c r="J7" i="26"/>
  <c r="L7" i="26"/>
  <c r="C20" i="26"/>
  <c r="F20" i="26"/>
  <c r="G20" i="26"/>
  <c r="H20" i="26"/>
  <c r="I20" i="26"/>
  <c r="J20" i="26"/>
  <c r="L20" i="26"/>
  <c r="C32" i="26"/>
  <c r="F32" i="26"/>
  <c r="G32" i="26"/>
  <c r="H32" i="26"/>
  <c r="I32" i="26"/>
  <c r="J32" i="26"/>
  <c r="L32" i="26"/>
  <c r="C2" i="26"/>
  <c r="F2" i="26"/>
  <c r="G2" i="26"/>
  <c r="H2" i="26"/>
  <c r="I2" i="26"/>
  <c r="J2" i="26"/>
  <c r="L2" i="26"/>
  <c r="C37" i="26"/>
  <c r="F37" i="26"/>
  <c r="G37" i="26"/>
  <c r="H37" i="26"/>
  <c r="I37" i="26"/>
  <c r="J37" i="26"/>
  <c r="L37" i="26"/>
  <c r="C51" i="26"/>
  <c r="F51" i="26"/>
  <c r="G51" i="26"/>
  <c r="H51" i="26"/>
  <c r="I51" i="26"/>
  <c r="J51" i="26"/>
  <c r="L51" i="26"/>
  <c r="C45" i="26"/>
  <c r="F45" i="26"/>
  <c r="G45" i="26"/>
  <c r="H45" i="26"/>
  <c r="I45" i="26"/>
  <c r="J45" i="26"/>
  <c r="L45" i="26"/>
  <c r="C53" i="26"/>
  <c r="F53" i="26"/>
  <c r="G53" i="26"/>
  <c r="H53" i="26"/>
  <c r="I53" i="26"/>
  <c r="J53" i="26"/>
  <c r="L53" i="26"/>
  <c r="C33" i="26"/>
  <c r="F33" i="26"/>
  <c r="G33" i="26"/>
  <c r="H33" i="26"/>
  <c r="I33" i="26"/>
  <c r="J33" i="26"/>
  <c r="L33" i="26"/>
  <c r="C4" i="26"/>
  <c r="F4" i="26"/>
  <c r="G4" i="26"/>
  <c r="H4" i="26"/>
  <c r="I4" i="26"/>
  <c r="J4" i="26"/>
  <c r="L4" i="26"/>
  <c r="C12" i="26"/>
  <c r="F12" i="26"/>
  <c r="G12" i="26"/>
  <c r="H12" i="26"/>
  <c r="I12" i="26"/>
  <c r="J12" i="26"/>
  <c r="L12" i="26"/>
  <c r="C16" i="26"/>
  <c r="F16" i="26"/>
  <c r="Q16" i="26" s="1"/>
  <c r="G16" i="26"/>
  <c r="H16" i="26"/>
  <c r="I16" i="26"/>
  <c r="J16" i="26"/>
  <c r="L16" i="26"/>
  <c r="C15" i="26"/>
  <c r="F15" i="26"/>
  <c r="G15" i="26"/>
  <c r="H15" i="26"/>
  <c r="I15" i="26"/>
  <c r="J15" i="26"/>
  <c r="L15" i="26"/>
  <c r="C3" i="26"/>
  <c r="F3" i="26"/>
  <c r="G3" i="26"/>
  <c r="H3" i="26"/>
  <c r="I3" i="26"/>
  <c r="J3" i="26"/>
  <c r="L3" i="26"/>
  <c r="C34" i="26"/>
  <c r="F34" i="26"/>
  <c r="G34" i="26"/>
  <c r="H34" i="26"/>
  <c r="I34" i="26"/>
  <c r="J34" i="26"/>
  <c r="L34" i="26"/>
  <c r="C21" i="26"/>
  <c r="F21" i="26"/>
  <c r="G21" i="26"/>
  <c r="H21" i="26"/>
  <c r="I21" i="26"/>
  <c r="J21" i="26"/>
  <c r="L21" i="26"/>
  <c r="C23" i="26"/>
  <c r="F23" i="26"/>
  <c r="G23" i="26"/>
  <c r="H23" i="26"/>
  <c r="I23" i="26"/>
  <c r="J23" i="26"/>
  <c r="L23" i="26"/>
  <c r="C26" i="26"/>
  <c r="F26" i="26"/>
  <c r="G26" i="26"/>
  <c r="H26" i="26"/>
  <c r="I26" i="26"/>
  <c r="J26" i="26"/>
  <c r="L26" i="26"/>
  <c r="C48" i="26"/>
  <c r="Q48" i="26" s="1"/>
  <c r="F48" i="26"/>
  <c r="G48" i="26"/>
  <c r="H48" i="26"/>
  <c r="I48" i="26"/>
  <c r="J48" i="26"/>
  <c r="L48" i="26"/>
  <c r="C38" i="26"/>
  <c r="F38" i="26"/>
  <c r="G38" i="26"/>
  <c r="H38" i="26"/>
  <c r="I38" i="26"/>
  <c r="J38" i="26"/>
  <c r="L38" i="26"/>
  <c r="C42" i="26"/>
  <c r="F42" i="26"/>
  <c r="G42" i="26"/>
  <c r="H42" i="26"/>
  <c r="I42" i="26"/>
  <c r="J42" i="26"/>
  <c r="L42" i="26"/>
  <c r="C50" i="26"/>
  <c r="F50" i="26"/>
  <c r="G50" i="26"/>
  <c r="H50" i="26"/>
  <c r="I50" i="26"/>
  <c r="J50" i="26"/>
  <c r="L50" i="26"/>
  <c r="C18" i="26"/>
  <c r="F18" i="26"/>
  <c r="G18" i="26"/>
  <c r="H18" i="26"/>
  <c r="I18" i="26"/>
  <c r="J18" i="26"/>
  <c r="L18" i="26"/>
  <c r="C25" i="26"/>
  <c r="F25" i="26"/>
  <c r="G25" i="26"/>
  <c r="H25" i="26"/>
  <c r="I25" i="26"/>
  <c r="J25" i="26"/>
  <c r="L25" i="26"/>
  <c r="C19" i="26"/>
  <c r="F19" i="26"/>
  <c r="G19" i="26"/>
  <c r="H19" i="26"/>
  <c r="I19" i="26"/>
  <c r="J19" i="26"/>
  <c r="L19" i="26"/>
  <c r="C9" i="26"/>
  <c r="F9" i="26"/>
  <c r="G9" i="26"/>
  <c r="H9" i="26"/>
  <c r="I9" i="26"/>
  <c r="J9" i="26"/>
  <c r="L9" i="26"/>
  <c r="C27" i="26"/>
  <c r="F27" i="26"/>
  <c r="G27" i="26"/>
  <c r="H27" i="26"/>
  <c r="I27" i="26"/>
  <c r="J27" i="26"/>
  <c r="L27" i="26"/>
  <c r="C10" i="26"/>
  <c r="F10" i="26"/>
  <c r="G10" i="26"/>
  <c r="H10" i="26"/>
  <c r="I10" i="26"/>
  <c r="J10" i="26"/>
  <c r="L10" i="26"/>
  <c r="C8" i="26"/>
  <c r="F8" i="26"/>
  <c r="G8" i="26"/>
  <c r="H8" i="26"/>
  <c r="I8" i="26"/>
  <c r="J8" i="26"/>
  <c r="L8" i="26"/>
  <c r="C5" i="26"/>
  <c r="F5" i="26"/>
  <c r="G5" i="26"/>
  <c r="H5" i="26"/>
  <c r="I5" i="26"/>
  <c r="J5" i="26"/>
  <c r="L5" i="26"/>
  <c r="C35" i="26"/>
  <c r="F35" i="26"/>
  <c r="G35" i="26"/>
  <c r="H35" i="26"/>
  <c r="I35" i="26"/>
  <c r="J35" i="26"/>
  <c r="L35" i="26"/>
  <c r="C52" i="26"/>
  <c r="F52" i="26"/>
  <c r="G52" i="26"/>
  <c r="H52" i="26"/>
  <c r="I52" i="26"/>
  <c r="J52" i="26"/>
  <c r="L52" i="26"/>
  <c r="C40" i="26"/>
  <c r="F40" i="26"/>
  <c r="G40" i="26"/>
  <c r="H40" i="26"/>
  <c r="I40" i="26"/>
  <c r="J40" i="26"/>
  <c r="L40" i="26"/>
  <c r="C29" i="26"/>
  <c r="F29" i="26"/>
  <c r="Q29" i="26" s="1"/>
  <c r="G29" i="26"/>
  <c r="H29" i="26"/>
  <c r="I29" i="26"/>
  <c r="J29" i="26"/>
  <c r="L29" i="26"/>
  <c r="C49" i="26"/>
  <c r="F49" i="26"/>
  <c r="G49" i="26"/>
  <c r="H49" i="26"/>
  <c r="I49" i="26"/>
  <c r="J49" i="26"/>
  <c r="L49" i="26"/>
  <c r="C22" i="25"/>
  <c r="F22" i="25"/>
  <c r="G22" i="25"/>
  <c r="H22" i="25"/>
  <c r="I22" i="25"/>
  <c r="J22" i="25"/>
  <c r="L22" i="25"/>
  <c r="C10" i="25"/>
  <c r="F10" i="25"/>
  <c r="G10" i="25"/>
  <c r="H10" i="25"/>
  <c r="I10" i="25"/>
  <c r="J10" i="25"/>
  <c r="L10" i="25"/>
  <c r="C37" i="25"/>
  <c r="F37" i="25"/>
  <c r="G37" i="25"/>
  <c r="H37" i="25"/>
  <c r="I37" i="25"/>
  <c r="J37" i="25"/>
  <c r="L37" i="25"/>
  <c r="C15" i="25"/>
  <c r="F15" i="25"/>
  <c r="G15" i="25"/>
  <c r="H15" i="25"/>
  <c r="I15" i="25"/>
  <c r="J15" i="25"/>
  <c r="L15" i="25"/>
  <c r="C21" i="25"/>
  <c r="F21" i="25"/>
  <c r="P21" i="25" s="1"/>
  <c r="G21" i="25"/>
  <c r="H21" i="25"/>
  <c r="I21" i="25"/>
  <c r="J21" i="25"/>
  <c r="L21" i="25"/>
  <c r="C2" i="25"/>
  <c r="F2" i="25"/>
  <c r="G2" i="25"/>
  <c r="H2" i="25"/>
  <c r="I2" i="25"/>
  <c r="J2" i="25"/>
  <c r="L2" i="25"/>
  <c r="C20" i="25"/>
  <c r="F20" i="25"/>
  <c r="G20" i="25"/>
  <c r="H20" i="25"/>
  <c r="I20" i="25"/>
  <c r="J20" i="25"/>
  <c r="L20" i="25"/>
  <c r="C18" i="25"/>
  <c r="F18" i="25"/>
  <c r="G18" i="25"/>
  <c r="H18" i="25"/>
  <c r="I18" i="25"/>
  <c r="J18" i="25"/>
  <c r="L18" i="25"/>
  <c r="C52" i="25"/>
  <c r="F52" i="25"/>
  <c r="G52" i="25"/>
  <c r="H52" i="25"/>
  <c r="I52" i="25"/>
  <c r="J52" i="25"/>
  <c r="K52" i="25"/>
  <c r="L52" i="25"/>
  <c r="C42" i="25"/>
  <c r="F42" i="25"/>
  <c r="G42" i="25"/>
  <c r="H42" i="25"/>
  <c r="I42" i="25"/>
  <c r="J42" i="25"/>
  <c r="L42" i="25"/>
  <c r="C13" i="25"/>
  <c r="F13" i="25"/>
  <c r="P13" i="25" s="1"/>
  <c r="G13" i="25"/>
  <c r="H13" i="25"/>
  <c r="I13" i="25"/>
  <c r="J13" i="25"/>
  <c r="L13" i="25"/>
  <c r="C44" i="25"/>
  <c r="F44" i="25"/>
  <c r="G44" i="25"/>
  <c r="H44" i="25"/>
  <c r="I44" i="25"/>
  <c r="J44" i="25"/>
  <c r="L44" i="25"/>
  <c r="C40" i="25"/>
  <c r="F40" i="25"/>
  <c r="P40" i="25" s="1"/>
  <c r="G40" i="25"/>
  <c r="H40" i="25"/>
  <c r="I40" i="25"/>
  <c r="J40" i="25"/>
  <c r="L40" i="25"/>
  <c r="C39" i="25"/>
  <c r="F39" i="25"/>
  <c r="G39" i="25"/>
  <c r="H39" i="25"/>
  <c r="I39" i="25"/>
  <c r="J39" i="25"/>
  <c r="L39" i="25"/>
  <c r="C41" i="25"/>
  <c r="F41" i="25"/>
  <c r="G41" i="25"/>
  <c r="H41" i="25"/>
  <c r="I41" i="25"/>
  <c r="J41" i="25"/>
  <c r="L41" i="25"/>
  <c r="C4" i="25"/>
  <c r="F4" i="25"/>
  <c r="G4" i="25"/>
  <c r="H4" i="25"/>
  <c r="I4" i="25"/>
  <c r="J4" i="25"/>
  <c r="L4" i="25"/>
  <c r="C19" i="25"/>
  <c r="F19" i="25"/>
  <c r="G19" i="25"/>
  <c r="H19" i="25"/>
  <c r="I19" i="25"/>
  <c r="J19" i="25"/>
  <c r="L19" i="25"/>
  <c r="C27" i="25"/>
  <c r="F27" i="25"/>
  <c r="G27" i="25"/>
  <c r="H27" i="25"/>
  <c r="I27" i="25"/>
  <c r="J27" i="25"/>
  <c r="L27" i="25"/>
  <c r="C43" i="25"/>
  <c r="F43" i="25"/>
  <c r="G43" i="25"/>
  <c r="H43" i="25"/>
  <c r="I43" i="25"/>
  <c r="J43" i="25"/>
  <c r="L43" i="25"/>
  <c r="C16" i="25"/>
  <c r="F16" i="25"/>
  <c r="G16" i="25"/>
  <c r="H16" i="25"/>
  <c r="I16" i="25"/>
  <c r="J16" i="25"/>
  <c r="L16" i="25"/>
  <c r="C24" i="25"/>
  <c r="F24" i="25"/>
  <c r="G24" i="25"/>
  <c r="H24" i="25"/>
  <c r="I24" i="25"/>
  <c r="J24" i="25"/>
  <c r="K24" i="25"/>
  <c r="L24" i="25"/>
  <c r="C32" i="25"/>
  <c r="F32" i="25"/>
  <c r="G32" i="25"/>
  <c r="H32" i="25"/>
  <c r="I32" i="25"/>
  <c r="J32" i="25"/>
  <c r="L32" i="25"/>
  <c r="C51" i="25"/>
  <c r="F51" i="25"/>
  <c r="G51" i="25"/>
  <c r="H51" i="25"/>
  <c r="I51" i="25"/>
  <c r="J51" i="25"/>
  <c r="L51" i="25"/>
  <c r="C36" i="25"/>
  <c r="F36" i="25"/>
  <c r="G36" i="25"/>
  <c r="H36" i="25"/>
  <c r="I36" i="25"/>
  <c r="J36" i="25"/>
  <c r="L36" i="25"/>
  <c r="C28" i="25"/>
  <c r="F28" i="25"/>
  <c r="G28" i="25"/>
  <c r="H28" i="25"/>
  <c r="I28" i="25"/>
  <c r="J28" i="25"/>
  <c r="L28" i="25"/>
  <c r="C38" i="25"/>
  <c r="F38" i="25"/>
  <c r="G38" i="25"/>
  <c r="H38" i="25"/>
  <c r="I38" i="25"/>
  <c r="J38" i="25"/>
  <c r="L38" i="25"/>
  <c r="C23" i="25"/>
  <c r="F23" i="25"/>
  <c r="P23" i="25" s="1"/>
  <c r="G23" i="25"/>
  <c r="H23" i="25"/>
  <c r="I23" i="25"/>
  <c r="J23" i="25"/>
  <c r="L23" i="25"/>
  <c r="C17" i="25"/>
  <c r="F17" i="25"/>
  <c r="G17" i="25"/>
  <c r="H17" i="25"/>
  <c r="I17" i="25"/>
  <c r="J17" i="25"/>
  <c r="L17" i="25"/>
  <c r="C8" i="25"/>
  <c r="F8" i="25"/>
  <c r="G8" i="25"/>
  <c r="H8" i="25"/>
  <c r="I8" i="25"/>
  <c r="J8" i="25"/>
  <c r="L8" i="25"/>
  <c r="C14" i="25"/>
  <c r="F14" i="25"/>
  <c r="G14" i="25"/>
  <c r="H14" i="25"/>
  <c r="I14" i="25"/>
  <c r="J14" i="25"/>
  <c r="L14" i="25"/>
  <c r="C3" i="25"/>
  <c r="F3" i="25"/>
  <c r="G3" i="25"/>
  <c r="H3" i="25"/>
  <c r="I3" i="25"/>
  <c r="J3" i="25"/>
  <c r="L3" i="25"/>
  <c r="C12" i="25"/>
  <c r="F12" i="25"/>
  <c r="G12" i="25"/>
  <c r="H12" i="25"/>
  <c r="I12" i="25"/>
  <c r="J12" i="25"/>
  <c r="L12" i="25"/>
  <c r="C31" i="25"/>
  <c r="F31" i="25"/>
  <c r="G31" i="25"/>
  <c r="H31" i="25"/>
  <c r="I31" i="25"/>
  <c r="J31" i="25"/>
  <c r="L31" i="25"/>
  <c r="C26" i="25"/>
  <c r="F26" i="25"/>
  <c r="G26" i="25"/>
  <c r="H26" i="25"/>
  <c r="I26" i="25"/>
  <c r="J26" i="25"/>
  <c r="L26" i="25"/>
  <c r="C53" i="25"/>
  <c r="F53" i="25"/>
  <c r="G53" i="25"/>
  <c r="H53" i="25"/>
  <c r="I53" i="25"/>
  <c r="J53" i="25"/>
  <c r="L53" i="25"/>
  <c r="C45" i="25"/>
  <c r="F45" i="25"/>
  <c r="P45" i="25" s="1"/>
  <c r="G45" i="25"/>
  <c r="H45" i="25"/>
  <c r="I45" i="25"/>
  <c r="J45" i="25"/>
  <c r="L45" i="25"/>
  <c r="C47" i="25"/>
  <c r="F47" i="25"/>
  <c r="G47" i="25"/>
  <c r="H47" i="25"/>
  <c r="I47" i="25"/>
  <c r="J47" i="25"/>
  <c r="L47" i="25"/>
  <c r="C50" i="25"/>
  <c r="F50" i="25"/>
  <c r="G50" i="25"/>
  <c r="H50" i="25"/>
  <c r="I50" i="25"/>
  <c r="J50" i="25"/>
  <c r="L50" i="25"/>
  <c r="C48" i="25"/>
  <c r="F48" i="25"/>
  <c r="G48" i="25"/>
  <c r="H48" i="25"/>
  <c r="I48" i="25"/>
  <c r="J48" i="25"/>
  <c r="L48" i="25"/>
  <c r="C7" i="25"/>
  <c r="F7" i="25"/>
  <c r="G7" i="25"/>
  <c r="H7" i="25"/>
  <c r="I7" i="25"/>
  <c r="J7" i="25"/>
  <c r="L7" i="25"/>
  <c r="C5" i="25"/>
  <c r="F5" i="25"/>
  <c r="G5" i="25"/>
  <c r="H5" i="25"/>
  <c r="I5" i="25"/>
  <c r="J5" i="25"/>
  <c r="L5" i="25"/>
  <c r="C9" i="25"/>
  <c r="F9" i="25"/>
  <c r="G9" i="25"/>
  <c r="H9" i="25"/>
  <c r="I9" i="25"/>
  <c r="J9" i="25"/>
  <c r="L9" i="25"/>
  <c r="C25" i="25"/>
  <c r="P25" i="25" s="1"/>
  <c r="F25" i="25"/>
  <c r="G25" i="25"/>
  <c r="H25" i="25"/>
  <c r="I25" i="25"/>
  <c r="J25" i="25"/>
  <c r="L25" i="25"/>
  <c r="C11" i="25"/>
  <c r="F11" i="25"/>
  <c r="G11" i="25"/>
  <c r="H11" i="25"/>
  <c r="I11" i="25"/>
  <c r="J11" i="25"/>
  <c r="L11" i="25"/>
  <c r="C33" i="25"/>
  <c r="F33" i="25"/>
  <c r="G33" i="25"/>
  <c r="H33" i="25"/>
  <c r="I33" i="25"/>
  <c r="J33" i="25"/>
  <c r="L33" i="25"/>
  <c r="C6" i="25"/>
  <c r="F6" i="25"/>
  <c r="G6" i="25"/>
  <c r="H6" i="25"/>
  <c r="I6" i="25"/>
  <c r="J6" i="25"/>
  <c r="L6" i="25"/>
  <c r="C29" i="25"/>
  <c r="F29" i="25"/>
  <c r="G29" i="25"/>
  <c r="H29" i="25"/>
  <c r="I29" i="25"/>
  <c r="J29" i="25"/>
  <c r="L29" i="25"/>
  <c r="C30" i="25"/>
  <c r="F30" i="25"/>
  <c r="G30" i="25"/>
  <c r="H30" i="25"/>
  <c r="I30" i="25"/>
  <c r="J30" i="25"/>
  <c r="L30" i="25"/>
  <c r="C46" i="25"/>
  <c r="F46" i="25"/>
  <c r="G46" i="25"/>
  <c r="H46" i="25"/>
  <c r="I46" i="25"/>
  <c r="J46" i="25"/>
  <c r="L46" i="25"/>
  <c r="C35" i="25"/>
  <c r="F35" i="25"/>
  <c r="P35" i="25" s="1"/>
  <c r="G35" i="25"/>
  <c r="H35" i="25"/>
  <c r="I35" i="25"/>
  <c r="J35" i="25"/>
  <c r="L35" i="25"/>
  <c r="C34" i="25"/>
  <c r="F34" i="25"/>
  <c r="G34" i="25"/>
  <c r="H34" i="25"/>
  <c r="I34" i="25"/>
  <c r="J34" i="25"/>
  <c r="L34" i="25"/>
  <c r="C49" i="25"/>
  <c r="F49" i="25"/>
  <c r="G49" i="25"/>
  <c r="H49" i="25"/>
  <c r="I49" i="25"/>
  <c r="J49" i="25"/>
  <c r="L49" i="25"/>
  <c r="C53" i="27"/>
  <c r="F53" i="27"/>
  <c r="G53" i="27"/>
  <c r="H53" i="27"/>
  <c r="I53" i="27"/>
  <c r="J53" i="27"/>
  <c r="L53" i="27"/>
  <c r="C15" i="27"/>
  <c r="F15" i="27"/>
  <c r="G15" i="27"/>
  <c r="H15" i="27"/>
  <c r="I15" i="27"/>
  <c r="J15" i="27"/>
  <c r="L15" i="27"/>
  <c r="C30" i="27"/>
  <c r="F30" i="27"/>
  <c r="G30" i="27"/>
  <c r="H30" i="27"/>
  <c r="I30" i="27"/>
  <c r="J30" i="27"/>
  <c r="L30" i="27"/>
  <c r="C50" i="27"/>
  <c r="F50" i="27"/>
  <c r="G50" i="27"/>
  <c r="H50" i="27"/>
  <c r="I50" i="27"/>
  <c r="J50" i="27"/>
  <c r="L50" i="27"/>
  <c r="C26" i="27"/>
  <c r="F26" i="27"/>
  <c r="G26" i="27"/>
  <c r="H26" i="27"/>
  <c r="I26" i="27"/>
  <c r="J26" i="27"/>
  <c r="L26" i="27"/>
  <c r="C9" i="27"/>
  <c r="F9" i="27"/>
  <c r="G9" i="27"/>
  <c r="H9" i="27"/>
  <c r="I9" i="27"/>
  <c r="J9" i="27"/>
  <c r="L9" i="27"/>
  <c r="C40" i="27"/>
  <c r="F40" i="27"/>
  <c r="G40" i="27"/>
  <c r="H40" i="27"/>
  <c r="I40" i="27"/>
  <c r="J40" i="27"/>
  <c r="L40" i="27"/>
  <c r="C69" i="27"/>
  <c r="F69" i="27"/>
  <c r="G69" i="27"/>
  <c r="H69" i="27"/>
  <c r="I69" i="27"/>
  <c r="J69" i="27"/>
  <c r="L69" i="27"/>
  <c r="C86" i="27"/>
  <c r="F86" i="27"/>
  <c r="G86" i="27"/>
  <c r="H86" i="27"/>
  <c r="I86" i="27"/>
  <c r="J86" i="27"/>
  <c r="L86" i="27"/>
  <c r="C96" i="27"/>
  <c r="F96" i="27"/>
  <c r="G96" i="27"/>
  <c r="H96" i="27"/>
  <c r="I96" i="27"/>
  <c r="J96" i="27"/>
  <c r="L96" i="27"/>
  <c r="C92" i="27"/>
  <c r="F92" i="27"/>
  <c r="G92" i="27"/>
  <c r="H92" i="27"/>
  <c r="I92" i="27"/>
  <c r="J92" i="27"/>
  <c r="L92" i="27"/>
  <c r="C80" i="27"/>
  <c r="F80" i="27"/>
  <c r="G80" i="27"/>
  <c r="H80" i="27"/>
  <c r="I80" i="27"/>
  <c r="J80" i="27"/>
  <c r="L80" i="27"/>
  <c r="C99" i="27"/>
  <c r="F99" i="27"/>
  <c r="G99" i="27"/>
  <c r="H99" i="27"/>
  <c r="I99" i="27"/>
  <c r="J99" i="27"/>
  <c r="L99" i="27"/>
  <c r="C21" i="27"/>
  <c r="F21" i="27"/>
  <c r="G21" i="27"/>
  <c r="H21" i="27"/>
  <c r="I21" i="27"/>
  <c r="J21" i="27"/>
  <c r="L21" i="27"/>
  <c r="C49" i="27"/>
  <c r="F49" i="27"/>
  <c r="G49" i="27"/>
  <c r="H49" i="27"/>
  <c r="I49" i="27"/>
  <c r="J49" i="27"/>
  <c r="L49" i="27"/>
  <c r="C3" i="27"/>
  <c r="F3" i="27"/>
  <c r="G3" i="27"/>
  <c r="H3" i="27"/>
  <c r="I3" i="27"/>
  <c r="J3" i="27"/>
  <c r="L3" i="27"/>
  <c r="C14" i="27"/>
  <c r="F14" i="27"/>
  <c r="G14" i="27"/>
  <c r="H14" i="27"/>
  <c r="I14" i="27"/>
  <c r="J14" i="27"/>
  <c r="L14" i="27"/>
  <c r="C19" i="27"/>
  <c r="F19" i="27"/>
  <c r="G19" i="27"/>
  <c r="H19" i="27"/>
  <c r="I19" i="27"/>
  <c r="J19" i="27"/>
  <c r="L19" i="27"/>
  <c r="C5" i="27"/>
  <c r="F5" i="27"/>
  <c r="Q5" i="27" s="1"/>
  <c r="G5" i="27"/>
  <c r="H5" i="27"/>
  <c r="I5" i="27"/>
  <c r="J5" i="27"/>
  <c r="L5" i="27"/>
  <c r="C38" i="27"/>
  <c r="F38" i="27"/>
  <c r="G38" i="27"/>
  <c r="H38" i="27"/>
  <c r="I38" i="27"/>
  <c r="J38" i="27"/>
  <c r="L38" i="27"/>
  <c r="C51" i="27"/>
  <c r="F51" i="27"/>
  <c r="G51" i="27"/>
  <c r="H51" i="27"/>
  <c r="I51" i="27"/>
  <c r="J51" i="27"/>
  <c r="L51" i="27"/>
  <c r="C78" i="27"/>
  <c r="F78" i="27"/>
  <c r="G78" i="27"/>
  <c r="H78" i="27"/>
  <c r="I78" i="27"/>
  <c r="J78" i="27"/>
  <c r="L78" i="27"/>
  <c r="C102" i="27"/>
  <c r="F102" i="27"/>
  <c r="G102" i="27"/>
  <c r="H102" i="27"/>
  <c r="I102" i="27"/>
  <c r="J102" i="27"/>
  <c r="L102" i="27"/>
  <c r="C57" i="27"/>
  <c r="F57" i="27"/>
  <c r="G57" i="27"/>
  <c r="H57" i="27"/>
  <c r="I57" i="27"/>
  <c r="J57" i="27"/>
  <c r="L57" i="27"/>
  <c r="C56" i="27"/>
  <c r="F56" i="27"/>
  <c r="G56" i="27"/>
  <c r="H56" i="27"/>
  <c r="I56" i="27"/>
  <c r="J56" i="27"/>
  <c r="L56" i="27"/>
  <c r="C94" i="27"/>
  <c r="F94" i="27"/>
  <c r="G94" i="27"/>
  <c r="H94" i="27"/>
  <c r="I94" i="27"/>
  <c r="J94" i="27"/>
  <c r="L94" i="27"/>
  <c r="C70" i="27"/>
  <c r="F70" i="27"/>
  <c r="G70" i="27"/>
  <c r="H70" i="27"/>
  <c r="I70" i="27"/>
  <c r="J70" i="27"/>
  <c r="L70" i="27"/>
  <c r="C16" i="27"/>
  <c r="F16" i="27"/>
  <c r="G16" i="27"/>
  <c r="H16" i="27"/>
  <c r="I16" i="27"/>
  <c r="J16" i="27"/>
  <c r="L16" i="27"/>
  <c r="C10" i="27"/>
  <c r="F10" i="27"/>
  <c r="G10" i="27"/>
  <c r="H10" i="27"/>
  <c r="I10" i="27"/>
  <c r="J10" i="27"/>
  <c r="L10" i="27"/>
  <c r="C90" i="27"/>
  <c r="F90" i="27"/>
  <c r="G90" i="27"/>
  <c r="H90" i="27"/>
  <c r="I90" i="27"/>
  <c r="J90" i="27"/>
  <c r="L90" i="27"/>
  <c r="C23" i="27"/>
  <c r="F23" i="27"/>
  <c r="G23" i="27"/>
  <c r="H23" i="27"/>
  <c r="I23" i="27"/>
  <c r="J23" i="27"/>
  <c r="L23" i="27"/>
  <c r="C67" i="27"/>
  <c r="F67" i="27"/>
  <c r="G67" i="27"/>
  <c r="H67" i="27"/>
  <c r="I67" i="27"/>
  <c r="J67" i="27"/>
  <c r="L67" i="27"/>
  <c r="C73" i="27"/>
  <c r="F73" i="27"/>
  <c r="G73" i="27"/>
  <c r="H73" i="27"/>
  <c r="I73" i="27"/>
  <c r="J73" i="27"/>
  <c r="L73" i="27"/>
  <c r="C44" i="27"/>
  <c r="F44" i="27"/>
  <c r="G44" i="27"/>
  <c r="H44" i="27"/>
  <c r="I44" i="27"/>
  <c r="J44" i="27"/>
  <c r="L44" i="27"/>
  <c r="C87" i="27"/>
  <c r="F87" i="27"/>
  <c r="G87" i="27"/>
  <c r="H87" i="27"/>
  <c r="I87" i="27"/>
  <c r="J87" i="27"/>
  <c r="L87" i="27"/>
  <c r="C104" i="27"/>
  <c r="F104" i="27"/>
  <c r="G104" i="27"/>
  <c r="H104" i="27"/>
  <c r="I104" i="27"/>
  <c r="J104" i="27"/>
  <c r="L104" i="27"/>
  <c r="C81" i="27"/>
  <c r="F81" i="27"/>
  <c r="G81" i="27"/>
  <c r="H81" i="27"/>
  <c r="I81" i="27"/>
  <c r="J81" i="27"/>
  <c r="L81" i="27"/>
  <c r="C83" i="27"/>
  <c r="F83" i="27"/>
  <c r="G83" i="27"/>
  <c r="H83" i="27"/>
  <c r="I83" i="27"/>
  <c r="J83" i="27"/>
  <c r="L83" i="27"/>
  <c r="C103" i="27"/>
  <c r="F103" i="27"/>
  <c r="G103" i="27"/>
  <c r="H103" i="27"/>
  <c r="I103" i="27"/>
  <c r="J103" i="27"/>
  <c r="L103" i="27"/>
  <c r="C36" i="27"/>
  <c r="F36" i="27"/>
  <c r="G36" i="27"/>
  <c r="H36" i="27"/>
  <c r="I36" i="27"/>
  <c r="J36" i="27"/>
  <c r="L36" i="27"/>
  <c r="C25" i="27"/>
  <c r="F25" i="27"/>
  <c r="G25" i="27"/>
  <c r="H25" i="27"/>
  <c r="I25" i="27"/>
  <c r="J25" i="27"/>
  <c r="L25" i="27"/>
  <c r="C65" i="27"/>
  <c r="F65" i="27"/>
  <c r="G65" i="27"/>
  <c r="H65" i="27"/>
  <c r="I65" i="27"/>
  <c r="J65" i="27"/>
  <c r="L65" i="27"/>
  <c r="C91" i="27"/>
  <c r="F91" i="27"/>
  <c r="G91" i="27"/>
  <c r="H91" i="27"/>
  <c r="I91" i="27"/>
  <c r="J91" i="27"/>
  <c r="L91" i="27"/>
  <c r="C62" i="27"/>
  <c r="F62" i="27"/>
  <c r="G62" i="27"/>
  <c r="H62" i="27"/>
  <c r="I62" i="27"/>
  <c r="J62" i="27"/>
  <c r="L62" i="27"/>
  <c r="C2" i="27"/>
  <c r="F2" i="27"/>
  <c r="G2" i="27"/>
  <c r="H2" i="27"/>
  <c r="I2" i="27"/>
  <c r="J2" i="27"/>
  <c r="L2" i="27"/>
  <c r="C63" i="27"/>
  <c r="F63" i="27"/>
  <c r="G63" i="27"/>
  <c r="H63" i="27"/>
  <c r="I63" i="27"/>
  <c r="J63" i="27"/>
  <c r="L63" i="27"/>
  <c r="C72" i="27"/>
  <c r="F72" i="27"/>
  <c r="G72" i="27"/>
  <c r="H72" i="27"/>
  <c r="I72" i="27"/>
  <c r="J72" i="27"/>
  <c r="L72" i="27"/>
  <c r="C71" i="27"/>
  <c r="F71" i="27"/>
  <c r="G71" i="27"/>
  <c r="H71" i="27"/>
  <c r="I71" i="27"/>
  <c r="J71" i="27"/>
  <c r="L71" i="27"/>
  <c r="C84" i="27"/>
  <c r="F84" i="27"/>
  <c r="Q84" i="27" s="1"/>
  <c r="G84" i="27"/>
  <c r="H84" i="27"/>
  <c r="I84" i="27"/>
  <c r="J84" i="27"/>
  <c r="L84" i="27"/>
  <c r="C75" i="27"/>
  <c r="F75" i="27"/>
  <c r="G75" i="27"/>
  <c r="H75" i="27"/>
  <c r="I75" i="27"/>
  <c r="J75" i="27"/>
  <c r="L75" i="27"/>
  <c r="C76" i="27"/>
  <c r="F76" i="27"/>
  <c r="G76" i="27"/>
  <c r="H76" i="27"/>
  <c r="I76" i="27"/>
  <c r="J76" i="27"/>
  <c r="L76" i="27"/>
  <c r="C89" i="27"/>
  <c r="F89" i="27"/>
  <c r="G89" i="27"/>
  <c r="H89" i="27"/>
  <c r="I89" i="27"/>
  <c r="J89" i="27"/>
  <c r="L89" i="27"/>
  <c r="C43" i="27"/>
  <c r="F43" i="27"/>
  <c r="G43" i="27"/>
  <c r="H43" i="27"/>
  <c r="I43" i="27"/>
  <c r="J43" i="27"/>
  <c r="L43" i="27"/>
  <c r="C39" i="27"/>
  <c r="F39" i="27"/>
  <c r="G39" i="27"/>
  <c r="H39" i="27"/>
  <c r="I39" i="27"/>
  <c r="J39" i="27"/>
  <c r="L39" i="27"/>
  <c r="C22" i="27"/>
  <c r="F22" i="27"/>
  <c r="Q22" i="27" s="1"/>
  <c r="G22" i="27"/>
  <c r="H22" i="27"/>
  <c r="I22" i="27"/>
  <c r="J22" i="27"/>
  <c r="L22" i="27"/>
  <c r="C12" i="27"/>
  <c r="F12" i="27"/>
  <c r="G12" i="27"/>
  <c r="H12" i="27"/>
  <c r="I12" i="27"/>
  <c r="J12" i="27"/>
  <c r="L12" i="27"/>
  <c r="C68" i="27"/>
  <c r="F68" i="27"/>
  <c r="G68" i="27"/>
  <c r="H68" i="27"/>
  <c r="I68" i="27"/>
  <c r="J68" i="27"/>
  <c r="L68" i="27"/>
  <c r="C18" i="27"/>
  <c r="F18" i="27"/>
  <c r="G18" i="27"/>
  <c r="H18" i="27"/>
  <c r="I18" i="27"/>
  <c r="J18" i="27"/>
  <c r="L18" i="27"/>
  <c r="C29" i="27"/>
  <c r="F29" i="27"/>
  <c r="G29" i="27"/>
  <c r="H29" i="27"/>
  <c r="I29" i="27"/>
  <c r="J29" i="27"/>
  <c r="L29" i="27"/>
  <c r="C35" i="27"/>
  <c r="F35" i="27"/>
  <c r="G35" i="27"/>
  <c r="H35" i="27"/>
  <c r="I35" i="27"/>
  <c r="J35" i="27"/>
  <c r="L35" i="27"/>
  <c r="C59" i="27"/>
  <c r="F59" i="27"/>
  <c r="Q59" i="27" s="1"/>
  <c r="G59" i="27"/>
  <c r="H59" i="27"/>
  <c r="I59" i="27"/>
  <c r="J59" i="27"/>
  <c r="L59" i="27"/>
  <c r="C48" i="27"/>
  <c r="F48" i="27"/>
  <c r="G48" i="27"/>
  <c r="H48" i="27"/>
  <c r="I48" i="27"/>
  <c r="J48" i="27"/>
  <c r="L48" i="27"/>
  <c r="C55" i="27"/>
  <c r="F55" i="27"/>
  <c r="G55" i="27"/>
  <c r="H55" i="27"/>
  <c r="I55" i="27"/>
  <c r="J55" i="27"/>
  <c r="L55" i="27"/>
  <c r="C97" i="27"/>
  <c r="F97" i="27"/>
  <c r="G97" i="27"/>
  <c r="H97" i="27"/>
  <c r="I97" i="27"/>
  <c r="J97" i="27"/>
  <c r="L97" i="27"/>
  <c r="C93" i="27"/>
  <c r="F93" i="27"/>
  <c r="G93" i="27"/>
  <c r="H93" i="27"/>
  <c r="I93" i="27"/>
  <c r="J93" i="27"/>
  <c r="L93" i="27"/>
  <c r="C42" i="27"/>
  <c r="F42" i="27"/>
  <c r="G42" i="27"/>
  <c r="H42" i="27"/>
  <c r="I42" i="27"/>
  <c r="J42" i="27"/>
  <c r="L42" i="27"/>
  <c r="C66" i="27"/>
  <c r="F66" i="27"/>
  <c r="Q66" i="27" s="1"/>
  <c r="G66" i="27"/>
  <c r="H66" i="27"/>
  <c r="I66" i="27"/>
  <c r="J66" i="27"/>
  <c r="L66" i="27"/>
  <c r="C27" i="27"/>
  <c r="F27" i="27"/>
  <c r="G27" i="27"/>
  <c r="H27" i="27"/>
  <c r="I27" i="27"/>
  <c r="J27" i="27"/>
  <c r="L27" i="27"/>
  <c r="C45" i="27"/>
  <c r="F45" i="27"/>
  <c r="G45" i="27"/>
  <c r="H45" i="27"/>
  <c r="I45" i="27"/>
  <c r="J45" i="27"/>
  <c r="L45" i="27"/>
  <c r="C34" i="27"/>
  <c r="F34" i="27"/>
  <c r="G34" i="27"/>
  <c r="H34" i="27"/>
  <c r="I34" i="27"/>
  <c r="J34" i="27"/>
  <c r="L34" i="27"/>
  <c r="C28" i="27"/>
  <c r="F28" i="27"/>
  <c r="G28" i="27"/>
  <c r="H28" i="27"/>
  <c r="I28" i="27"/>
  <c r="J28" i="27"/>
  <c r="L28" i="27"/>
  <c r="C17" i="27"/>
  <c r="F17" i="27"/>
  <c r="G17" i="27"/>
  <c r="H17" i="27"/>
  <c r="I17" i="27"/>
  <c r="J17" i="27"/>
  <c r="L17" i="27"/>
  <c r="C8" i="27"/>
  <c r="F8" i="27"/>
  <c r="G8" i="27"/>
  <c r="H8" i="27"/>
  <c r="I8" i="27"/>
  <c r="J8" i="27"/>
  <c r="L8" i="27"/>
  <c r="C77" i="27"/>
  <c r="F77" i="27"/>
  <c r="G77" i="27"/>
  <c r="H77" i="27"/>
  <c r="I77" i="27"/>
  <c r="J77" i="27"/>
  <c r="L77" i="27"/>
  <c r="C101" i="27"/>
  <c r="F101" i="27"/>
  <c r="G101" i="27"/>
  <c r="H101" i="27"/>
  <c r="I101" i="27"/>
  <c r="J101" i="27"/>
  <c r="L101" i="27"/>
  <c r="C98" i="27"/>
  <c r="F98" i="27"/>
  <c r="G98" i="27"/>
  <c r="H98" i="27"/>
  <c r="I98" i="27"/>
  <c r="J98" i="27"/>
  <c r="L98" i="27"/>
  <c r="C105" i="27"/>
  <c r="F105" i="27"/>
  <c r="G105" i="27"/>
  <c r="H105" i="27"/>
  <c r="I105" i="27"/>
  <c r="J105" i="27"/>
  <c r="L105" i="27"/>
  <c r="C79" i="27"/>
  <c r="F79" i="27"/>
  <c r="G79" i="27"/>
  <c r="H79" i="27"/>
  <c r="I79" i="27"/>
  <c r="J79" i="27"/>
  <c r="L79" i="27"/>
  <c r="C7" i="27"/>
  <c r="F7" i="27"/>
  <c r="G7" i="27"/>
  <c r="H7" i="27"/>
  <c r="I7" i="27"/>
  <c r="J7" i="27"/>
  <c r="L7" i="27"/>
  <c r="C6" i="27"/>
  <c r="F6" i="27"/>
  <c r="G6" i="27"/>
  <c r="H6" i="27"/>
  <c r="I6" i="27"/>
  <c r="J6" i="27"/>
  <c r="L6" i="27"/>
  <c r="C13" i="27"/>
  <c r="F13" i="27"/>
  <c r="G13" i="27"/>
  <c r="H13" i="27"/>
  <c r="I13" i="27"/>
  <c r="J13" i="27"/>
  <c r="L13" i="27"/>
  <c r="C24" i="27"/>
  <c r="F24" i="27"/>
  <c r="G24" i="27"/>
  <c r="H24" i="27"/>
  <c r="I24" i="27"/>
  <c r="J24" i="27"/>
  <c r="L24" i="27"/>
  <c r="C32" i="27"/>
  <c r="F32" i="27"/>
  <c r="G32" i="27"/>
  <c r="H32" i="27"/>
  <c r="I32" i="27"/>
  <c r="J32" i="27"/>
  <c r="L32" i="27"/>
  <c r="C46" i="27"/>
  <c r="F46" i="27"/>
  <c r="G46" i="27"/>
  <c r="H46" i="27"/>
  <c r="I46" i="27"/>
  <c r="J46" i="27"/>
  <c r="L46" i="27"/>
  <c r="C4" i="27"/>
  <c r="F4" i="27"/>
  <c r="G4" i="27"/>
  <c r="H4" i="27"/>
  <c r="I4" i="27"/>
  <c r="J4" i="27"/>
  <c r="L4" i="27"/>
  <c r="C41" i="27"/>
  <c r="F41" i="27"/>
  <c r="G41" i="27"/>
  <c r="H41" i="27"/>
  <c r="I41" i="27"/>
  <c r="J41" i="27"/>
  <c r="L41" i="27"/>
  <c r="C74" i="27"/>
  <c r="F74" i="27"/>
  <c r="G74" i="27"/>
  <c r="H74" i="27"/>
  <c r="I74" i="27"/>
  <c r="J74" i="27"/>
  <c r="K74" i="27"/>
  <c r="L74" i="27"/>
  <c r="C82" i="27"/>
  <c r="F82" i="27"/>
  <c r="G82" i="27"/>
  <c r="H82" i="27"/>
  <c r="I82" i="27"/>
  <c r="J82" i="27"/>
  <c r="L82" i="27"/>
  <c r="C58" i="27"/>
  <c r="F58" i="27"/>
  <c r="G58" i="27"/>
  <c r="H58" i="27"/>
  <c r="I58" i="27"/>
  <c r="J58" i="27"/>
  <c r="L58" i="27"/>
  <c r="C95" i="27"/>
  <c r="F95" i="27"/>
  <c r="G95" i="27"/>
  <c r="H95" i="27"/>
  <c r="I95" i="27"/>
  <c r="J95" i="27"/>
  <c r="L95" i="27"/>
  <c r="C85" i="27"/>
  <c r="F85" i="27"/>
  <c r="G85" i="27"/>
  <c r="H85" i="27"/>
  <c r="I85" i="27"/>
  <c r="J85" i="27"/>
  <c r="L85" i="27"/>
  <c r="C52" i="27"/>
  <c r="F52" i="27"/>
  <c r="G52" i="27"/>
  <c r="H52" i="27"/>
  <c r="I52" i="27"/>
  <c r="J52" i="27"/>
  <c r="L52" i="27"/>
  <c r="C64" i="27"/>
  <c r="F64" i="27"/>
  <c r="G64" i="27"/>
  <c r="H64" i="27"/>
  <c r="I64" i="27"/>
  <c r="J64" i="27"/>
  <c r="L64" i="27"/>
  <c r="C37" i="27"/>
  <c r="F37" i="27"/>
  <c r="G37" i="27"/>
  <c r="H37" i="27"/>
  <c r="I37" i="27"/>
  <c r="J37" i="27"/>
  <c r="L37" i="27"/>
  <c r="C60" i="27"/>
  <c r="F60" i="27"/>
  <c r="G60" i="27"/>
  <c r="H60" i="27"/>
  <c r="I60" i="27"/>
  <c r="J60" i="27"/>
  <c r="L60" i="27"/>
  <c r="C20" i="27"/>
  <c r="F20" i="27"/>
  <c r="G20" i="27"/>
  <c r="H20" i="27"/>
  <c r="I20" i="27"/>
  <c r="J20" i="27"/>
  <c r="L20" i="27"/>
  <c r="C61" i="27"/>
  <c r="F61" i="27"/>
  <c r="G61" i="27"/>
  <c r="H61" i="27"/>
  <c r="I61" i="27"/>
  <c r="J61" i="27"/>
  <c r="L61" i="27"/>
  <c r="C33" i="27"/>
  <c r="F33" i="27"/>
  <c r="G33" i="27"/>
  <c r="H33" i="27"/>
  <c r="I33" i="27"/>
  <c r="J33" i="27"/>
  <c r="L33" i="27"/>
  <c r="C11" i="27"/>
  <c r="F11" i="27"/>
  <c r="G11" i="27"/>
  <c r="H11" i="27"/>
  <c r="I11" i="27"/>
  <c r="J11" i="27"/>
  <c r="L11" i="27"/>
  <c r="C47" i="27"/>
  <c r="F47" i="27"/>
  <c r="G47" i="27"/>
  <c r="H47" i="27"/>
  <c r="I47" i="27"/>
  <c r="J47" i="27"/>
  <c r="L47" i="27"/>
  <c r="C88" i="27"/>
  <c r="F88" i="27"/>
  <c r="G88" i="27"/>
  <c r="H88" i="27"/>
  <c r="I88" i="27"/>
  <c r="J88" i="27"/>
  <c r="L88" i="27"/>
  <c r="C31" i="27"/>
  <c r="F31" i="27"/>
  <c r="G31" i="27"/>
  <c r="H31" i="27"/>
  <c r="I31" i="27"/>
  <c r="J31" i="27"/>
  <c r="L31" i="27"/>
  <c r="C54" i="27"/>
  <c r="F54" i="27"/>
  <c r="G54" i="27"/>
  <c r="H54" i="27"/>
  <c r="I54" i="27"/>
  <c r="J54" i="27"/>
  <c r="L54" i="27"/>
  <c r="C100" i="27"/>
  <c r="F100" i="27"/>
  <c r="G100" i="27"/>
  <c r="H100" i="27"/>
  <c r="I100" i="27"/>
  <c r="J100" i="27"/>
  <c r="L100" i="27"/>
  <c r="C6" i="24"/>
  <c r="F6" i="24"/>
  <c r="G6" i="24"/>
  <c r="H6" i="24"/>
  <c r="I6" i="24"/>
  <c r="J6" i="24"/>
  <c r="L6" i="24"/>
  <c r="C47" i="24"/>
  <c r="F47" i="24"/>
  <c r="G47" i="24"/>
  <c r="H47" i="24"/>
  <c r="I47" i="24"/>
  <c r="J47" i="24"/>
  <c r="L47" i="24"/>
  <c r="C2" i="24"/>
  <c r="F2" i="24"/>
  <c r="G2" i="24"/>
  <c r="H2" i="24"/>
  <c r="I2" i="24"/>
  <c r="J2" i="24"/>
  <c r="L2" i="24"/>
  <c r="C33" i="24"/>
  <c r="F33" i="24"/>
  <c r="G33" i="24"/>
  <c r="H33" i="24"/>
  <c r="I33" i="24"/>
  <c r="J33" i="24"/>
  <c r="L33" i="24"/>
  <c r="C17" i="24"/>
  <c r="F17" i="24"/>
  <c r="G17" i="24"/>
  <c r="H17" i="24"/>
  <c r="I17" i="24"/>
  <c r="J17" i="24"/>
  <c r="L17" i="24"/>
  <c r="C8" i="24"/>
  <c r="F8" i="24"/>
  <c r="G8" i="24"/>
  <c r="H8" i="24"/>
  <c r="I8" i="24"/>
  <c r="J8" i="24"/>
  <c r="L8" i="24"/>
  <c r="C25" i="24"/>
  <c r="F25" i="24"/>
  <c r="G25" i="24"/>
  <c r="H25" i="24"/>
  <c r="I25" i="24"/>
  <c r="J25" i="24"/>
  <c r="L25" i="24"/>
  <c r="C21" i="24"/>
  <c r="F21" i="24"/>
  <c r="G21" i="24"/>
  <c r="H21" i="24"/>
  <c r="I21" i="24"/>
  <c r="J21" i="24"/>
  <c r="L21" i="24"/>
  <c r="C45" i="24"/>
  <c r="F45" i="24"/>
  <c r="G45" i="24"/>
  <c r="H45" i="24"/>
  <c r="I45" i="24"/>
  <c r="J45" i="24"/>
  <c r="L45" i="24"/>
  <c r="C40" i="24"/>
  <c r="F40" i="24"/>
  <c r="G40" i="24"/>
  <c r="H40" i="24"/>
  <c r="I40" i="24"/>
  <c r="J40" i="24"/>
  <c r="L40" i="24"/>
  <c r="C46" i="24"/>
  <c r="F46" i="24"/>
  <c r="G46" i="24"/>
  <c r="H46" i="24"/>
  <c r="I46" i="24"/>
  <c r="J46" i="24"/>
  <c r="L46" i="24"/>
  <c r="C51" i="24"/>
  <c r="F51" i="24"/>
  <c r="G51" i="24"/>
  <c r="H51" i="24"/>
  <c r="I51" i="24"/>
  <c r="J51" i="24"/>
  <c r="L51" i="24"/>
  <c r="C32" i="24"/>
  <c r="F32" i="24"/>
  <c r="G32" i="24"/>
  <c r="H32" i="24"/>
  <c r="I32" i="24"/>
  <c r="J32" i="24"/>
  <c r="L32" i="24"/>
  <c r="C23" i="24"/>
  <c r="F23" i="24"/>
  <c r="G23" i="24"/>
  <c r="H23" i="24"/>
  <c r="I23" i="24"/>
  <c r="J23" i="24"/>
  <c r="K23" i="24"/>
  <c r="L23" i="24"/>
  <c r="C4" i="24"/>
  <c r="F4" i="24"/>
  <c r="G4" i="24"/>
  <c r="H4" i="24"/>
  <c r="I4" i="24"/>
  <c r="J4" i="24"/>
  <c r="L4" i="24"/>
  <c r="C26" i="24"/>
  <c r="F26" i="24"/>
  <c r="G26" i="24"/>
  <c r="H26" i="24"/>
  <c r="I26" i="24"/>
  <c r="J26" i="24"/>
  <c r="L26" i="24"/>
  <c r="C20" i="24"/>
  <c r="F20" i="24"/>
  <c r="G20" i="24"/>
  <c r="H20" i="24"/>
  <c r="I20" i="24"/>
  <c r="J20" i="24"/>
  <c r="L20" i="24"/>
  <c r="C22" i="24"/>
  <c r="F22" i="24"/>
  <c r="G22" i="24"/>
  <c r="H22" i="24"/>
  <c r="I22" i="24"/>
  <c r="J22" i="24"/>
  <c r="L22" i="24"/>
  <c r="C16" i="24"/>
  <c r="F16" i="24"/>
  <c r="G16" i="24"/>
  <c r="H16" i="24"/>
  <c r="I16" i="24"/>
  <c r="J16" i="24"/>
  <c r="L16" i="24"/>
  <c r="C7" i="24"/>
  <c r="F7" i="24"/>
  <c r="G7" i="24"/>
  <c r="H7" i="24"/>
  <c r="I7" i="24"/>
  <c r="J7" i="24"/>
  <c r="L7" i="24"/>
  <c r="C34" i="24"/>
  <c r="F34" i="24"/>
  <c r="G34" i="24"/>
  <c r="H34" i="24"/>
  <c r="I34" i="24"/>
  <c r="J34" i="24"/>
  <c r="K34" i="24"/>
  <c r="L34" i="24"/>
  <c r="C48" i="24"/>
  <c r="F48" i="24"/>
  <c r="G48" i="24"/>
  <c r="H48" i="24"/>
  <c r="I48" i="24"/>
  <c r="J48" i="24"/>
  <c r="L48" i="24"/>
  <c r="C30" i="24"/>
  <c r="F30" i="24"/>
  <c r="G30" i="24"/>
  <c r="H30" i="24"/>
  <c r="I30" i="24"/>
  <c r="J30" i="24"/>
  <c r="L30" i="24"/>
  <c r="C42" i="24"/>
  <c r="F42" i="24"/>
  <c r="G42" i="24"/>
  <c r="H42" i="24"/>
  <c r="I42" i="24"/>
  <c r="J42" i="24"/>
  <c r="K42" i="24"/>
  <c r="L42" i="24"/>
  <c r="C38" i="24"/>
  <c r="F38" i="24"/>
  <c r="G38" i="24"/>
  <c r="H38" i="24"/>
  <c r="I38" i="24"/>
  <c r="J38" i="24"/>
  <c r="L38" i="24"/>
  <c r="C53" i="24"/>
  <c r="F53" i="24"/>
  <c r="G53" i="24"/>
  <c r="H53" i="24"/>
  <c r="I53" i="24"/>
  <c r="J53" i="24"/>
  <c r="L53" i="24"/>
  <c r="C39" i="24"/>
  <c r="F39" i="24"/>
  <c r="G39" i="24"/>
  <c r="H39" i="24"/>
  <c r="I39" i="24"/>
  <c r="J39" i="24"/>
  <c r="L39" i="24"/>
  <c r="C13" i="24"/>
  <c r="F13" i="24"/>
  <c r="G13" i="24"/>
  <c r="H13" i="24"/>
  <c r="I13" i="24"/>
  <c r="J13" i="24"/>
  <c r="L13" i="24"/>
  <c r="C10" i="24"/>
  <c r="F10" i="24"/>
  <c r="G10" i="24"/>
  <c r="H10" i="24"/>
  <c r="I10" i="24"/>
  <c r="J10" i="24"/>
  <c r="L10" i="24"/>
  <c r="C14" i="24"/>
  <c r="F14" i="24"/>
  <c r="G14" i="24"/>
  <c r="H14" i="24"/>
  <c r="I14" i="24"/>
  <c r="J14" i="24"/>
  <c r="L14" i="24"/>
  <c r="C3" i="24"/>
  <c r="F3" i="24"/>
  <c r="G3" i="24"/>
  <c r="H3" i="24"/>
  <c r="I3" i="24"/>
  <c r="J3" i="24"/>
  <c r="L3" i="24"/>
  <c r="C27" i="24"/>
  <c r="F27" i="24"/>
  <c r="G27" i="24"/>
  <c r="H27" i="24"/>
  <c r="I27" i="24"/>
  <c r="J27" i="24"/>
  <c r="L27" i="24"/>
  <c r="C9" i="24"/>
  <c r="F9" i="24"/>
  <c r="G9" i="24"/>
  <c r="H9" i="24"/>
  <c r="I9" i="24"/>
  <c r="J9" i="24"/>
  <c r="L9" i="24"/>
  <c r="C18" i="24"/>
  <c r="F18" i="24"/>
  <c r="G18" i="24"/>
  <c r="H18" i="24"/>
  <c r="I18" i="24"/>
  <c r="J18" i="24"/>
  <c r="L18" i="24"/>
  <c r="C43" i="24"/>
  <c r="F43" i="24"/>
  <c r="G43" i="24"/>
  <c r="H43" i="24"/>
  <c r="I43" i="24"/>
  <c r="J43" i="24"/>
  <c r="L43" i="24"/>
  <c r="C35" i="24"/>
  <c r="F35" i="24"/>
  <c r="G35" i="24"/>
  <c r="H35" i="24"/>
  <c r="I35" i="24"/>
  <c r="J35" i="24"/>
  <c r="L35" i="24"/>
  <c r="C49" i="24"/>
  <c r="F49" i="24"/>
  <c r="G49" i="24"/>
  <c r="H49" i="24"/>
  <c r="I49" i="24"/>
  <c r="J49" i="24"/>
  <c r="L49" i="24"/>
  <c r="C52" i="24"/>
  <c r="F52" i="24"/>
  <c r="G52" i="24"/>
  <c r="H52" i="24"/>
  <c r="I52" i="24"/>
  <c r="J52" i="24"/>
  <c r="L52" i="24"/>
  <c r="C36" i="24"/>
  <c r="F36" i="24"/>
  <c r="G36" i="24"/>
  <c r="H36" i="24"/>
  <c r="I36" i="24"/>
  <c r="J36" i="24"/>
  <c r="L36" i="24"/>
  <c r="C31" i="24"/>
  <c r="F31" i="24"/>
  <c r="G31" i="24"/>
  <c r="H31" i="24"/>
  <c r="I31" i="24"/>
  <c r="J31" i="24"/>
  <c r="L31" i="24"/>
  <c r="C12" i="24"/>
  <c r="F12" i="24"/>
  <c r="G12" i="24"/>
  <c r="H12" i="24"/>
  <c r="I12" i="24"/>
  <c r="J12" i="24"/>
  <c r="L12" i="24"/>
  <c r="C5" i="24"/>
  <c r="F5" i="24"/>
  <c r="G5" i="24"/>
  <c r="H5" i="24"/>
  <c r="I5" i="24"/>
  <c r="J5" i="24"/>
  <c r="L5" i="24"/>
  <c r="C37" i="24"/>
  <c r="F37" i="24"/>
  <c r="G37" i="24"/>
  <c r="H37" i="24"/>
  <c r="I37" i="24"/>
  <c r="J37" i="24"/>
  <c r="L37" i="24"/>
  <c r="C11" i="24"/>
  <c r="F11" i="24"/>
  <c r="G11" i="24"/>
  <c r="H11" i="24"/>
  <c r="I11" i="24"/>
  <c r="J11" i="24"/>
  <c r="L11" i="24"/>
  <c r="C24" i="24"/>
  <c r="F24" i="24"/>
  <c r="G24" i="24"/>
  <c r="H24" i="24"/>
  <c r="I24" i="24"/>
  <c r="J24" i="24"/>
  <c r="L24" i="24"/>
  <c r="C15" i="24"/>
  <c r="F15" i="24"/>
  <c r="Q15" i="24" s="1"/>
  <c r="G15" i="24"/>
  <c r="H15" i="24"/>
  <c r="I15" i="24"/>
  <c r="J15" i="24"/>
  <c r="L15" i="24"/>
  <c r="C19" i="24"/>
  <c r="F19" i="24"/>
  <c r="G19" i="24"/>
  <c r="H19" i="24"/>
  <c r="I19" i="24"/>
  <c r="J19" i="24"/>
  <c r="L19" i="24"/>
  <c r="C28" i="24"/>
  <c r="F28" i="24"/>
  <c r="G28" i="24"/>
  <c r="H28" i="24"/>
  <c r="I28" i="24"/>
  <c r="J28" i="24"/>
  <c r="L28" i="24"/>
  <c r="C50" i="24"/>
  <c r="F50" i="24"/>
  <c r="G50" i="24"/>
  <c r="H50" i="24"/>
  <c r="I50" i="24"/>
  <c r="J50" i="24"/>
  <c r="L50" i="24"/>
  <c r="C44" i="24"/>
  <c r="F44" i="24"/>
  <c r="G44" i="24"/>
  <c r="H44" i="24"/>
  <c r="I44" i="24"/>
  <c r="J44" i="24"/>
  <c r="L44" i="24"/>
  <c r="C29" i="24"/>
  <c r="F29" i="24"/>
  <c r="G29" i="24"/>
  <c r="H29" i="24"/>
  <c r="I29" i="24"/>
  <c r="J29" i="24"/>
  <c r="L29" i="24"/>
  <c r="C41" i="24"/>
  <c r="F41" i="24"/>
  <c r="G41" i="24"/>
  <c r="H41" i="24"/>
  <c r="I41" i="24"/>
  <c r="J41" i="24"/>
  <c r="L41" i="24"/>
  <c r="C4" i="20"/>
  <c r="F4" i="20"/>
  <c r="G4" i="20"/>
  <c r="H4" i="20"/>
  <c r="I4" i="20"/>
  <c r="J4" i="20"/>
  <c r="L4" i="20"/>
  <c r="C29" i="20"/>
  <c r="F29" i="20"/>
  <c r="G29" i="20"/>
  <c r="H29" i="20"/>
  <c r="I29" i="20"/>
  <c r="J29" i="20"/>
  <c r="L29" i="20"/>
  <c r="C25" i="20"/>
  <c r="F25" i="20"/>
  <c r="G25" i="20"/>
  <c r="H25" i="20"/>
  <c r="I25" i="20"/>
  <c r="J25" i="20"/>
  <c r="L25" i="20"/>
  <c r="C20" i="20"/>
  <c r="F20" i="20"/>
  <c r="G20" i="20"/>
  <c r="H20" i="20"/>
  <c r="I20" i="20"/>
  <c r="J20" i="20"/>
  <c r="L20" i="20"/>
  <c r="C14" i="20"/>
  <c r="F14" i="20"/>
  <c r="G14" i="20"/>
  <c r="H14" i="20"/>
  <c r="I14" i="20"/>
  <c r="J14" i="20"/>
  <c r="L14" i="20"/>
  <c r="C7" i="20"/>
  <c r="F7" i="20"/>
  <c r="G7" i="20"/>
  <c r="H7" i="20"/>
  <c r="I7" i="20"/>
  <c r="J7" i="20"/>
  <c r="L7" i="20"/>
  <c r="C8" i="20"/>
  <c r="F8" i="20"/>
  <c r="Q8" i="20" s="1"/>
  <c r="G8" i="20"/>
  <c r="H8" i="20"/>
  <c r="I8" i="20"/>
  <c r="J8" i="20"/>
  <c r="L8" i="20"/>
  <c r="C3" i="20"/>
  <c r="F3" i="20"/>
  <c r="G3" i="20"/>
  <c r="H3" i="20"/>
  <c r="I3" i="20"/>
  <c r="J3" i="20"/>
  <c r="L3" i="20"/>
  <c r="C49" i="20"/>
  <c r="F49" i="20"/>
  <c r="G49" i="20"/>
  <c r="H49" i="20"/>
  <c r="I49" i="20"/>
  <c r="J49" i="20"/>
  <c r="L49" i="20"/>
  <c r="C44" i="20"/>
  <c r="F44" i="20"/>
  <c r="G44" i="20"/>
  <c r="H44" i="20"/>
  <c r="I44" i="20"/>
  <c r="J44" i="20"/>
  <c r="K44" i="20"/>
  <c r="L44" i="20"/>
  <c r="C46" i="20"/>
  <c r="F46" i="20"/>
  <c r="G46" i="20"/>
  <c r="H46" i="20"/>
  <c r="I46" i="20"/>
  <c r="J46" i="20"/>
  <c r="L46" i="20"/>
  <c r="C53" i="20"/>
  <c r="D53" i="20"/>
  <c r="F53" i="20"/>
  <c r="G53" i="20"/>
  <c r="H53" i="20"/>
  <c r="I53" i="20"/>
  <c r="J53" i="20"/>
  <c r="L53" i="20"/>
  <c r="C40" i="20"/>
  <c r="F40" i="20"/>
  <c r="G40" i="20"/>
  <c r="H40" i="20"/>
  <c r="I40" i="20"/>
  <c r="J40" i="20"/>
  <c r="L40" i="20"/>
  <c r="C9" i="20"/>
  <c r="F9" i="20"/>
  <c r="G9" i="20"/>
  <c r="H9" i="20"/>
  <c r="I9" i="20"/>
  <c r="J9" i="20"/>
  <c r="L9" i="20"/>
  <c r="C11" i="20"/>
  <c r="F11" i="20"/>
  <c r="G11" i="20"/>
  <c r="H11" i="20"/>
  <c r="I11" i="20"/>
  <c r="J11" i="20"/>
  <c r="L11" i="20"/>
  <c r="C23" i="20"/>
  <c r="F23" i="20"/>
  <c r="G23" i="20"/>
  <c r="H23" i="20"/>
  <c r="I23" i="20"/>
  <c r="J23" i="20"/>
  <c r="L23" i="20"/>
  <c r="C15" i="20"/>
  <c r="F15" i="20"/>
  <c r="G15" i="20"/>
  <c r="H15" i="20"/>
  <c r="I15" i="20"/>
  <c r="J15" i="20"/>
  <c r="L15" i="20"/>
  <c r="C21" i="20"/>
  <c r="F21" i="20"/>
  <c r="G21" i="20"/>
  <c r="H21" i="20"/>
  <c r="I21" i="20"/>
  <c r="J21" i="20"/>
  <c r="L21" i="20"/>
  <c r="C30" i="20"/>
  <c r="F30" i="20"/>
  <c r="G30" i="20"/>
  <c r="H30" i="20"/>
  <c r="I30" i="20"/>
  <c r="J30" i="20"/>
  <c r="L30" i="20"/>
  <c r="C17" i="20"/>
  <c r="F17" i="20"/>
  <c r="G17" i="20"/>
  <c r="H17" i="20"/>
  <c r="I17" i="20"/>
  <c r="J17" i="20"/>
  <c r="L17" i="20"/>
  <c r="C16" i="20"/>
  <c r="F16" i="20"/>
  <c r="G16" i="20"/>
  <c r="H16" i="20"/>
  <c r="I16" i="20"/>
  <c r="J16" i="20"/>
  <c r="L16" i="20"/>
  <c r="C43" i="20"/>
  <c r="F43" i="20"/>
  <c r="G43" i="20"/>
  <c r="H43" i="20"/>
  <c r="I43" i="20"/>
  <c r="J43" i="20"/>
  <c r="L43" i="20"/>
  <c r="C52" i="20"/>
  <c r="F52" i="20"/>
  <c r="G52" i="20"/>
  <c r="H52" i="20"/>
  <c r="I52" i="20"/>
  <c r="J52" i="20"/>
  <c r="L52" i="20"/>
  <c r="C51" i="20"/>
  <c r="F51" i="20"/>
  <c r="G51" i="20"/>
  <c r="H51" i="20"/>
  <c r="I51" i="20"/>
  <c r="J51" i="20"/>
  <c r="L51" i="20"/>
  <c r="C39" i="20"/>
  <c r="F39" i="20"/>
  <c r="G39" i="20"/>
  <c r="H39" i="20"/>
  <c r="I39" i="20"/>
  <c r="J39" i="20"/>
  <c r="L39" i="20"/>
  <c r="C41" i="20"/>
  <c r="F41" i="20"/>
  <c r="G41" i="20"/>
  <c r="H41" i="20"/>
  <c r="I41" i="20"/>
  <c r="J41" i="20"/>
  <c r="L41" i="20"/>
  <c r="C37" i="20"/>
  <c r="F37" i="20"/>
  <c r="G37" i="20"/>
  <c r="H37" i="20"/>
  <c r="I37" i="20"/>
  <c r="J37" i="20"/>
  <c r="L37" i="20"/>
  <c r="C10" i="20"/>
  <c r="F10" i="20"/>
  <c r="G10" i="20"/>
  <c r="H10" i="20"/>
  <c r="I10" i="20"/>
  <c r="J10" i="20"/>
  <c r="L10" i="20"/>
  <c r="C31" i="20"/>
  <c r="F31" i="20"/>
  <c r="G31" i="20"/>
  <c r="H31" i="20"/>
  <c r="I31" i="20"/>
  <c r="J31" i="20"/>
  <c r="L31" i="20"/>
  <c r="C13" i="20"/>
  <c r="F13" i="20"/>
  <c r="G13" i="20"/>
  <c r="H13" i="20"/>
  <c r="I13" i="20"/>
  <c r="J13" i="20"/>
  <c r="L13" i="20"/>
  <c r="C28" i="20"/>
  <c r="Q28" i="20" s="1"/>
  <c r="F28" i="20"/>
  <c r="G28" i="20"/>
  <c r="H28" i="20"/>
  <c r="I28" i="20"/>
  <c r="J28" i="20"/>
  <c r="L28" i="20"/>
  <c r="C18" i="20"/>
  <c r="F18" i="20"/>
  <c r="G18" i="20"/>
  <c r="H18" i="20"/>
  <c r="I18" i="20"/>
  <c r="J18" i="20"/>
  <c r="L18" i="20"/>
  <c r="C24" i="20"/>
  <c r="F24" i="20"/>
  <c r="G24" i="20"/>
  <c r="H24" i="20"/>
  <c r="I24" i="20"/>
  <c r="J24" i="20"/>
  <c r="L24" i="20"/>
  <c r="C32" i="20"/>
  <c r="F32" i="20"/>
  <c r="G32" i="20"/>
  <c r="H32" i="20"/>
  <c r="I32" i="20"/>
  <c r="J32" i="20"/>
  <c r="L32" i="20"/>
  <c r="C34" i="20"/>
  <c r="F34" i="20"/>
  <c r="Q34" i="20" s="1"/>
  <c r="G34" i="20"/>
  <c r="H34" i="20"/>
  <c r="I34" i="20"/>
  <c r="J34" i="20"/>
  <c r="L34" i="20"/>
  <c r="C42" i="20"/>
  <c r="Q42" i="20" s="1"/>
  <c r="F42" i="20"/>
  <c r="G42" i="20"/>
  <c r="H42" i="20"/>
  <c r="I42" i="20"/>
  <c r="J42" i="20"/>
  <c r="L42" i="20"/>
  <c r="C35" i="20"/>
  <c r="F35" i="20"/>
  <c r="G35" i="20"/>
  <c r="H35" i="20"/>
  <c r="I35" i="20"/>
  <c r="J35" i="20"/>
  <c r="L35" i="20"/>
  <c r="C38" i="20"/>
  <c r="F38" i="20"/>
  <c r="G38" i="20"/>
  <c r="H38" i="20"/>
  <c r="I38" i="20"/>
  <c r="J38" i="20"/>
  <c r="L38" i="20"/>
  <c r="C50" i="20"/>
  <c r="F50" i="20"/>
  <c r="G50" i="20"/>
  <c r="H50" i="20"/>
  <c r="I50" i="20"/>
  <c r="J50" i="20"/>
  <c r="L50" i="20"/>
  <c r="C5" i="20"/>
  <c r="F5" i="20"/>
  <c r="G5" i="20"/>
  <c r="H5" i="20"/>
  <c r="I5" i="20"/>
  <c r="J5" i="20"/>
  <c r="C27" i="20"/>
  <c r="F27" i="20"/>
  <c r="G27" i="20"/>
  <c r="H27" i="20"/>
  <c r="I27" i="20"/>
  <c r="J27" i="20"/>
  <c r="C26" i="20"/>
  <c r="F26" i="20"/>
  <c r="G26" i="20"/>
  <c r="H26" i="20"/>
  <c r="I26" i="20"/>
  <c r="J26" i="20"/>
  <c r="C2" i="20"/>
  <c r="F2" i="20"/>
  <c r="G2" i="20"/>
  <c r="H2" i="20"/>
  <c r="I2" i="20"/>
  <c r="J2" i="20"/>
  <c r="C22" i="20"/>
  <c r="F22" i="20"/>
  <c r="G22" i="20"/>
  <c r="H22" i="20"/>
  <c r="I22" i="20"/>
  <c r="J22" i="20"/>
  <c r="C6" i="20"/>
  <c r="F6" i="20"/>
  <c r="G6" i="20"/>
  <c r="H6" i="20"/>
  <c r="I6" i="20"/>
  <c r="J6" i="20"/>
  <c r="C19" i="20"/>
  <c r="F19" i="20"/>
  <c r="G19" i="20"/>
  <c r="H19" i="20"/>
  <c r="I19" i="20"/>
  <c r="J19" i="20"/>
  <c r="C12" i="20"/>
  <c r="F12" i="20"/>
  <c r="G12" i="20"/>
  <c r="H12" i="20"/>
  <c r="I12" i="20"/>
  <c r="J12" i="20"/>
  <c r="C45" i="20"/>
  <c r="F45" i="20"/>
  <c r="G45" i="20"/>
  <c r="H45" i="20"/>
  <c r="I45" i="20"/>
  <c r="J45" i="20"/>
  <c r="C48" i="20"/>
  <c r="F48" i="20"/>
  <c r="G48" i="20"/>
  <c r="H48" i="20"/>
  <c r="I48" i="20"/>
  <c r="J48" i="20"/>
  <c r="C36" i="20"/>
  <c r="F36" i="20"/>
  <c r="G36" i="20"/>
  <c r="H36" i="20"/>
  <c r="I36" i="20"/>
  <c r="J36" i="20"/>
  <c r="C47" i="20"/>
  <c r="F47" i="20"/>
  <c r="G47" i="20"/>
  <c r="H47" i="20"/>
  <c r="I47" i="20"/>
  <c r="J47" i="20"/>
  <c r="C33" i="20"/>
  <c r="F33" i="20"/>
  <c r="G33" i="20"/>
  <c r="H33" i="20"/>
  <c r="I33" i="20"/>
  <c r="J33" i="20"/>
  <c r="F79" i="18"/>
  <c r="G79" i="18"/>
  <c r="H79" i="18"/>
  <c r="I79" i="18"/>
  <c r="J79" i="18"/>
  <c r="L79" i="18"/>
  <c r="F63" i="18"/>
  <c r="G63" i="18"/>
  <c r="H63" i="18"/>
  <c r="I63" i="18"/>
  <c r="J63" i="18"/>
  <c r="L63" i="18"/>
  <c r="F84" i="18"/>
  <c r="G84" i="18"/>
  <c r="H84" i="18"/>
  <c r="I84" i="18"/>
  <c r="J84" i="18"/>
  <c r="L84" i="18"/>
  <c r="F81" i="18"/>
  <c r="G81" i="18"/>
  <c r="H81" i="18"/>
  <c r="I81" i="18"/>
  <c r="J81" i="18"/>
  <c r="L81" i="18"/>
  <c r="F82" i="18"/>
  <c r="G82" i="18"/>
  <c r="H82" i="18"/>
  <c r="I82" i="18"/>
  <c r="J82" i="18"/>
  <c r="L82" i="18"/>
  <c r="F80" i="18"/>
  <c r="G80" i="18"/>
  <c r="H80" i="18"/>
  <c r="I80" i="18"/>
  <c r="J80" i="18"/>
  <c r="L80" i="18"/>
  <c r="F83" i="18"/>
  <c r="G83" i="18"/>
  <c r="H83" i="18"/>
  <c r="I83" i="18"/>
  <c r="J83" i="18"/>
  <c r="L83" i="18"/>
  <c r="F78" i="18"/>
  <c r="G78" i="18"/>
  <c r="H78" i="18"/>
  <c r="I78" i="18"/>
  <c r="J78" i="18"/>
  <c r="L78" i="18"/>
  <c r="F100" i="18"/>
  <c r="G100" i="18"/>
  <c r="H100" i="18"/>
  <c r="I100" i="18"/>
  <c r="J100" i="18"/>
  <c r="L100" i="18"/>
  <c r="D97" i="18"/>
  <c r="F97" i="18"/>
  <c r="G97" i="18"/>
  <c r="H97" i="18"/>
  <c r="I97" i="18"/>
  <c r="J97" i="18"/>
  <c r="L97" i="18"/>
  <c r="F98" i="18"/>
  <c r="G98" i="18"/>
  <c r="H98" i="18"/>
  <c r="I98" i="18"/>
  <c r="J98" i="18"/>
  <c r="L98" i="18"/>
  <c r="F105" i="18"/>
  <c r="G105" i="18"/>
  <c r="H105" i="18"/>
  <c r="I105" i="18"/>
  <c r="J105" i="18"/>
  <c r="L105" i="18"/>
  <c r="F94" i="18"/>
  <c r="G94" i="18"/>
  <c r="H94" i="18"/>
  <c r="I94" i="18"/>
  <c r="J94" i="18"/>
  <c r="L94" i="18"/>
  <c r="F6" i="18"/>
  <c r="G6" i="18"/>
  <c r="H6" i="18"/>
  <c r="I6" i="18"/>
  <c r="J6" i="18"/>
  <c r="L6" i="18"/>
  <c r="F9" i="18"/>
  <c r="G9" i="18"/>
  <c r="H9" i="18"/>
  <c r="I9" i="18"/>
  <c r="J9" i="18"/>
  <c r="L9" i="18"/>
  <c r="F10" i="18"/>
  <c r="G10" i="18"/>
  <c r="H10" i="18"/>
  <c r="I10" i="18"/>
  <c r="J10" i="18"/>
  <c r="L10" i="18"/>
  <c r="F44" i="18"/>
  <c r="G44" i="18"/>
  <c r="H44" i="18"/>
  <c r="I44" i="18"/>
  <c r="J44" i="18"/>
  <c r="L44" i="18"/>
  <c r="F32" i="18"/>
  <c r="G32" i="18"/>
  <c r="H32" i="18"/>
  <c r="I32" i="18"/>
  <c r="J32" i="18"/>
  <c r="L32" i="18"/>
  <c r="F37" i="18"/>
  <c r="G37" i="18"/>
  <c r="H37" i="18"/>
  <c r="I37" i="18"/>
  <c r="J37" i="18"/>
  <c r="L37" i="18"/>
  <c r="F16" i="18"/>
  <c r="G16" i="18"/>
  <c r="H16" i="18"/>
  <c r="I16" i="18"/>
  <c r="J16" i="18"/>
  <c r="L16" i="18"/>
  <c r="F21" i="18"/>
  <c r="G21" i="18"/>
  <c r="H21" i="18"/>
  <c r="I21" i="18"/>
  <c r="J21" i="18"/>
  <c r="L21" i="18"/>
  <c r="F90" i="18"/>
  <c r="G90" i="18"/>
  <c r="H90" i="18"/>
  <c r="I90" i="18"/>
  <c r="J90" i="18"/>
  <c r="L90" i="18"/>
  <c r="F104" i="18"/>
  <c r="G104" i="18"/>
  <c r="H104" i="18"/>
  <c r="I104" i="18"/>
  <c r="J104" i="18"/>
  <c r="L104" i="18"/>
  <c r="F76" i="18"/>
  <c r="G76" i="18"/>
  <c r="H76" i="18"/>
  <c r="I76" i="18"/>
  <c r="J76" i="18"/>
  <c r="L76" i="18"/>
  <c r="F93" i="18"/>
  <c r="G93" i="18"/>
  <c r="H93" i="18"/>
  <c r="I93" i="18"/>
  <c r="J93" i="18"/>
  <c r="L93" i="18"/>
  <c r="F72" i="18"/>
  <c r="G72" i="18"/>
  <c r="H72" i="18"/>
  <c r="I72" i="18"/>
  <c r="J72" i="18"/>
  <c r="L72" i="18"/>
  <c r="F17" i="18"/>
  <c r="G17" i="18"/>
  <c r="H17" i="18"/>
  <c r="I17" i="18"/>
  <c r="J17" i="18"/>
  <c r="L17" i="18"/>
  <c r="F14" i="18"/>
  <c r="G14" i="18"/>
  <c r="H14" i="18"/>
  <c r="I14" i="18"/>
  <c r="J14" i="18"/>
  <c r="L14" i="18"/>
  <c r="F62" i="18"/>
  <c r="G62" i="18"/>
  <c r="H62" i="18"/>
  <c r="I62" i="18"/>
  <c r="J62" i="18"/>
  <c r="L62" i="18"/>
  <c r="F15" i="18"/>
  <c r="G15" i="18"/>
  <c r="H15" i="18"/>
  <c r="I15" i="18"/>
  <c r="J15" i="18"/>
  <c r="L15" i="18"/>
  <c r="F48" i="18"/>
  <c r="G48" i="18"/>
  <c r="H48" i="18"/>
  <c r="I48" i="18"/>
  <c r="J48" i="18"/>
  <c r="L48" i="18"/>
  <c r="F22" i="18"/>
  <c r="G22" i="18"/>
  <c r="H22" i="18"/>
  <c r="I22" i="18"/>
  <c r="J22" i="18"/>
  <c r="L22" i="18"/>
  <c r="F60" i="18"/>
  <c r="G60" i="18"/>
  <c r="H60" i="18"/>
  <c r="I60" i="18"/>
  <c r="J60" i="18"/>
  <c r="L60" i="18"/>
  <c r="F49" i="18"/>
  <c r="G49" i="18"/>
  <c r="H49" i="18"/>
  <c r="I49" i="18"/>
  <c r="J49" i="18"/>
  <c r="L49" i="18"/>
  <c r="F70" i="18"/>
  <c r="G70" i="18"/>
  <c r="H70" i="18"/>
  <c r="I70" i="18"/>
  <c r="J70" i="18"/>
  <c r="L70" i="18"/>
  <c r="F74" i="18"/>
  <c r="G74" i="18"/>
  <c r="H74" i="18"/>
  <c r="I74" i="18"/>
  <c r="J74" i="18"/>
  <c r="L74" i="18"/>
  <c r="F87" i="18"/>
  <c r="G87" i="18"/>
  <c r="H87" i="18"/>
  <c r="I87" i="18"/>
  <c r="J87" i="18"/>
  <c r="L87" i="18"/>
  <c r="F40" i="18"/>
  <c r="G40" i="18"/>
  <c r="H40" i="18"/>
  <c r="I40" i="18"/>
  <c r="J40" i="18"/>
  <c r="L40" i="18"/>
  <c r="F102" i="18"/>
  <c r="G102" i="18"/>
  <c r="H102" i="18"/>
  <c r="I102" i="18"/>
  <c r="J102" i="18"/>
  <c r="L102" i="18"/>
  <c r="F24" i="18"/>
  <c r="G24" i="18"/>
  <c r="H24" i="18"/>
  <c r="I24" i="18"/>
  <c r="J24" i="18"/>
  <c r="F23" i="18"/>
  <c r="G23" i="18"/>
  <c r="H23" i="18"/>
  <c r="I23" i="18"/>
  <c r="J23" i="18"/>
  <c r="F34" i="18"/>
  <c r="G34" i="18"/>
  <c r="H34" i="18"/>
  <c r="I34" i="18"/>
  <c r="J34" i="18"/>
  <c r="F4" i="18"/>
  <c r="G4" i="18"/>
  <c r="H4" i="18"/>
  <c r="I4" i="18"/>
  <c r="J4" i="18"/>
  <c r="F28" i="18"/>
  <c r="G28" i="18"/>
  <c r="H28" i="18"/>
  <c r="I28" i="18"/>
  <c r="J28" i="18"/>
  <c r="F59" i="18"/>
  <c r="G59" i="18"/>
  <c r="H59" i="18"/>
  <c r="I59" i="18"/>
  <c r="J59" i="18"/>
  <c r="F30" i="18"/>
  <c r="G30" i="18"/>
  <c r="H30" i="18"/>
  <c r="I30" i="18"/>
  <c r="J30" i="18"/>
  <c r="F19" i="18"/>
  <c r="G19" i="18"/>
  <c r="H19" i="18"/>
  <c r="I19" i="18"/>
  <c r="J19" i="18"/>
  <c r="F54" i="18"/>
  <c r="G54" i="18"/>
  <c r="H54" i="18"/>
  <c r="I54" i="18"/>
  <c r="J54" i="18"/>
  <c r="F75" i="18"/>
  <c r="G75" i="18"/>
  <c r="H75" i="18"/>
  <c r="I75" i="18"/>
  <c r="J75" i="18"/>
  <c r="F88" i="18"/>
  <c r="G88" i="18"/>
  <c r="H88" i="18"/>
  <c r="I88" i="18"/>
  <c r="J88" i="18"/>
  <c r="F101" i="18"/>
  <c r="G101" i="18"/>
  <c r="H101" i="18"/>
  <c r="I101" i="18"/>
  <c r="J101" i="18"/>
  <c r="F69" i="18"/>
  <c r="G69" i="18"/>
  <c r="H69" i="18"/>
  <c r="I69" i="18"/>
  <c r="J69" i="18"/>
  <c r="F57" i="18"/>
  <c r="G57" i="18"/>
  <c r="H57" i="18"/>
  <c r="I57" i="18"/>
  <c r="J57" i="18"/>
  <c r="L57" i="18"/>
  <c r="F53" i="18"/>
  <c r="G53" i="18"/>
  <c r="H53" i="18"/>
  <c r="I53" i="18"/>
  <c r="J53" i="18"/>
  <c r="K53" i="18"/>
  <c r="L53" i="18"/>
  <c r="F41" i="18"/>
  <c r="G41" i="18"/>
  <c r="H41" i="18"/>
  <c r="I41" i="18"/>
  <c r="J41" i="18"/>
  <c r="L41" i="18"/>
  <c r="F50" i="18"/>
  <c r="G50" i="18"/>
  <c r="H50" i="18"/>
  <c r="I50" i="18"/>
  <c r="J50" i="18"/>
  <c r="L50" i="18"/>
  <c r="F5" i="18"/>
  <c r="G5" i="18"/>
  <c r="H5" i="18"/>
  <c r="I5" i="18"/>
  <c r="J5" i="18"/>
  <c r="L5" i="18"/>
  <c r="F25" i="18"/>
  <c r="G25" i="18"/>
  <c r="H25" i="18"/>
  <c r="I25" i="18"/>
  <c r="J25" i="18"/>
  <c r="L25" i="18"/>
  <c r="F45" i="18"/>
  <c r="G45" i="18"/>
  <c r="H45" i="18"/>
  <c r="I45" i="18"/>
  <c r="J45" i="18"/>
  <c r="L45" i="18"/>
  <c r="F47" i="18"/>
  <c r="G47" i="18"/>
  <c r="H47" i="18"/>
  <c r="I47" i="18"/>
  <c r="J47" i="18"/>
  <c r="L47" i="18"/>
  <c r="F73" i="18"/>
  <c r="G73" i="18"/>
  <c r="H73" i="18"/>
  <c r="I73" i="18"/>
  <c r="J73" i="18"/>
  <c r="L73" i="18"/>
  <c r="F52" i="18"/>
  <c r="G52" i="18"/>
  <c r="H52" i="18"/>
  <c r="I52" i="18"/>
  <c r="J52" i="18"/>
  <c r="L52" i="18"/>
  <c r="F95" i="18"/>
  <c r="G95" i="18"/>
  <c r="H95" i="18"/>
  <c r="I95" i="18"/>
  <c r="J95" i="18"/>
  <c r="L95" i="18"/>
  <c r="F56" i="18"/>
  <c r="G56" i="18"/>
  <c r="H56" i="18"/>
  <c r="I56" i="18"/>
  <c r="J56" i="18"/>
  <c r="L56" i="18"/>
  <c r="F64" i="18"/>
  <c r="G64" i="18"/>
  <c r="H64" i="18"/>
  <c r="I64" i="18"/>
  <c r="J64" i="18"/>
  <c r="L64" i="18"/>
  <c r="F8" i="18"/>
  <c r="G8" i="18"/>
  <c r="H8" i="18"/>
  <c r="I8" i="18"/>
  <c r="J8" i="18"/>
  <c r="L8" i="18"/>
  <c r="F3" i="18"/>
  <c r="G3" i="18"/>
  <c r="H3" i="18"/>
  <c r="I3" i="18"/>
  <c r="J3" i="18"/>
  <c r="L3" i="18"/>
  <c r="F85" i="18"/>
  <c r="G85" i="18"/>
  <c r="H85" i="18"/>
  <c r="I85" i="18"/>
  <c r="J85" i="18"/>
  <c r="L85" i="18"/>
  <c r="F20" i="18"/>
  <c r="G20" i="18"/>
  <c r="H20" i="18"/>
  <c r="I20" i="18"/>
  <c r="J20" i="18"/>
  <c r="L20" i="18"/>
  <c r="F35" i="18"/>
  <c r="G35" i="18"/>
  <c r="H35" i="18"/>
  <c r="I35" i="18"/>
  <c r="J35" i="18"/>
  <c r="L35" i="18"/>
  <c r="F11" i="18"/>
  <c r="G11" i="18"/>
  <c r="H11" i="18"/>
  <c r="I11" i="18"/>
  <c r="J11" i="18"/>
  <c r="L11" i="18"/>
  <c r="F43" i="18"/>
  <c r="G43" i="18"/>
  <c r="H43" i="18"/>
  <c r="I43" i="18"/>
  <c r="J43" i="18"/>
  <c r="L43" i="18"/>
  <c r="F36" i="18"/>
  <c r="G36" i="18"/>
  <c r="H36" i="18"/>
  <c r="I36" i="18"/>
  <c r="J36" i="18"/>
  <c r="L36" i="18"/>
  <c r="F96" i="18"/>
  <c r="G96" i="18"/>
  <c r="H96" i="18"/>
  <c r="I96" i="18"/>
  <c r="J96" i="18"/>
  <c r="L96" i="18"/>
  <c r="F66" i="18"/>
  <c r="G66" i="18"/>
  <c r="H66" i="18"/>
  <c r="I66" i="18"/>
  <c r="J66" i="18"/>
  <c r="L66" i="18"/>
  <c r="F71" i="18"/>
  <c r="G71" i="18"/>
  <c r="H71" i="18"/>
  <c r="I71" i="18"/>
  <c r="J71" i="18"/>
  <c r="L71" i="18"/>
  <c r="F51" i="18"/>
  <c r="G51" i="18"/>
  <c r="H51" i="18"/>
  <c r="I51" i="18"/>
  <c r="J51" i="18"/>
  <c r="L51" i="18"/>
  <c r="F103" i="18"/>
  <c r="G103" i="18"/>
  <c r="H103" i="18"/>
  <c r="I103" i="18"/>
  <c r="J103" i="18"/>
  <c r="L103" i="18"/>
  <c r="F12" i="18"/>
  <c r="G12" i="18"/>
  <c r="H12" i="18"/>
  <c r="I12" i="18"/>
  <c r="J12" i="18"/>
  <c r="L12" i="18"/>
  <c r="F18" i="18"/>
  <c r="G18" i="18"/>
  <c r="H18" i="18"/>
  <c r="I18" i="18"/>
  <c r="J18" i="18"/>
  <c r="L18" i="18"/>
  <c r="F58" i="18"/>
  <c r="G58" i="18"/>
  <c r="H58" i="18"/>
  <c r="I58" i="18"/>
  <c r="J58" i="18"/>
  <c r="L58" i="18"/>
  <c r="F13" i="18"/>
  <c r="G13" i="18"/>
  <c r="H13" i="18"/>
  <c r="I13" i="18"/>
  <c r="J13" i="18"/>
  <c r="L13" i="18"/>
  <c r="F2" i="18"/>
  <c r="G2" i="18"/>
  <c r="H2" i="18"/>
  <c r="I2" i="18"/>
  <c r="J2" i="18"/>
  <c r="L2" i="18"/>
  <c r="F38" i="18"/>
  <c r="G38" i="18"/>
  <c r="H38" i="18"/>
  <c r="I38" i="18"/>
  <c r="J38" i="18"/>
  <c r="L38" i="18"/>
  <c r="F42" i="18"/>
  <c r="G42" i="18"/>
  <c r="H42" i="18"/>
  <c r="I42" i="18"/>
  <c r="J42" i="18"/>
  <c r="L42" i="18"/>
  <c r="F61" i="18"/>
  <c r="G61" i="18"/>
  <c r="H61" i="18"/>
  <c r="I61" i="18"/>
  <c r="J61" i="18"/>
  <c r="L61" i="18"/>
  <c r="F91" i="18"/>
  <c r="G91" i="18"/>
  <c r="H91" i="18"/>
  <c r="I91" i="18"/>
  <c r="J91" i="18"/>
  <c r="L91" i="18"/>
  <c r="F86" i="18"/>
  <c r="G86" i="18"/>
  <c r="H86" i="18"/>
  <c r="I86" i="18"/>
  <c r="J86" i="18"/>
  <c r="L86" i="18"/>
  <c r="F99" i="18"/>
  <c r="G99" i="18"/>
  <c r="H99" i="18"/>
  <c r="I99" i="18"/>
  <c r="J99" i="18"/>
  <c r="L99" i="18"/>
  <c r="F77" i="18"/>
  <c r="G77" i="18"/>
  <c r="H77" i="18"/>
  <c r="I77" i="18"/>
  <c r="J77" i="18"/>
  <c r="L77" i="18"/>
  <c r="F68" i="18"/>
  <c r="G68" i="18"/>
  <c r="H68" i="18"/>
  <c r="I68" i="18"/>
  <c r="J68" i="18"/>
  <c r="L68" i="18"/>
  <c r="F46" i="18"/>
  <c r="G46" i="18"/>
  <c r="H46" i="18"/>
  <c r="I46" i="18"/>
  <c r="J46" i="18"/>
  <c r="L46" i="18"/>
  <c r="F7" i="18"/>
  <c r="G7" i="18"/>
  <c r="H7" i="18"/>
  <c r="I7" i="18"/>
  <c r="J7" i="18"/>
  <c r="L7" i="18"/>
  <c r="F26" i="18"/>
  <c r="G26" i="18"/>
  <c r="H26" i="18"/>
  <c r="I26" i="18"/>
  <c r="J26" i="18"/>
  <c r="L26" i="18"/>
  <c r="F39" i="18"/>
  <c r="G39" i="18"/>
  <c r="H39" i="18"/>
  <c r="I39" i="18"/>
  <c r="J39" i="18"/>
  <c r="L39" i="18"/>
  <c r="F31" i="18"/>
  <c r="G31" i="18"/>
  <c r="H31" i="18"/>
  <c r="I31" i="18"/>
  <c r="J31" i="18"/>
  <c r="L31" i="18"/>
  <c r="F33" i="18"/>
  <c r="G33" i="18"/>
  <c r="H33" i="18"/>
  <c r="I33" i="18"/>
  <c r="J33" i="18"/>
  <c r="L33" i="18"/>
  <c r="F27" i="18"/>
  <c r="G27" i="18"/>
  <c r="H27" i="18"/>
  <c r="I27" i="18"/>
  <c r="J27" i="18"/>
  <c r="L27" i="18"/>
  <c r="F29" i="18"/>
  <c r="G29" i="18"/>
  <c r="H29" i="18"/>
  <c r="I29" i="18"/>
  <c r="J29" i="18"/>
  <c r="L29" i="18"/>
  <c r="F65" i="18"/>
  <c r="G65" i="18"/>
  <c r="H65" i="18"/>
  <c r="I65" i="18"/>
  <c r="J65" i="18"/>
  <c r="L65" i="18"/>
  <c r="F92" i="18"/>
  <c r="G92" i="18"/>
  <c r="H92" i="18"/>
  <c r="I92" i="18"/>
  <c r="J92" i="18"/>
  <c r="L92" i="18"/>
  <c r="F55" i="18"/>
  <c r="G55" i="18"/>
  <c r="H55" i="18"/>
  <c r="I55" i="18"/>
  <c r="J55" i="18"/>
  <c r="K55" i="18"/>
  <c r="L55" i="18"/>
  <c r="F67" i="18"/>
  <c r="G67" i="18"/>
  <c r="H67" i="18"/>
  <c r="I67" i="18"/>
  <c r="J67" i="18"/>
  <c r="L67" i="18"/>
  <c r="F89" i="18"/>
  <c r="G89" i="18"/>
  <c r="H89" i="18"/>
  <c r="I89" i="18"/>
  <c r="J89" i="18"/>
  <c r="L89" i="18"/>
  <c r="F14" i="1"/>
  <c r="G14" i="1"/>
  <c r="H14" i="1"/>
  <c r="I14" i="1"/>
  <c r="J14" i="1"/>
  <c r="L14" i="1"/>
  <c r="F107" i="1"/>
  <c r="G107" i="1"/>
  <c r="H107" i="1"/>
  <c r="I107" i="1"/>
  <c r="J107" i="1"/>
  <c r="L107" i="1"/>
  <c r="F94" i="1"/>
  <c r="G94" i="1"/>
  <c r="H94" i="1"/>
  <c r="I94" i="1"/>
  <c r="J94" i="1"/>
  <c r="K94" i="1"/>
  <c r="L94" i="1"/>
  <c r="F70" i="1"/>
  <c r="G70" i="1"/>
  <c r="H70" i="1"/>
  <c r="I70" i="1"/>
  <c r="J70" i="1"/>
  <c r="L70" i="1"/>
  <c r="F57" i="1"/>
  <c r="G57" i="1"/>
  <c r="H57" i="1"/>
  <c r="I57" i="1"/>
  <c r="J57" i="1"/>
  <c r="K57" i="1"/>
  <c r="L57" i="1"/>
  <c r="F28" i="1"/>
  <c r="G28" i="1"/>
  <c r="H28" i="1"/>
  <c r="I28" i="1"/>
  <c r="J28" i="1"/>
  <c r="L28" i="1"/>
  <c r="F30" i="1"/>
  <c r="G30" i="1"/>
  <c r="H30" i="1"/>
  <c r="I30" i="1"/>
  <c r="J30" i="1"/>
  <c r="L30" i="1"/>
  <c r="F6" i="1"/>
  <c r="G6" i="1"/>
  <c r="H6" i="1"/>
  <c r="I6" i="1"/>
  <c r="J6" i="1"/>
  <c r="L6" i="1"/>
  <c r="F204" i="1"/>
  <c r="G204" i="1"/>
  <c r="H204" i="1"/>
  <c r="I204" i="1"/>
  <c r="J204" i="1"/>
  <c r="L204" i="1"/>
  <c r="F186" i="1"/>
  <c r="G186" i="1"/>
  <c r="H186" i="1"/>
  <c r="I186" i="1"/>
  <c r="J186" i="1"/>
  <c r="L186" i="1"/>
  <c r="F191" i="1"/>
  <c r="G191" i="1"/>
  <c r="H191" i="1"/>
  <c r="I191" i="1"/>
  <c r="J191" i="1"/>
  <c r="L191" i="1"/>
  <c r="F209" i="1"/>
  <c r="G209" i="1"/>
  <c r="H209" i="1"/>
  <c r="I209" i="1"/>
  <c r="J209" i="1"/>
  <c r="L209" i="1"/>
  <c r="F160" i="1"/>
  <c r="G160" i="1"/>
  <c r="H160" i="1"/>
  <c r="I160" i="1"/>
  <c r="J160" i="1"/>
  <c r="L160" i="1"/>
  <c r="F31" i="1"/>
  <c r="G31" i="1"/>
  <c r="H31" i="1"/>
  <c r="I31" i="1"/>
  <c r="J31" i="1"/>
  <c r="L31" i="1"/>
  <c r="F35" i="1"/>
  <c r="G35" i="1"/>
  <c r="H35" i="1"/>
  <c r="I35" i="1"/>
  <c r="J35" i="1"/>
  <c r="L35" i="1"/>
  <c r="F80" i="1"/>
  <c r="G80" i="1"/>
  <c r="H80" i="1"/>
  <c r="I80" i="1"/>
  <c r="J80" i="1"/>
  <c r="L80" i="1"/>
  <c r="F63" i="1"/>
  <c r="G63" i="1"/>
  <c r="H63" i="1"/>
  <c r="I63" i="1"/>
  <c r="J63" i="1"/>
  <c r="L63" i="1"/>
  <c r="F71" i="1"/>
  <c r="G71" i="1"/>
  <c r="H71" i="1"/>
  <c r="I71" i="1"/>
  <c r="J71" i="1"/>
  <c r="L71" i="1"/>
  <c r="F109" i="1"/>
  <c r="G109" i="1"/>
  <c r="H109" i="1"/>
  <c r="I109" i="1"/>
  <c r="J109" i="1"/>
  <c r="L109" i="1"/>
  <c r="F65" i="1"/>
  <c r="G65" i="1"/>
  <c r="H65" i="1"/>
  <c r="I65" i="1"/>
  <c r="J65" i="1"/>
  <c r="L65" i="1"/>
  <c r="F64" i="1"/>
  <c r="G64" i="1"/>
  <c r="H64" i="1"/>
  <c r="I64" i="1"/>
  <c r="J64" i="1"/>
  <c r="L64" i="1"/>
  <c r="F180" i="1"/>
  <c r="G180" i="1"/>
  <c r="H180" i="1"/>
  <c r="I180" i="1"/>
  <c r="J180" i="1"/>
  <c r="L180" i="1"/>
  <c r="F208" i="1"/>
  <c r="G208" i="1"/>
  <c r="H208" i="1"/>
  <c r="I208" i="1"/>
  <c r="J208" i="1"/>
  <c r="L208" i="1"/>
  <c r="F207" i="1"/>
  <c r="G207" i="1"/>
  <c r="H207" i="1"/>
  <c r="I207" i="1"/>
  <c r="J207" i="1"/>
  <c r="L207" i="1"/>
  <c r="F158" i="1"/>
  <c r="G158" i="1"/>
  <c r="H158" i="1"/>
  <c r="I158" i="1"/>
  <c r="J158" i="1"/>
  <c r="L158" i="1"/>
  <c r="F172" i="1"/>
  <c r="G172" i="1"/>
  <c r="H172" i="1"/>
  <c r="I172" i="1"/>
  <c r="J172" i="1"/>
  <c r="L172" i="1"/>
  <c r="F146" i="1"/>
  <c r="G146" i="1"/>
  <c r="H146" i="1"/>
  <c r="I146" i="1"/>
  <c r="J146" i="1"/>
  <c r="L146" i="1"/>
  <c r="F33" i="1"/>
  <c r="G33" i="1"/>
  <c r="H33" i="1"/>
  <c r="I33" i="1"/>
  <c r="J33" i="1"/>
  <c r="L33" i="1"/>
  <c r="F113" i="1"/>
  <c r="G113" i="1"/>
  <c r="H113" i="1"/>
  <c r="I113" i="1"/>
  <c r="J113" i="1"/>
  <c r="L113" i="1"/>
  <c r="F56" i="1"/>
  <c r="G56" i="1"/>
  <c r="H56" i="1"/>
  <c r="I56" i="1"/>
  <c r="J56" i="1"/>
  <c r="L56" i="1"/>
  <c r="F106" i="1"/>
  <c r="G106" i="1"/>
  <c r="H106" i="1"/>
  <c r="I106" i="1"/>
  <c r="J106" i="1"/>
  <c r="L106" i="1"/>
  <c r="F66" i="1"/>
  <c r="G66" i="1"/>
  <c r="H66" i="1"/>
  <c r="I66" i="1"/>
  <c r="J66" i="1"/>
  <c r="L66" i="1"/>
  <c r="F81" i="1"/>
  <c r="G81" i="1"/>
  <c r="H81" i="1"/>
  <c r="I81" i="1"/>
  <c r="J81" i="1"/>
  <c r="L81" i="1"/>
  <c r="F114" i="1"/>
  <c r="G114" i="1"/>
  <c r="H114" i="1"/>
  <c r="I114" i="1"/>
  <c r="J114" i="1"/>
  <c r="L114" i="1"/>
  <c r="F124" i="1"/>
  <c r="G124" i="1"/>
  <c r="H124" i="1"/>
  <c r="I124" i="1"/>
  <c r="J124" i="1"/>
  <c r="L124" i="1"/>
  <c r="F179" i="1"/>
  <c r="G179" i="1"/>
  <c r="H179" i="1"/>
  <c r="I179" i="1"/>
  <c r="J179" i="1"/>
  <c r="L179" i="1"/>
  <c r="F125" i="1"/>
  <c r="G125" i="1"/>
  <c r="H125" i="1"/>
  <c r="I125" i="1"/>
  <c r="J125" i="1"/>
  <c r="L125" i="1"/>
  <c r="F147" i="1"/>
  <c r="G147" i="1"/>
  <c r="H147" i="1"/>
  <c r="I147" i="1"/>
  <c r="J147" i="1"/>
  <c r="L147" i="1"/>
  <c r="F205" i="1"/>
  <c r="G205" i="1"/>
  <c r="H205" i="1"/>
  <c r="I205" i="1"/>
  <c r="J205" i="1"/>
  <c r="L205" i="1"/>
  <c r="F15" i="1"/>
  <c r="G15" i="1"/>
  <c r="H15" i="1"/>
  <c r="I15" i="1"/>
  <c r="J15" i="1"/>
  <c r="F98" i="1"/>
  <c r="G98" i="1"/>
  <c r="H98" i="1"/>
  <c r="I98" i="1"/>
  <c r="J98" i="1"/>
  <c r="F95" i="1"/>
  <c r="G95" i="1"/>
  <c r="H95" i="1"/>
  <c r="I95" i="1"/>
  <c r="J95" i="1"/>
  <c r="F3" i="1"/>
  <c r="G3" i="1"/>
  <c r="H3" i="1"/>
  <c r="I3" i="1"/>
  <c r="J3" i="1"/>
  <c r="F72" i="1"/>
  <c r="G72" i="1"/>
  <c r="H72" i="1"/>
  <c r="I72" i="1"/>
  <c r="J72" i="1"/>
  <c r="F17" i="1"/>
  <c r="G17" i="1"/>
  <c r="H17" i="1"/>
  <c r="I17" i="1"/>
  <c r="J17" i="1"/>
  <c r="F67" i="1"/>
  <c r="G67" i="1"/>
  <c r="H67" i="1"/>
  <c r="I67" i="1"/>
  <c r="J67" i="1"/>
  <c r="F40" i="1"/>
  <c r="G40" i="1"/>
  <c r="H40" i="1"/>
  <c r="I40" i="1"/>
  <c r="J40" i="1"/>
  <c r="F188" i="1"/>
  <c r="G188" i="1"/>
  <c r="H188" i="1"/>
  <c r="I188" i="1"/>
  <c r="J188" i="1"/>
  <c r="F194" i="1"/>
  <c r="G194" i="1"/>
  <c r="H194" i="1"/>
  <c r="I194" i="1"/>
  <c r="J194" i="1"/>
  <c r="F139" i="1"/>
  <c r="G139" i="1"/>
  <c r="H139" i="1"/>
  <c r="I139" i="1"/>
  <c r="J139" i="1"/>
  <c r="F192" i="1"/>
  <c r="G192" i="1"/>
  <c r="H192" i="1"/>
  <c r="I192" i="1"/>
  <c r="J192" i="1"/>
  <c r="F122" i="1"/>
  <c r="Q122" i="1" s="1"/>
  <c r="G122" i="1"/>
  <c r="H122" i="1"/>
  <c r="I122" i="1"/>
  <c r="J122" i="1"/>
  <c r="F12" i="1"/>
  <c r="G12" i="1"/>
  <c r="H12" i="1"/>
  <c r="I12" i="1"/>
  <c r="J12" i="1"/>
  <c r="L12" i="1"/>
  <c r="F182" i="1"/>
  <c r="G182" i="1"/>
  <c r="H182" i="1"/>
  <c r="I182" i="1"/>
  <c r="J182" i="1"/>
  <c r="L182" i="1"/>
  <c r="F7" i="1"/>
  <c r="G7" i="1"/>
  <c r="H7" i="1"/>
  <c r="I7" i="1"/>
  <c r="J7" i="1"/>
  <c r="L7" i="1"/>
  <c r="F126" i="1"/>
  <c r="G126" i="1"/>
  <c r="H126" i="1"/>
  <c r="I126" i="1"/>
  <c r="J126" i="1"/>
  <c r="L126" i="1"/>
  <c r="F51" i="1"/>
  <c r="G51" i="1"/>
  <c r="H51" i="1"/>
  <c r="I51" i="1"/>
  <c r="J51" i="1"/>
  <c r="L51" i="1"/>
  <c r="F18" i="1"/>
  <c r="G18" i="1"/>
  <c r="H18" i="1"/>
  <c r="I18" i="1"/>
  <c r="J18" i="1"/>
  <c r="L18" i="1"/>
  <c r="F96" i="1"/>
  <c r="G96" i="1"/>
  <c r="H96" i="1"/>
  <c r="I96" i="1"/>
  <c r="J96" i="1"/>
  <c r="L96" i="1"/>
  <c r="F78" i="1"/>
  <c r="G78" i="1"/>
  <c r="H78" i="1"/>
  <c r="I78" i="1"/>
  <c r="J78" i="1"/>
  <c r="L78" i="1"/>
  <c r="F174" i="1"/>
  <c r="G174" i="1"/>
  <c r="H174" i="1"/>
  <c r="I174" i="1"/>
  <c r="J174" i="1"/>
  <c r="L174" i="1"/>
  <c r="F151" i="1"/>
  <c r="G151" i="1"/>
  <c r="H151" i="1"/>
  <c r="I151" i="1"/>
  <c r="J151" i="1"/>
  <c r="L151" i="1"/>
  <c r="F175" i="1"/>
  <c r="G175" i="1"/>
  <c r="H175" i="1"/>
  <c r="I175" i="1"/>
  <c r="J175" i="1"/>
  <c r="L175" i="1"/>
  <c r="F200" i="1"/>
  <c r="G200" i="1"/>
  <c r="H200" i="1"/>
  <c r="I200" i="1"/>
  <c r="J200" i="1"/>
  <c r="K200" i="1"/>
  <c r="L200" i="1"/>
  <c r="F120" i="1"/>
  <c r="G120" i="1"/>
  <c r="H120" i="1"/>
  <c r="I120" i="1"/>
  <c r="J120" i="1"/>
  <c r="L120" i="1"/>
  <c r="F91" i="1"/>
  <c r="G91" i="1"/>
  <c r="H91" i="1"/>
  <c r="I91" i="1"/>
  <c r="J91" i="1"/>
  <c r="L91" i="1"/>
  <c r="F9" i="1"/>
  <c r="G9" i="1"/>
  <c r="H9" i="1"/>
  <c r="I9" i="1"/>
  <c r="J9" i="1"/>
  <c r="L9" i="1"/>
  <c r="F102" i="1"/>
  <c r="G102" i="1"/>
  <c r="H102" i="1"/>
  <c r="I102" i="1"/>
  <c r="J102" i="1"/>
  <c r="L102" i="1"/>
  <c r="F75" i="1"/>
  <c r="G75" i="1"/>
  <c r="H75" i="1"/>
  <c r="I75" i="1"/>
  <c r="J75" i="1"/>
  <c r="L75" i="1"/>
  <c r="F87" i="1"/>
  <c r="G87" i="1"/>
  <c r="H87" i="1"/>
  <c r="I87" i="1"/>
  <c r="J87" i="1"/>
  <c r="L87" i="1"/>
  <c r="F49" i="1"/>
  <c r="G49" i="1"/>
  <c r="H49" i="1"/>
  <c r="I49" i="1"/>
  <c r="J49" i="1"/>
  <c r="L49" i="1"/>
  <c r="F13" i="1"/>
  <c r="G13" i="1"/>
  <c r="H13" i="1"/>
  <c r="I13" i="1"/>
  <c r="J13" i="1"/>
  <c r="L13" i="1"/>
  <c r="F127" i="1"/>
  <c r="G127" i="1"/>
  <c r="H127" i="1"/>
  <c r="I127" i="1"/>
  <c r="J127" i="1"/>
  <c r="L127" i="1"/>
  <c r="F183" i="1"/>
  <c r="G183" i="1"/>
  <c r="H183" i="1"/>
  <c r="I183" i="1"/>
  <c r="J183" i="1"/>
  <c r="L183" i="1"/>
  <c r="F112" i="1"/>
  <c r="G112" i="1"/>
  <c r="H112" i="1"/>
  <c r="I112" i="1"/>
  <c r="J112" i="1"/>
  <c r="L112" i="1"/>
  <c r="D155" i="1"/>
  <c r="F155" i="1"/>
  <c r="G155" i="1"/>
  <c r="H155" i="1"/>
  <c r="I155" i="1"/>
  <c r="J155" i="1"/>
  <c r="L155" i="1"/>
  <c r="F138" i="1"/>
  <c r="G138" i="1"/>
  <c r="H138" i="1"/>
  <c r="I138" i="1"/>
  <c r="J138" i="1"/>
  <c r="L138" i="1"/>
  <c r="F206" i="1"/>
  <c r="G206" i="1"/>
  <c r="H206" i="1"/>
  <c r="I206" i="1"/>
  <c r="J206" i="1"/>
  <c r="L206" i="1"/>
  <c r="F143" i="1"/>
  <c r="G143" i="1"/>
  <c r="H143" i="1"/>
  <c r="I143" i="1"/>
  <c r="J143" i="1"/>
  <c r="L143" i="1"/>
  <c r="F36" i="1"/>
  <c r="G36" i="1"/>
  <c r="H36" i="1"/>
  <c r="I36" i="1"/>
  <c r="J36" i="1"/>
  <c r="L36" i="1"/>
  <c r="F27" i="1"/>
  <c r="G27" i="1"/>
  <c r="H27" i="1"/>
  <c r="I27" i="1"/>
  <c r="J27" i="1"/>
  <c r="L27" i="1"/>
  <c r="F37" i="1"/>
  <c r="G37" i="1"/>
  <c r="H37" i="1"/>
  <c r="I37" i="1"/>
  <c r="J37" i="1"/>
  <c r="L37" i="1"/>
  <c r="F8" i="1"/>
  <c r="G8" i="1"/>
  <c r="H8" i="1"/>
  <c r="I8" i="1"/>
  <c r="J8" i="1"/>
  <c r="L8" i="1"/>
  <c r="F105" i="1"/>
  <c r="G105" i="1"/>
  <c r="H105" i="1"/>
  <c r="I105" i="1"/>
  <c r="J105" i="1"/>
  <c r="L105" i="1"/>
  <c r="F19" i="1"/>
  <c r="G19" i="1"/>
  <c r="H19" i="1"/>
  <c r="I19" i="1"/>
  <c r="J19" i="1"/>
  <c r="L19" i="1"/>
  <c r="F53" i="1"/>
  <c r="G53" i="1"/>
  <c r="H53" i="1"/>
  <c r="I53" i="1"/>
  <c r="J53" i="1"/>
  <c r="L53" i="1"/>
  <c r="F171" i="1"/>
  <c r="G171" i="1"/>
  <c r="H171" i="1"/>
  <c r="I171" i="1"/>
  <c r="J171" i="1"/>
  <c r="L171" i="1"/>
  <c r="F128" i="1"/>
  <c r="G128" i="1"/>
  <c r="H128" i="1"/>
  <c r="I128" i="1"/>
  <c r="J128" i="1"/>
  <c r="L128" i="1"/>
  <c r="F185" i="1"/>
  <c r="G185" i="1"/>
  <c r="H185" i="1"/>
  <c r="I185" i="1"/>
  <c r="J185" i="1"/>
  <c r="L185" i="1"/>
  <c r="F202" i="1"/>
  <c r="G202" i="1"/>
  <c r="H202" i="1"/>
  <c r="I202" i="1"/>
  <c r="J202" i="1"/>
  <c r="L202" i="1"/>
  <c r="F132" i="1"/>
  <c r="G132" i="1"/>
  <c r="H132" i="1"/>
  <c r="I132" i="1"/>
  <c r="J132" i="1"/>
  <c r="K132" i="1"/>
  <c r="L132" i="1"/>
  <c r="F118" i="1"/>
  <c r="G118" i="1"/>
  <c r="H118" i="1"/>
  <c r="I118" i="1"/>
  <c r="J118" i="1"/>
  <c r="L118" i="1"/>
  <c r="F32" i="1"/>
  <c r="G32" i="1"/>
  <c r="H32" i="1"/>
  <c r="I32" i="1"/>
  <c r="J32" i="1"/>
  <c r="L32" i="1"/>
  <c r="F11" i="1"/>
  <c r="G11" i="1"/>
  <c r="H11" i="1"/>
  <c r="I11" i="1"/>
  <c r="J11" i="1"/>
  <c r="L11" i="1"/>
  <c r="F133" i="1"/>
  <c r="G133" i="1"/>
  <c r="H133" i="1"/>
  <c r="I133" i="1"/>
  <c r="J133" i="1"/>
  <c r="L133" i="1"/>
  <c r="F29" i="1"/>
  <c r="G29" i="1"/>
  <c r="H29" i="1"/>
  <c r="I29" i="1"/>
  <c r="J29" i="1"/>
  <c r="L29" i="1"/>
  <c r="F93" i="1"/>
  <c r="G93" i="1"/>
  <c r="H93" i="1"/>
  <c r="I93" i="1"/>
  <c r="J93" i="1"/>
  <c r="L93" i="1"/>
  <c r="F47" i="1"/>
  <c r="G47" i="1"/>
  <c r="H47" i="1"/>
  <c r="I47" i="1"/>
  <c r="J47" i="1"/>
  <c r="L47" i="1"/>
  <c r="F60" i="1"/>
  <c r="G60" i="1"/>
  <c r="H60" i="1"/>
  <c r="I60" i="1"/>
  <c r="J60" i="1"/>
  <c r="L60" i="1"/>
  <c r="F110" i="1"/>
  <c r="G110" i="1"/>
  <c r="H110" i="1"/>
  <c r="I110" i="1"/>
  <c r="J110" i="1"/>
  <c r="L110" i="1"/>
  <c r="F187" i="1"/>
  <c r="G187" i="1"/>
  <c r="H187" i="1"/>
  <c r="I187" i="1"/>
  <c r="J187" i="1"/>
  <c r="L187" i="1"/>
  <c r="F173" i="1"/>
  <c r="G173" i="1"/>
  <c r="H173" i="1"/>
  <c r="I173" i="1"/>
  <c r="J173" i="1"/>
  <c r="L173" i="1"/>
  <c r="F111" i="1"/>
  <c r="G111" i="1"/>
  <c r="H111" i="1"/>
  <c r="I111" i="1"/>
  <c r="J111" i="1"/>
  <c r="L111" i="1"/>
  <c r="F152" i="1"/>
  <c r="G152" i="1"/>
  <c r="H152" i="1"/>
  <c r="I152" i="1"/>
  <c r="J152" i="1"/>
  <c r="L152" i="1"/>
  <c r="F90" i="1"/>
  <c r="G90" i="1"/>
  <c r="H90" i="1"/>
  <c r="I90" i="1"/>
  <c r="J90" i="1"/>
  <c r="L90" i="1"/>
  <c r="F43" i="1"/>
  <c r="G43" i="1"/>
  <c r="H43" i="1"/>
  <c r="I43" i="1"/>
  <c r="J43" i="1"/>
  <c r="L43" i="1"/>
  <c r="F157" i="1"/>
  <c r="G157" i="1"/>
  <c r="H157" i="1"/>
  <c r="I157" i="1"/>
  <c r="J157" i="1"/>
  <c r="L157" i="1"/>
  <c r="F55" i="1"/>
  <c r="G55" i="1"/>
  <c r="H55" i="1"/>
  <c r="I55" i="1"/>
  <c r="J55" i="1"/>
  <c r="L55" i="1"/>
  <c r="F89" i="1"/>
  <c r="G89" i="1"/>
  <c r="H89" i="1"/>
  <c r="I89" i="1"/>
  <c r="J89" i="1"/>
  <c r="L89" i="1"/>
  <c r="F21" i="1"/>
  <c r="G21" i="1"/>
  <c r="H21" i="1"/>
  <c r="I21" i="1"/>
  <c r="J21" i="1"/>
  <c r="L21" i="1"/>
  <c r="F84" i="1"/>
  <c r="G84" i="1"/>
  <c r="H84" i="1"/>
  <c r="I84" i="1"/>
  <c r="J84" i="1"/>
  <c r="L84" i="1"/>
  <c r="F73" i="1"/>
  <c r="G73" i="1"/>
  <c r="H73" i="1"/>
  <c r="I73" i="1"/>
  <c r="J73" i="1"/>
  <c r="L73" i="1"/>
  <c r="F201" i="1"/>
  <c r="G201" i="1"/>
  <c r="H201" i="1"/>
  <c r="I201" i="1"/>
  <c r="J201" i="1"/>
  <c r="L201" i="1"/>
  <c r="F166" i="1"/>
  <c r="G166" i="1"/>
  <c r="H166" i="1"/>
  <c r="I166" i="1"/>
  <c r="J166" i="1"/>
  <c r="L166" i="1"/>
  <c r="F50" i="1"/>
  <c r="G50" i="1"/>
  <c r="H50" i="1"/>
  <c r="I50" i="1"/>
  <c r="J50" i="1"/>
  <c r="L50" i="1"/>
  <c r="F169" i="1"/>
  <c r="Q169" i="1" s="1"/>
  <c r="G169" i="1"/>
  <c r="H169" i="1"/>
  <c r="I169" i="1"/>
  <c r="J169" i="1"/>
  <c r="L169" i="1"/>
  <c r="F164" i="1"/>
  <c r="G164" i="1"/>
  <c r="H164" i="1"/>
  <c r="I164" i="1"/>
  <c r="J164" i="1"/>
  <c r="K164" i="1"/>
  <c r="L164" i="1"/>
  <c r="F163" i="1"/>
  <c r="G163" i="1"/>
  <c r="H163" i="1"/>
  <c r="I163" i="1"/>
  <c r="J163" i="1"/>
  <c r="L163" i="1"/>
  <c r="F165" i="1"/>
  <c r="G165" i="1"/>
  <c r="H165" i="1"/>
  <c r="I165" i="1"/>
  <c r="J165" i="1"/>
  <c r="K165" i="1"/>
  <c r="L165" i="1"/>
  <c r="F24" i="1"/>
  <c r="G24" i="1"/>
  <c r="H24" i="1"/>
  <c r="I24" i="1"/>
  <c r="J24" i="1"/>
  <c r="L24" i="1"/>
  <c r="F82" i="1"/>
  <c r="G82" i="1"/>
  <c r="H82" i="1"/>
  <c r="I82" i="1"/>
  <c r="J82" i="1"/>
  <c r="L82" i="1"/>
  <c r="F123" i="1"/>
  <c r="G123" i="1"/>
  <c r="H123" i="1"/>
  <c r="I123" i="1"/>
  <c r="J123" i="1"/>
  <c r="L123" i="1"/>
  <c r="F168" i="1"/>
  <c r="G168" i="1"/>
  <c r="H168" i="1"/>
  <c r="I168" i="1"/>
  <c r="J168" i="1"/>
  <c r="L168" i="1"/>
  <c r="F58" i="1"/>
  <c r="G58" i="1"/>
  <c r="H58" i="1"/>
  <c r="I58" i="1"/>
  <c r="J58" i="1"/>
  <c r="L58" i="1"/>
  <c r="F103" i="1"/>
  <c r="G103" i="1"/>
  <c r="H103" i="1"/>
  <c r="I103" i="1"/>
  <c r="J103" i="1"/>
  <c r="L103" i="1"/>
  <c r="F137" i="1"/>
  <c r="G137" i="1"/>
  <c r="H137" i="1"/>
  <c r="I137" i="1"/>
  <c r="J137" i="1"/>
  <c r="L137" i="1"/>
  <c r="F197" i="1"/>
  <c r="Q197" i="1" s="1"/>
  <c r="G197" i="1"/>
  <c r="H197" i="1"/>
  <c r="I197" i="1"/>
  <c r="J197" i="1"/>
  <c r="L197" i="1"/>
  <c r="F154" i="1"/>
  <c r="G154" i="1"/>
  <c r="H154" i="1"/>
  <c r="I154" i="1"/>
  <c r="J154" i="1"/>
  <c r="L154" i="1"/>
  <c r="F130" i="1"/>
  <c r="G130" i="1"/>
  <c r="H130" i="1"/>
  <c r="I130" i="1"/>
  <c r="J130" i="1"/>
  <c r="L130" i="1"/>
  <c r="F159" i="1"/>
  <c r="G159" i="1"/>
  <c r="H159" i="1"/>
  <c r="I159" i="1"/>
  <c r="J159" i="1"/>
  <c r="L159" i="1"/>
  <c r="F97" i="1"/>
  <c r="G97" i="1"/>
  <c r="H97" i="1"/>
  <c r="I97" i="1"/>
  <c r="J97" i="1"/>
  <c r="L97" i="1"/>
  <c r="F69" i="1"/>
  <c r="G69" i="1"/>
  <c r="H69" i="1"/>
  <c r="I69" i="1"/>
  <c r="J69" i="1"/>
  <c r="L69" i="1"/>
  <c r="F41" i="1"/>
  <c r="G41" i="1"/>
  <c r="H41" i="1"/>
  <c r="I41" i="1"/>
  <c r="J41" i="1"/>
  <c r="L41" i="1"/>
  <c r="F52" i="1"/>
  <c r="G52" i="1"/>
  <c r="H52" i="1"/>
  <c r="I52" i="1"/>
  <c r="J52" i="1"/>
  <c r="L52" i="1"/>
  <c r="F22" i="1"/>
  <c r="G22" i="1"/>
  <c r="H22" i="1"/>
  <c r="I22" i="1"/>
  <c r="J22" i="1"/>
  <c r="L22" i="1"/>
  <c r="F48" i="1"/>
  <c r="G48" i="1"/>
  <c r="H48" i="1"/>
  <c r="I48" i="1"/>
  <c r="J48" i="1"/>
  <c r="L48" i="1"/>
  <c r="F136" i="1"/>
  <c r="G136" i="1"/>
  <c r="H136" i="1"/>
  <c r="I136" i="1"/>
  <c r="J136" i="1"/>
  <c r="L136" i="1"/>
  <c r="F121" i="1"/>
  <c r="G121" i="1"/>
  <c r="H121" i="1"/>
  <c r="I121" i="1"/>
  <c r="J121" i="1"/>
  <c r="L121" i="1"/>
  <c r="F203" i="1"/>
  <c r="G203" i="1"/>
  <c r="H203" i="1"/>
  <c r="I203" i="1"/>
  <c r="J203" i="1"/>
  <c r="L203" i="1"/>
  <c r="F176" i="1"/>
  <c r="G176" i="1"/>
  <c r="H176" i="1"/>
  <c r="I176" i="1"/>
  <c r="J176" i="1"/>
  <c r="L176" i="1"/>
  <c r="F181" i="1"/>
  <c r="G181" i="1"/>
  <c r="H181" i="1"/>
  <c r="I181" i="1"/>
  <c r="J181" i="1"/>
  <c r="L181" i="1"/>
  <c r="F196" i="1"/>
  <c r="G196" i="1"/>
  <c r="H196" i="1"/>
  <c r="I196" i="1"/>
  <c r="J196" i="1"/>
  <c r="L196" i="1"/>
  <c r="F193" i="1"/>
  <c r="G193" i="1"/>
  <c r="H193" i="1"/>
  <c r="I193" i="1"/>
  <c r="J193" i="1"/>
  <c r="L193" i="1"/>
  <c r="F39" i="1"/>
  <c r="G39" i="1"/>
  <c r="H39" i="1"/>
  <c r="I39" i="1"/>
  <c r="J39" i="1"/>
  <c r="L39" i="1"/>
  <c r="F34" i="1"/>
  <c r="G34" i="1"/>
  <c r="H34" i="1"/>
  <c r="I34" i="1"/>
  <c r="J34" i="1"/>
  <c r="L34" i="1"/>
  <c r="F42" i="1"/>
  <c r="G42" i="1"/>
  <c r="H42" i="1"/>
  <c r="I42" i="1"/>
  <c r="J42" i="1"/>
  <c r="L42" i="1"/>
  <c r="F119" i="1"/>
  <c r="G119" i="1"/>
  <c r="H119" i="1"/>
  <c r="I119" i="1"/>
  <c r="J119" i="1"/>
  <c r="L119" i="1"/>
  <c r="F46" i="1"/>
  <c r="G46" i="1"/>
  <c r="H46" i="1"/>
  <c r="I46" i="1"/>
  <c r="J46" i="1"/>
  <c r="L46" i="1"/>
  <c r="F144" i="1"/>
  <c r="G144" i="1"/>
  <c r="H144" i="1"/>
  <c r="I144" i="1"/>
  <c r="J144" i="1"/>
  <c r="L144" i="1"/>
  <c r="F38" i="1"/>
  <c r="G38" i="1"/>
  <c r="H38" i="1"/>
  <c r="I38" i="1"/>
  <c r="J38" i="1"/>
  <c r="L38" i="1"/>
  <c r="F131" i="1"/>
  <c r="G131" i="1"/>
  <c r="H131" i="1"/>
  <c r="I131" i="1"/>
  <c r="J131" i="1"/>
  <c r="L131" i="1"/>
  <c r="F135" i="1"/>
  <c r="G135" i="1"/>
  <c r="H135" i="1"/>
  <c r="I135" i="1"/>
  <c r="J135" i="1"/>
  <c r="L135" i="1"/>
  <c r="F177" i="1"/>
  <c r="G177" i="1"/>
  <c r="H177" i="1"/>
  <c r="I177" i="1"/>
  <c r="J177" i="1"/>
  <c r="L177" i="1"/>
  <c r="F150" i="1"/>
  <c r="G150" i="1"/>
  <c r="H150" i="1"/>
  <c r="I150" i="1"/>
  <c r="J150" i="1"/>
  <c r="L150" i="1"/>
  <c r="F148" i="1"/>
  <c r="G148" i="1"/>
  <c r="H148" i="1"/>
  <c r="I148" i="1"/>
  <c r="J148" i="1"/>
  <c r="L148" i="1"/>
  <c r="F195" i="1"/>
  <c r="G195" i="1"/>
  <c r="H195" i="1"/>
  <c r="I195" i="1"/>
  <c r="J195" i="1"/>
  <c r="L195" i="1"/>
  <c r="F86" i="1"/>
  <c r="G86" i="1"/>
  <c r="H86" i="1"/>
  <c r="I86" i="1"/>
  <c r="J86" i="1"/>
  <c r="L86" i="1"/>
  <c r="F100" i="1"/>
  <c r="G100" i="1"/>
  <c r="H100" i="1"/>
  <c r="I100" i="1"/>
  <c r="J100" i="1"/>
  <c r="L100" i="1"/>
  <c r="F44" i="1"/>
  <c r="G44" i="1"/>
  <c r="H44" i="1"/>
  <c r="I44" i="1"/>
  <c r="J44" i="1"/>
  <c r="L44" i="1"/>
  <c r="F59" i="1"/>
  <c r="G59" i="1"/>
  <c r="H59" i="1"/>
  <c r="I59" i="1"/>
  <c r="J59" i="1"/>
  <c r="L59" i="1"/>
  <c r="F54" i="1"/>
  <c r="G54" i="1"/>
  <c r="H54" i="1"/>
  <c r="I54" i="1"/>
  <c r="J54" i="1"/>
  <c r="L54" i="1"/>
  <c r="F104" i="1"/>
  <c r="G104" i="1"/>
  <c r="H104" i="1"/>
  <c r="I104" i="1"/>
  <c r="J104" i="1"/>
  <c r="L104" i="1"/>
  <c r="F134" i="1"/>
  <c r="G134" i="1"/>
  <c r="H134" i="1"/>
  <c r="I134" i="1"/>
  <c r="J134" i="1"/>
  <c r="L134" i="1"/>
  <c r="F16" i="1"/>
  <c r="G16" i="1"/>
  <c r="H16" i="1"/>
  <c r="I16" i="1"/>
  <c r="J16" i="1"/>
  <c r="L16" i="1"/>
  <c r="F170" i="1"/>
  <c r="G170" i="1"/>
  <c r="H170" i="1"/>
  <c r="I170" i="1"/>
  <c r="J170" i="1"/>
  <c r="K170" i="1"/>
  <c r="L170" i="1"/>
  <c r="F161" i="1"/>
  <c r="G161" i="1"/>
  <c r="H161" i="1"/>
  <c r="I161" i="1"/>
  <c r="J161" i="1"/>
  <c r="L161" i="1"/>
  <c r="F142" i="1"/>
  <c r="G142" i="1"/>
  <c r="H142" i="1"/>
  <c r="I142" i="1"/>
  <c r="J142" i="1"/>
  <c r="L142" i="1"/>
  <c r="F156" i="1"/>
  <c r="G156" i="1"/>
  <c r="H156" i="1"/>
  <c r="I156" i="1"/>
  <c r="J156" i="1"/>
  <c r="L156" i="1"/>
  <c r="F167" i="1"/>
  <c r="G167" i="1"/>
  <c r="H167" i="1"/>
  <c r="I167" i="1"/>
  <c r="J167" i="1"/>
  <c r="L167" i="1"/>
  <c r="F108" i="1"/>
  <c r="G108" i="1"/>
  <c r="H108" i="1"/>
  <c r="I108" i="1"/>
  <c r="J108" i="1"/>
  <c r="L108" i="1"/>
  <c r="F68" i="1"/>
  <c r="G68" i="1"/>
  <c r="H68" i="1"/>
  <c r="I68" i="1"/>
  <c r="J68" i="1"/>
  <c r="L68" i="1"/>
  <c r="F83" i="1"/>
  <c r="G83" i="1"/>
  <c r="H83" i="1"/>
  <c r="I83" i="1"/>
  <c r="J83" i="1"/>
  <c r="L83" i="1"/>
  <c r="F149" i="1"/>
  <c r="G149" i="1"/>
  <c r="H149" i="1"/>
  <c r="I149" i="1"/>
  <c r="J149" i="1"/>
  <c r="L149" i="1"/>
  <c r="F20" i="1"/>
  <c r="G20" i="1"/>
  <c r="H20" i="1"/>
  <c r="I20" i="1"/>
  <c r="J20" i="1"/>
  <c r="L20" i="1"/>
  <c r="F77" i="1"/>
  <c r="G77" i="1"/>
  <c r="H77" i="1"/>
  <c r="I77" i="1"/>
  <c r="J77" i="1"/>
  <c r="L77" i="1"/>
  <c r="F115" i="1"/>
  <c r="G115" i="1"/>
  <c r="H115" i="1"/>
  <c r="I115" i="1"/>
  <c r="J115" i="1"/>
  <c r="L115" i="1"/>
  <c r="F2" i="1"/>
  <c r="G2" i="1"/>
  <c r="H2" i="1"/>
  <c r="I2" i="1"/>
  <c r="J2" i="1"/>
  <c r="L2" i="1"/>
  <c r="F140" i="1"/>
  <c r="G140" i="1"/>
  <c r="H140" i="1"/>
  <c r="I140" i="1"/>
  <c r="J140" i="1"/>
  <c r="L140" i="1"/>
  <c r="F190" i="1"/>
  <c r="G190" i="1"/>
  <c r="H190" i="1"/>
  <c r="I190" i="1"/>
  <c r="J190" i="1"/>
  <c r="L190" i="1"/>
  <c r="F162" i="1"/>
  <c r="G162" i="1"/>
  <c r="H162" i="1"/>
  <c r="I162" i="1"/>
  <c r="J162" i="1"/>
  <c r="L162" i="1"/>
  <c r="F199" i="1"/>
  <c r="G199" i="1"/>
  <c r="H199" i="1"/>
  <c r="I199" i="1"/>
  <c r="J199" i="1"/>
  <c r="L199" i="1"/>
  <c r="F116" i="1"/>
  <c r="G116" i="1"/>
  <c r="H116" i="1"/>
  <c r="I116" i="1"/>
  <c r="J116" i="1"/>
  <c r="K116" i="1"/>
  <c r="L116" i="1"/>
  <c r="F5" i="1"/>
  <c r="G5" i="1"/>
  <c r="H5" i="1"/>
  <c r="I5" i="1"/>
  <c r="J5" i="1"/>
  <c r="L5" i="1"/>
  <c r="F45" i="1"/>
  <c r="G45" i="1"/>
  <c r="H45" i="1"/>
  <c r="I45" i="1"/>
  <c r="J45" i="1"/>
  <c r="L45" i="1"/>
  <c r="F62" i="1"/>
  <c r="G62" i="1"/>
  <c r="H62" i="1"/>
  <c r="I62" i="1"/>
  <c r="J62" i="1"/>
  <c r="L62" i="1"/>
  <c r="F61" i="1"/>
  <c r="G61" i="1"/>
  <c r="H61" i="1"/>
  <c r="I61" i="1"/>
  <c r="J61" i="1"/>
  <c r="L61" i="1"/>
  <c r="F4" i="1"/>
  <c r="G4" i="1"/>
  <c r="H4" i="1"/>
  <c r="I4" i="1"/>
  <c r="J4" i="1"/>
  <c r="L4" i="1"/>
  <c r="F117" i="1"/>
  <c r="G117" i="1"/>
  <c r="H117" i="1"/>
  <c r="I117" i="1"/>
  <c r="J117" i="1"/>
  <c r="L117" i="1"/>
  <c r="F79" i="1"/>
  <c r="G79" i="1"/>
  <c r="H79" i="1"/>
  <c r="I79" i="1"/>
  <c r="J79" i="1"/>
  <c r="K79" i="1"/>
  <c r="L79" i="1"/>
  <c r="F85" i="1"/>
  <c r="G85" i="1"/>
  <c r="H85" i="1"/>
  <c r="I85" i="1"/>
  <c r="J85" i="1"/>
  <c r="L85" i="1"/>
  <c r="F92" i="1"/>
  <c r="G92" i="1"/>
  <c r="H92" i="1"/>
  <c r="I92" i="1"/>
  <c r="J92" i="1"/>
  <c r="L92" i="1"/>
  <c r="F178" i="1"/>
  <c r="G178" i="1"/>
  <c r="H178" i="1"/>
  <c r="I178" i="1"/>
  <c r="J178" i="1"/>
  <c r="L178" i="1"/>
  <c r="F141" i="1"/>
  <c r="G141" i="1"/>
  <c r="H141" i="1"/>
  <c r="I141" i="1"/>
  <c r="J141" i="1"/>
  <c r="K141" i="1"/>
  <c r="L141" i="1"/>
  <c r="F153" i="1"/>
  <c r="G153" i="1"/>
  <c r="H153" i="1"/>
  <c r="I153" i="1"/>
  <c r="J153" i="1"/>
  <c r="L153" i="1"/>
  <c r="D189" i="1"/>
  <c r="F189" i="1"/>
  <c r="Q189" i="1" s="1"/>
  <c r="G189" i="1"/>
  <c r="H189" i="1"/>
  <c r="I189" i="1"/>
  <c r="J189" i="1"/>
  <c r="L189" i="1"/>
  <c r="F74" i="1"/>
  <c r="G74" i="1"/>
  <c r="H74" i="1"/>
  <c r="I74" i="1"/>
  <c r="J74" i="1"/>
  <c r="L74" i="1"/>
  <c r="F88" i="1"/>
  <c r="G88" i="1"/>
  <c r="H88" i="1"/>
  <c r="I88" i="1"/>
  <c r="J88" i="1"/>
  <c r="L88" i="1"/>
  <c r="F76" i="1"/>
  <c r="G76" i="1"/>
  <c r="H76" i="1"/>
  <c r="I76" i="1"/>
  <c r="J76" i="1"/>
  <c r="L76" i="1"/>
  <c r="F25" i="1"/>
  <c r="G25" i="1"/>
  <c r="H25" i="1"/>
  <c r="I25" i="1"/>
  <c r="J25" i="1"/>
  <c r="L25" i="1"/>
  <c r="F99" i="1"/>
  <c r="G99" i="1"/>
  <c r="H99" i="1"/>
  <c r="I99" i="1"/>
  <c r="J99" i="1"/>
  <c r="L99" i="1"/>
  <c r="F26" i="1"/>
  <c r="G26" i="1"/>
  <c r="H26" i="1"/>
  <c r="I26" i="1"/>
  <c r="J26" i="1"/>
  <c r="L26" i="1"/>
  <c r="F23" i="1"/>
  <c r="G23" i="1"/>
  <c r="H23" i="1"/>
  <c r="I23" i="1"/>
  <c r="J23" i="1"/>
  <c r="L23" i="1"/>
  <c r="F10" i="1"/>
  <c r="G10" i="1"/>
  <c r="H10" i="1"/>
  <c r="I10" i="1"/>
  <c r="J10" i="1"/>
  <c r="L10" i="1"/>
  <c r="F129" i="1"/>
  <c r="G129" i="1"/>
  <c r="H129" i="1"/>
  <c r="I129" i="1"/>
  <c r="J129" i="1"/>
  <c r="L129" i="1"/>
  <c r="F198" i="1"/>
  <c r="G198" i="1"/>
  <c r="H198" i="1"/>
  <c r="I198" i="1"/>
  <c r="J198" i="1"/>
  <c r="L198" i="1"/>
  <c r="F145" i="1"/>
  <c r="G145" i="1"/>
  <c r="H145" i="1"/>
  <c r="I145" i="1"/>
  <c r="J145" i="1"/>
  <c r="L145" i="1"/>
  <c r="F101" i="1"/>
  <c r="G101" i="1"/>
  <c r="H101" i="1"/>
  <c r="I101" i="1"/>
  <c r="J101" i="1"/>
  <c r="L101" i="1"/>
  <c r="F184" i="1"/>
  <c r="G184" i="1"/>
  <c r="H184" i="1"/>
  <c r="I184" i="1"/>
  <c r="J184" i="1"/>
  <c r="L184" i="1"/>
  <c r="C14" i="1"/>
  <c r="Q14" i="1" s="1"/>
  <c r="C107" i="1"/>
  <c r="C94" i="1"/>
  <c r="C70" i="1"/>
  <c r="C57" i="1"/>
  <c r="C28" i="1"/>
  <c r="C30" i="1"/>
  <c r="Q30" i="1" s="1"/>
  <c r="C6" i="1"/>
  <c r="C204" i="1"/>
  <c r="C186" i="1"/>
  <c r="C191" i="1"/>
  <c r="C209" i="1"/>
  <c r="C160" i="1"/>
  <c r="Q160" i="1" s="1"/>
  <c r="C31" i="1"/>
  <c r="C35" i="1"/>
  <c r="C80" i="1"/>
  <c r="C63" i="1"/>
  <c r="C71" i="1"/>
  <c r="C109" i="1"/>
  <c r="C65" i="1"/>
  <c r="C64" i="1"/>
  <c r="C180" i="1"/>
  <c r="C208" i="1"/>
  <c r="C207" i="1"/>
  <c r="C158" i="1"/>
  <c r="C172" i="1"/>
  <c r="C146" i="1"/>
  <c r="C33" i="1"/>
  <c r="C113" i="1"/>
  <c r="C56" i="1"/>
  <c r="C106" i="1"/>
  <c r="C66" i="1"/>
  <c r="C81" i="1"/>
  <c r="C114" i="1"/>
  <c r="C124" i="1"/>
  <c r="C179" i="1"/>
  <c r="C125" i="1"/>
  <c r="C147" i="1"/>
  <c r="C205" i="1"/>
  <c r="C15" i="1"/>
  <c r="C98" i="1"/>
  <c r="C95" i="1"/>
  <c r="C3" i="1"/>
  <c r="C72" i="1"/>
  <c r="C17" i="1"/>
  <c r="C67" i="1"/>
  <c r="C40" i="1"/>
  <c r="C188" i="1"/>
  <c r="C194" i="1"/>
  <c r="Q194" i="1" s="1"/>
  <c r="C139" i="1"/>
  <c r="C192" i="1"/>
  <c r="C122" i="1"/>
  <c r="C12" i="1"/>
  <c r="C182" i="1"/>
  <c r="C7" i="1"/>
  <c r="C126" i="1"/>
  <c r="C51" i="1"/>
  <c r="C18" i="1"/>
  <c r="C96" i="1"/>
  <c r="C78" i="1"/>
  <c r="C174" i="1"/>
  <c r="C151" i="1"/>
  <c r="C175" i="1"/>
  <c r="C200" i="1"/>
  <c r="C120" i="1"/>
  <c r="C91" i="1"/>
  <c r="C9" i="1"/>
  <c r="C102" i="1"/>
  <c r="C75" i="1"/>
  <c r="C87" i="1"/>
  <c r="C49" i="1"/>
  <c r="C13" i="1"/>
  <c r="Q13" i="1" s="1"/>
  <c r="C127" i="1"/>
  <c r="C183" i="1"/>
  <c r="C112" i="1"/>
  <c r="C155" i="1"/>
  <c r="C138" i="1"/>
  <c r="C206" i="1"/>
  <c r="C143" i="1"/>
  <c r="C36" i="1"/>
  <c r="C27" i="1"/>
  <c r="Q27" i="1" s="1"/>
  <c r="C37" i="1"/>
  <c r="C8" i="1"/>
  <c r="C105" i="1"/>
  <c r="C19" i="1"/>
  <c r="C53" i="1"/>
  <c r="C171" i="1"/>
  <c r="C128" i="1"/>
  <c r="C185" i="1"/>
  <c r="C202" i="1"/>
  <c r="C132" i="1"/>
  <c r="C118" i="1"/>
  <c r="C32" i="1"/>
  <c r="C11" i="1"/>
  <c r="C133" i="1"/>
  <c r="C29" i="1"/>
  <c r="C93" i="1"/>
  <c r="C47" i="1"/>
  <c r="C60" i="1"/>
  <c r="C110" i="1"/>
  <c r="C187" i="1"/>
  <c r="C173" i="1"/>
  <c r="C111" i="1"/>
  <c r="C152" i="1"/>
  <c r="C90" i="1"/>
  <c r="C43" i="1"/>
  <c r="C157" i="1"/>
  <c r="C55" i="1"/>
  <c r="C89" i="1"/>
  <c r="C21" i="1"/>
  <c r="C84" i="1"/>
  <c r="C73" i="1"/>
  <c r="C201" i="1"/>
  <c r="C166" i="1"/>
  <c r="C50" i="1"/>
  <c r="C169" i="1"/>
  <c r="C164" i="1"/>
  <c r="C163" i="1"/>
  <c r="C165" i="1"/>
  <c r="C24" i="1"/>
  <c r="C82" i="1"/>
  <c r="C123" i="1"/>
  <c r="C168" i="1"/>
  <c r="C58" i="1"/>
  <c r="C103" i="1"/>
  <c r="C137" i="1"/>
  <c r="C197" i="1"/>
  <c r="C154" i="1"/>
  <c r="C130" i="1"/>
  <c r="C159" i="1"/>
  <c r="C97" i="1"/>
  <c r="Q97" i="1" s="1"/>
  <c r="C69" i="1"/>
  <c r="C41" i="1"/>
  <c r="C52" i="1"/>
  <c r="C22" i="1"/>
  <c r="C48" i="1"/>
  <c r="C136" i="1"/>
  <c r="C121" i="1"/>
  <c r="C203" i="1"/>
  <c r="C176" i="1"/>
  <c r="C181" i="1"/>
  <c r="C196" i="1"/>
  <c r="C193" i="1"/>
  <c r="C39" i="1"/>
  <c r="C34" i="1"/>
  <c r="C42" i="1"/>
  <c r="C119" i="1"/>
  <c r="C46" i="1"/>
  <c r="C144" i="1"/>
  <c r="C38" i="1"/>
  <c r="C131" i="1"/>
  <c r="C135" i="1"/>
  <c r="C177" i="1"/>
  <c r="C150" i="1"/>
  <c r="C148" i="1"/>
  <c r="C195" i="1"/>
  <c r="C86" i="1"/>
  <c r="C100" i="1"/>
  <c r="C44" i="1"/>
  <c r="C59" i="1"/>
  <c r="C54" i="1"/>
  <c r="C104" i="1"/>
  <c r="C134" i="1"/>
  <c r="C16" i="1"/>
  <c r="C170" i="1"/>
  <c r="C161" i="1"/>
  <c r="C142" i="1"/>
  <c r="C156" i="1"/>
  <c r="C167" i="1"/>
  <c r="C108" i="1"/>
  <c r="C68" i="1"/>
  <c r="C83" i="1"/>
  <c r="C149" i="1"/>
  <c r="C20" i="1"/>
  <c r="C77" i="1"/>
  <c r="C115" i="1"/>
  <c r="C2" i="1"/>
  <c r="C140" i="1"/>
  <c r="C190" i="1"/>
  <c r="C162" i="1"/>
  <c r="C199" i="1"/>
  <c r="C116" i="1"/>
  <c r="C5" i="1"/>
  <c r="C45" i="1"/>
  <c r="C62" i="1"/>
  <c r="C61" i="1"/>
  <c r="C4" i="1"/>
  <c r="C117" i="1"/>
  <c r="C79" i="1"/>
  <c r="C85" i="1"/>
  <c r="C92" i="1"/>
  <c r="C178" i="1"/>
  <c r="C141" i="1"/>
  <c r="C153" i="1"/>
  <c r="C189" i="1"/>
  <c r="C74" i="1"/>
  <c r="C88" i="1"/>
  <c r="C76" i="1"/>
  <c r="C25" i="1"/>
  <c r="C99" i="1"/>
  <c r="C26" i="1"/>
  <c r="C23" i="1"/>
  <c r="C10" i="1"/>
  <c r="C129" i="1"/>
  <c r="C198" i="1"/>
  <c r="C145" i="1"/>
  <c r="C101" i="1"/>
  <c r="C184" i="1"/>
  <c r="B88" i="1"/>
  <c r="B76" i="1"/>
  <c r="B25" i="1"/>
  <c r="B99" i="1"/>
  <c r="B26" i="1"/>
  <c r="B23" i="1"/>
  <c r="B10" i="1"/>
  <c r="B129" i="1"/>
  <c r="B198" i="1"/>
  <c r="B145" i="1"/>
  <c r="B101" i="1"/>
  <c r="B184" i="1"/>
  <c r="B74" i="1"/>
  <c r="B45" i="1"/>
  <c r="B62" i="1"/>
  <c r="B61" i="1"/>
  <c r="B4" i="1"/>
  <c r="B117" i="1"/>
  <c r="B79" i="1"/>
  <c r="B85" i="1"/>
  <c r="B92" i="1"/>
  <c r="B178" i="1"/>
  <c r="B141" i="1"/>
  <c r="B153" i="1"/>
  <c r="B189" i="1"/>
  <c r="B5" i="1"/>
  <c r="B68" i="1"/>
  <c r="B83" i="1"/>
  <c r="B149" i="1"/>
  <c r="B20" i="1"/>
  <c r="B77" i="1"/>
  <c r="B115" i="1"/>
  <c r="B2" i="1"/>
  <c r="B140" i="1"/>
  <c r="B190" i="1"/>
  <c r="B162" i="1"/>
  <c r="B199" i="1"/>
  <c r="B116" i="1"/>
  <c r="B108" i="1"/>
  <c r="B100" i="1"/>
  <c r="B44" i="1"/>
  <c r="B59" i="1"/>
  <c r="B54" i="1"/>
  <c r="B104" i="1"/>
  <c r="B134" i="1"/>
  <c r="B16" i="1"/>
  <c r="B170" i="1"/>
  <c r="B161" i="1"/>
  <c r="B142" i="1"/>
  <c r="B156" i="1"/>
  <c r="B167" i="1"/>
  <c r="B86" i="1"/>
  <c r="B34" i="1"/>
  <c r="B42" i="1"/>
  <c r="B119" i="1"/>
  <c r="B46" i="1"/>
  <c r="B144" i="1"/>
  <c r="B38" i="1"/>
  <c r="B131" i="1"/>
  <c r="B135" i="1"/>
  <c r="B177" i="1"/>
  <c r="B150" i="1"/>
  <c r="B148" i="1"/>
  <c r="B195" i="1"/>
  <c r="B39" i="1"/>
  <c r="B69" i="1"/>
  <c r="B41" i="1"/>
  <c r="B52" i="1"/>
  <c r="B22" i="1"/>
  <c r="B48" i="1"/>
  <c r="B136" i="1"/>
  <c r="B121" i="1"/>
  <c r="B203" i="1"/>
  <c r="B176" i="1"/>
  <c r="B181" i="1"/>
  <c r="B196" i="1"/>
  <c r="B193" i="1"/>
  <c r="B97" i="1"/>
  <c r="B165" i="1"/>
  <c r="B24" i="1"/>
  <c r="B82" i="1"/>
  <c r="B123" i="1"/>
  <c r="B168" i="1"/>
  <c r="B58" i="1"/>
  <c r="B103" i="1"/>
  <c r="B137" i="1"/>
  <c r="B197" i="1"/>
  <c r="B154" i="1"/>
  <c r="B130" i="1"/>
  <c r="B159" i="1"/>
  <c r="B163" i="1"/>
  <c r="B43" i="1"/>
  <c r="B157" i="1"/>
  <c r="B55" i="1"/>
  <c r="B89" i="1"/>
  <c r="B21" i="1"/>
  <c r="B84" i="1"/>
  <c r="B73" i="1"/>
  <c r="B201" i="1"/>
  <c r="B166" i="1"/>
  <c r="B50" i="1"/>
  <c r="B169" i="1"/>
  <c r="B164" i="1"/>
  <c r="B90" i="1"/>
  <c r="B64" i="27"/>
  <c r="B37" i="27"/>
  <c r="B60" i="27"/>
  <c r="B20" i="27"/>
  <c r="B61" i="27"/>
  <c r="B33" i="27"/>
  <c r="B11" i="27"/>
  <c r="B47" i="27"/>
  <c r="B88" i="27"/>
  <c r="B31" i="27"/>
  <c r="B54" i="27"/>
  <c r="B100" i="27"/>
  <c r="B52" i="27"/>
  <c r="B6" i="27"/>
  <c r="B13" i="27"/>
  <c r="B24" i="27"/>
  <c r="B32" i="27"/>
  <c r="B46" i="27"/>
  <c r="B4" i="27"/>
  <c r="B41" i="27"/>
  <c r="B74" i="27"/>
  <c r="B82" i="27"/>
  <c r="B58" i="27"/>
  <c r="B95" i="27"/>
  <c r="B85" i="27"/>
  <c r="B7" i="27"/>
  <c r="B66" i="27"/>
  <c r="B27" i="27"/>
  <c r="B45" i="27"/>
  <c r="B34" i="27"/>
  <c r="B28" i="27"/>
  <c r="B17" i="27"/>
  <c r="B8" i="27"/>
  <c r="B77" i="27"/>
  <c r="B101" i="27"/>
  <c r="B98" i="27"/>
  <c r="B105" i="27"/>
  <c r="B79" i="27"/>
  <c r="B42" i="27"/>
  <c r="B39" i="27"/>
  <c r="B22" i="27"/>
  <c r="B12" i="27"/>
  <c r="B68" i="27"/>
  <c r="B18" i="27"/>
  <c r="B29" i="27"/>
  <c r="B35" i="27"/>
  <c r="B59" i="27"/>
  <c r="B48" i="27"/>
  <c r="B55" i="27"/>
  <c r="B97" i="27"/>
  <c r="B93" i="27"/>
  <c r="B43" i="27"/>
  <c r="B89" i="27"/>
  <c r="B76" i="27"/>
  <c r="B75" i="27"/>
  <c r="B84" i="27"/>
  <c r="B71" i="27"/>
  <c r="B72" i="27"/>
  <c r="B63" i="27"/>
  <c r="B2" i="27"/>
  <c r="B62" i="27"/>
  <c r="B91" i="27"/>
  <c r="B65" i="27"/>
  <c r="B25" i="27"/>
  <c r="B36" i="27"/>
  <c r="B103" i="27"/>
  <c r="B83" i="27"/>
  <c r="B81" i="27"/>
  <c r="B104" i="27"/>
  <c r="B87" i="27"/>
  <c r="B44" i="27"/>
  <c r="B73" i="27"/>
  <c r="B67" i="27"/>
  <c r="B23" i="27"/>
  <c r="B90" i="27"/>
  <c r="B10" i="27"/>
  <c r="B16" i="27"/>
  <c r="B70" i="27"/>
  <c r="B94" i="27"/>
  <c r="B56" i="27"/>
  <c r="B57" i="27"/>
  <c r="B102" i="27"/>
  <c r="B78" i="27"/>
  <c r="B51" i="27"/>
  <c r="B38" i="27"/>
  <c r="B5" i="27"/>
  <c r="B19" i="27"/>
  <c r="B14" i="27"/>
  <c r="B3" i="27"/>
  <c r="B49" i="27"/>
  <c r="B21" i="27"/>
  <c r="B99" i="27"/>
  <c r="B80" i="27"/>
  <c r="B92" i="27"/>
  <c r="B96" i="27"/>
  <c r="B86" i="27"/>
  <c r="B69" i="27"/>
  <c r="B40" i="27"/>
  <c r="B9" i="27"/>
  <c r="B26" i="27"/>
  <c r="B50" i="27"/>
  <c r="B30" i="27"/>
  <c r="B15" i="27"/>
  <c r="B53" i="27"/>
  <c r="B25" i="26"/>
  <c r="B19" i="26"/>
  <c r="B9" i="26"/>
  <c r="B27" i="26"/>
  <c r="B10" i="26"/>
  <c r="B8" i="26"/>
  <c r="B5" i="26"/>
  <c r="B35" i="26"/>
  <c r="B52" i="26"/>
  <c r="B40" i="26"/>
  <c r="B29" i="26"/>
  <c r="B49" i="26"/>
  <c r="B18" i="26"/>
  <c r="B12" i="26"/>
  <c r="B16" i="26"/>
  <c r="B15" i="26"/>
  <c r="B3" i="26"/>
  <c r="B34" i="26"/>
  <c r="B21" i="26"/>
  <c r="B23" i="26"/>
  <c r="B26" i="26"/>
  <c r="B48" i="26"/>
  <c r="B38" i="26"/>
  <c r="B42" i="26"/>
  <c r="B50" i="26"/>
  <c r="B4" i="26"/>
  <c r="B17" i="26"/>
  <c r="B22" i="26"/>
  <c r="B41" i="26"/>
  <c r="B7" i="26"/>
  <c r="B20" i="26"/>
  <c r="B32" i="26"/>
  <c r="B2" i="26"/>
  <c r="B37" i="26"/>
  <c r="B51" i="26"/>
  <c r="B45" i="26"/>
  <c r="B53" i="26"/>
  <c r="B33" i="26"/>
  <c r="B31" i="26"/>
  <c r="B24" i="26"/>
  <c r="B28" i="26"/>
  <c r="B11" i="26"/>
  <c r="B14" i="26"/>
  <c r="B13" i="26"/>
  <c r="B30" i="26"/>
  <c r="B36" i="26"/>
  <c r="B6" i="26"/>
  <c r="B47" i="26"/>
  <c r="B44" i="26"/>
  <c r="B39" i="26"/>
  <c r="B43" i="26"/>
  <c r="B46" i="26"/>
  <c r="B5" i="25"/>
  <c r="B9" i="25"/>
  <c r="B25" i="25"/>
  <c r="B11" i="25"/>
  <c r="B33" i="25"/>
  <c r="B6" i="25"/>
  <c r="B29" i="25"/>
  <c r="B30" i="25"/>
  <c r="B46" i="25"/>
  <c r="B35" i="25"/>
  <c r="B34" i="25"/>
  <c r="B49" i="25"/>
  <c r="B7" i="25"/>
  <c r="B17" i="25"/>
  <c r="B8" i="25"/>
  <c r="B14" i="25"/>
  <c r="B3" i="25"/>
  <c r="B12" i="25"/>
  <c r="B31" i="25"/>
  <c r="B26" i="25"/>
  <c r="B53" i="25"/>
  <c r="B45" i="25"/>
  <c r="B47" i="25"/>
  <c r="B50" i="25"/>
  <c r="B48" i="25"/>
  <c r="B23" i="25"/>
  <c r="B41" i="25"/>
  <c r="B4" i="25"/>
  <c r="B19" i="25"/>
  <c r="B27" i="25"/>
  <c r="B43" i="25"/>
  <c r="B16" i="25"/>
  <c r="B24" i="25"/>
  <c r="B32" i="25"/>
  <c r="B51" i="25"/>
  <c r="B36" i="25"/>
  <c r="B28" i="25"/>
  <c r="B38" i="25"/>
  <c r="B39" i="25"/>
  <c r="B22" i="25"/>
  <c r="B10" i="25"/>
  <c r="B37" i="25"/>
  <c r="B15" i="25"/>
  <c r="B21" i="25"/>
  <c r="B2" i="25"/>
  <c r="B20" i="25"/>
  <c r="B18" i="25"/>
  <c r="B52" i="25"/>
  <c r="B42" i="25"/>
  <c r="B13" i="25"/>
  <c r="B44" i="25"/>
  <c r="B40" i="25"/>
  <c r="B152" i="1"/>
  <c r="B111" i="1"/>
  <c r="B173" i="1"/>
  <c r="B187" i="1"/>
  <c r="B110" i="1"/>
  <c r="B60" i="1"/>
  <c r="B47" i="1"/>
  <c r="B93" i="1"/>
  <c r="B29" i="1"/>
  <c r="B133" i="1"/>
  <c r="B11" i="1"/>
  <c r="B32" i="1"/>
  <c r="B118" i="1"/>
  <c r="B132" i="1"/>
  <c r="B202" i="1"/>
  <c r="B185" i="1"/>
  <c r="B128" i="1"/>
  <c r="B171" i="1"/>
  <c r="B53" i="1"/>
  <c r="B19" i="1"/>
  <c r="B105" i="1"/>
  <c r="B8" i="1"/>
  <c r="B37" i="1"/>
  <c r="B27" i="1"/>
  <c r="B36" i="1"/>
  <c r="B143" i="1"/>
  <c r="B206" i="1"/>
  <c r="B138" i="1"/>
  <c r="B155" i="1"/>
  <c r="B112" i="1"/>
  <c r="B183" i="1"/>
  <c r="B127" i="1"/>
  <c r="B13" i="1"/>
  <c r="B49" i="1"/>
  <c r="B87" i="1"/>
  <c r="B75" i="1"/>
  <c r="B102" i="1"/>
  <c r="B9" i="1"/>
  <c r="B91" i="1"/>
  <c r="B120" i="1"/>
  <c r="B200" i="1"/>
  <c r="B175" i="1"/>
  <c r="B151" i="1"/>
  <c r="B174" i="1"/>
  <c r="B78" i="1"/>
  <c r="B96" i="1"/>
  <c r="B18" i="1"/>
  <c r="B51" i="1"/>
  <c r="B126" i="1"/>
  <c r="B7" i="1"/>
  <c r="B182" i="1"/>
  <c r="B12" i="1"/>
  <c r="B122" i="1"/>
  <c r="B192" i="1"/>
  <c r="B139" i="1"/>
  <c r="B194" i="1"/>
  <c r="B188" i="1"/>
  <c r="B40" i="1"/>
  <c r="B67" i="1"/>
  <c r="B17" i="1"/>
  <c r="B72" i="1"/>
  <c r="B3" i="1"/>
  <c r="B95" i="1"/>
  <c r="B98" i="1"/>
  <c r="B15" i="1"/>
  <c r="B205" i="1"/>
  <c r="B147" i="1"/>
  <c r="B125" i="1"/>
  <c r="B179" i="1"/>
  <c r="B124" i="1"/>
  <c r="B114" i="1"/>
  <c r="B81" i="1"/>
  <c r="B66" i="1"/>
  <c r="B106" i="1"/>
  <c r="B56" i="1"/>
  <c r="B113" i="1"/>
  <c r="B33" i="1"/>
  <c r="B146" i="1"/>
  <c r="B172" i="1"/>
  <c r="B158" i="1"/>
  <c r="B207" i="1"/>
  <c r="B208" i="1"/>
  <c r="B180" i="1"/>
  <c r="B64" i="1"/>
  <c r="B65" i="1"/>
  <c r="B109" i="1"/>
  <c r="B71" i="1"/>
  <c r="B63" i="1"/>
  <c r="B80" i="1"/>
  <c r="B35" i="1"/>
  <c r="B31" i="1"/>
  <c r="B160" i="1"/>
  <c r="B209" i="1"/>
  <c r="B191" i="1"/>
  <c r="B186" i="1"/>
  <c r="B204" i="1"/>
  <c r="B6" i="1"/>
  <c r="B30" i="1"/>
  <c r="B28" i="1"/>
  <c r="B57" i="1"/>
  <c r="B70" i="1"/>
  <c r="B94" i="1"/>
  <c r="B107" i="1"/>
  <c r="B14" i="1"/>
  <c r="B102" i="18"/>
  <c r="C79" i="18"/>
  <c r="C63" i="18"/>
  <c r="C84" i="18"/>
  <c r="C81" i="18"/>
  <c r="C82" i="18"/>
  <c r="C80" i="18"/>
  <c r="C83" i="18"/>
  <c r="C78" i="18"/>
  <c r="C100" i="18"/>
  <c r="C97" i="18"/>
  <c r="C98" i="18"/>
  <c r="C105" i="18"/>
  <c r="C94" i="18"/>
  <c r="C6" i="18"/>
  <c r="C9" i="18"/>
  <c r="C10" i="18"/>
  <c r="Q10" i="18" s="1"/>
  <c r="C44" i="18"/>
  <c r="C32" i="18"/>
  <c r="C37" i="18"/>
  <c r="C16" i="18"/>
  <c r="C21" i="18"/>
  <c r="C90" i="18"/>
  <c r="C104" i="18"/>
  <c r="C76" i="18"/>
  <c r="C93" i="18"/>
  <c r="C72" i="18"/>
  <c r="C17" i="18"/>
  <c r="C14" i="18"/>
  <c r="C62" i="18"/>
  <c r="C15" i="18"/>
  <c r="C48" i="18"/>
  <c r="C22" i="18"/>
  <c r="C60" i="18"/>
  <c r="C49" i="18"/>
  <c r="C70" i="18"/>
  <c r="C74" i="18"/>
  <c r="C87" i="18"/>
  <c r="C40" i="18"/>
  <c r="C102" i="18"/>
  <c r="C24" i="18"/>
  <c r="C23" i="18"/>
  <c r="C34" i="18"/>
  <c r="C4" i="18"/>
  <c r="C28" i="18"/>
  <c r="C59" i="18"/>
  <c r="C30" i="18"/>
  <c r="C19" i="18"/>
  <c r="C54" i="18"/>
  <c r="C75" i="18"/>
  <c r="C88" i="18"/>
  <c r="C101" i="18"/>
  <c r="C69" i="18"/>
  <c r="C57" i="18"/>
  <c r="C53" i="18"/>
  <c r="C41" i="18"/>
  <c r="C50" i="18"/>
  <c r="C5" i="18"/>
  <c r="C25" i="18"/>
  <c r="C45" i="18"/>
  <c r="C47" i="18"/>
  <c r="C73" i="18"/>
  <c r="C52" i="18"/>
  <c r="C95" i="18"/>
  <c r="C56" i="18"/>
  <c r="C64" i="18"/>
  <c r="C8" i="18"/>
  <c r="C3" i="18"/>
  <c r="C85" i="18"/>
  <c r="C20" i="18"/>
  <c r="C35" i="18"/>
  <c r="C11" i="18"/>
  <c r="C43" i="18"/>
  <c r="C36" i="18"/>
  <c r="C96" i="18"/>
  <c r="C66" i="18"/>
  <c r="C71" i="18"/>
  <c r="C51" i="18"/>
  <c r="C103" i="18"/>
  <c r="C12" i="18"/>
  <c r="C18" i="18"/>
  <c r="C58" i="18"/>
  <c r="C13" i="18"/>
  <c r="C2" i="18"/>
  <c r="C38" i="18"/>
  <c r="C42" i="18"/>
  <c r="C61" i="18"/>
  <c r="C91" i="18"/>
  <c r="C86" i="18"/>
  <c r="C99" i="18"/>
  <c r="C77" i="18"/>
  <c r="C68" i="18"/>
  <c r="C46" i="18"/>
  <c r="C7" i="18"/>
  <c r="C26" i="18"/>
  <c r="C39" i="18"/>
  <c r="C31" i="18"/>
  <c r="C33" i="18"/>
  <c r="C27" i="18"/>
  <c r="C29" i="18"/>
  <c r="C65" i="18"/>
  <c r="C92" i="18"/>
  <c r="C55" i="18"/>
  <c r="Q55" i="18" s="1"/>
  <c r="C67" i="18"/>
  <c r="C89" i="18"/>
  <c r="B7" i="18"/>
  <c r="B26" i="18"/>
  <c r="B39" i="18"/>
  <c r="B31" i="18"/>
  <c r="B33" i="18"/>
  <c r="B27" i="18"/>
  <c r="B29" i="18"/>
  <c r="B65" i="18"/>
  <c r="B92" i="18"/>
  <c r="B55" i="18"/>
  <c r="B67" i="18"/>
  <c r="B89" i="18"/>
  <c r="B46" i="18"/>
  <c r="B18" i="18"/>
  <c r="B58" i="18"/>
  <c r="B13" i="18"/>
  <c r="B2" i="18"/>
  <c r="B38" i="18"/>
  <c r="B42" i="18"/>
  <c r="B61" i="18"/>
  <c r="B91" i="18"/>
  <c r="B86" i="18"/>
  <c r="B99" i="18"/>
  <c r="B77" i="18"/>
  <c r="B68" i="18"/>
  <c r="B12" i="18"/>
  <c r="B3" i="18"/>
  <c r="B85" i="18"/>
  <c r="B20" i="18"/>
  <c r="B35" i="18"/>
  <c r="B11" i="18"/>
  <c r="B43" i="18"/>
  <c r="B36" i="18"/>
  <c r="B96" i="18"/>
  <c r="B66" i="18"/>
  <c r="B71" i="18"/>
  <c r="B51" i="18"/>
  <c r="B103" i="18"/>
  <c r="B8" i="18"/>
  <c r="B53" i="18"/>
  <c r="B41" i="18"/>
  <c r="B50" i="18"/>
  <c r="B5" i="18"/>
  <c r="B25" i="18"/>
  <c r="B45" i="18"/>
  <c r="B47" i="18"/>
  <c r="B73" i="18"/>
  <c r="B52" i="18"/>
  <c r="B95" i="18"/>
  <c r="B56" i="18"/>
  <c r="B64" i="18"/>
  <c r="B57" i="18"/>
  <c r="B6" i="24"/>
  <c r="B47" i="24"/>
  <c r="B2" i="24"/>
  <c r="B12" i="24"/>
  <c r="B5" i="24"/>
  <c r="B37" i="24"/>
  <c r="B11" i="24"/>
  <c r="B24" i="24"/>
  <c r="B15" i="24"/>
  <c r="B19" i="24"/>
  <c r="B28" i="24"/>
  <c r="B50" i="24"/>
  <c r="B44" i="24"/>
  <c r="B29" i="24"/>
  <c r="B41" i="24"/>
  <c r="B31" i="24"/>
  <c r="B13" i="24"/>
  <c r="B10" i="24"/>
  <c r="B14" i="24"/>
  <c r="B3" i="24"/>
  <c r="B27" i="24"/>
  <c r="B9" i="24"/>
  <c r="B18" i="24"/>
  <c r="B43" i="24"/>
  <c r="B35" i="24"/>
  <c r="B49" i="24"/>
  <c r="B52" i="24"/>
  <c r="B36" i="24"/>
  <c r="B39" i="24"/>
  <c r="B4" i="24"/>
  <c r="B26" i="24"/>
  <c r="B20" i="24"/>
  <c r="B22" i="24"/>
  <c r="B16" i="24"/>
  <c r="B7" i="24"/>
  <c r="B34" i="24"/>
  <c r="B48" i="24"/>
  <c r="B30" i="24"/>
  <c r="B42" i="24"/>
  <c r="B38" i="24"/>
  <c r="B53" i="24"/>
  <c r="B23" i="24"/>
  <c r="B33" i="24"/>
  <c r="B17" i="24"/>
  <c r="B8" i="24"/>
  <c r="B25" i="24"/>
  <c r="B21" i="24"/>
  <c r="B45" i="24"/>
  <c r="B40" i="24"/>
  <c r="B46" i="24"/>
  <c r="B51" i="24"/>
  <c r="B32" i="24"/>
  <c r="B69" i="18"/>
  <c r="B101" i="18"/>
  <c r="B88" i="18"/>
  <c r="B75" i="18"/>
  <c r="B54" i="18"/>
  <c r="B19" i="18"/>
  <c r="B30" i="18"/>
  <c r="B59" i="18"/>
  <c r="B28" i="18"/>
  <c r="B4" i="18"/>
  <c r="B34" i="18"/>
  <c r="B23" i="18"/>
  <c r="B24" i="18"/>
  <c r="B40" i="18"/>
  <c r="B87" i="18"/>
  <c r="B74" i="18"/>
  <c r="B70" i="18"/>
  <c r="B49" i="18"/>
  <c r="B60" i="18"/>
  <c r="B22" i="18"/>
  <c r="B48" i="18"/>
  <c r="B15" i="18"/>
  <c r="B62" i="18"/>
  <c r="B14" i="18"/>
  <c r="B17" i="18"/>
  <c r="B72" i="18"/>
  <c r="B93" i="18"/>
  <c r="B76" i="18"/>
  <c r="B104" i="18"/>
  <c r="B90" i="18"/>
  <c r="B21" i="18"/>
  <c r="B16" i="18"/>
  <c r="B37" i="18"/>
  <c r="B32" i="18"/>
  <c r="B44" i="18"/>
  <c r="B10" i="18"/>
  <c r="B9" i="18"/>
  <c r="B6" i="18"/>
  <c r="B94" i="18"/>
  <c r="B105" i="18"/>
  <c r="B98" i="18"/>
  <c r="B97" i="18"/>
  <c r="B100" i="18"/>
  <c r="B78" i="18"/>
  <c r="B83" i="18"/>
  <c r="B80" i="18"/>
  <c r="B82" i="18"/>
  <c r="B81" i="18"/>
  <c r="B84" i="18"/>
  <c r="B63" i="18"/>
  <c r="B79" i="18"/>
  <c r="B27" i="20"/>
  <c r="B26" i="20"/>
  <c r="B2" i="20"/>
  <c r="B22" i="20"/>
  <c r="B6" i="20"/>
  <c r="B19" i="20"/>
  <c r="B12" i="20"/>
  <c r="B45" i="20"/>
  <c r="B48" i="20"/>
  <c r="B36" i="20"/>
  <c r="B47" i="20"/>
  <c r="B33" i="20"/>
  <c r="B5" i="20"/>
  <c r="B10" i="20"/>
  <c r="B31" i="20"/>
  <c r="B13" i="20"/>
  <c r="B28" i="20"/>
  <c r="B18" i="20"/>
  <c r="B24" i="20"/>
  <c r="B32" i="20"/>
  <c r="B34" i="20"/>
  <c r="B42" i="20"/>
  <c r="B35" i="20"/>
  <c r="B38" i="20"/>
  <c r="B50" i="20"/>
  <c r="B37" i="20"/>
  <c r="B30" i="20"/>
  <c r="B17" i="20"/>
  <c r="B16" i="20"/>
  <c r="B43" i="20"/>
  <c r="B52" i="20"/>
  <c r="B51" i="20"/>
  <c r="B39" i="20"/>
  <c r="B41" i="20"/>
  <c r="B21" i="20"/>
  <c r="B11" i="20"/>
  <c r="B23" i="20"/>
  <c r="B15" i="20"/>
  <c r="B29" i="20"/>
  <c r="B25" i="20"/>
  <c r="B20" i="20"/>
  <c r="B14" i="20"/>
  <c r="B7" i="20"/>
  <c r="B8" i="20"/>
  <c r="B3" i="20"/>
  <c r="B49" i="20"/>
  <c r="B44" i="20"/>
  <c r="B46" i="20"/>
  <c r="B53" i="20"/>
  <c r="B40" i="20"/>
  <c r="B4" i="20"/>
  <c r="B9" i="20"/>
  <c r="Q92" i="27"/>
  <c r="Q24" i="26"/>
  <c r="Q94" i="1"/>
  <c r="V14" i="17"/>
  <c r="P14" i="17"/>
  <c r="J14" i="17"/>
  <c r="K184" i="1" s="1"/>
  <c r="D14" i="17"/>
  <c r="W14" i="17" s="1"/>
  <c r="C14" i="17"/>
  <c r="U14" i="17" s="1"/>
  <c r="V13" i="17"/>
  <c r="P13" i="17"/>
  <c r="J13" i="17"/>
  <c r="K54" i="27" s="1"/>
  <c r="D13" i="17"/>
  <c r="E29" i="26" s="1"/>
  <c r="C13" i="17"/>
  <c r="U13" i="17" s="1"/>
  <c r="V12" i="17"/>
  <c r="P12" i="17"/>
  <c r="J12" i="17"/>
  <c r="K40" i="26" s="1"/>
  <c r="D12" i="17"/>
  <c r="S12" i="17" s="1"/>
  <c r="C12" i="17"/>
  <c r="Q12" i="17" s="1"/>
  <c r="V11" i="17"/>
  <c r="P11" i="17"/>
  <c r="J11" i="17"/>
  <c r="R11" i="17" s="1"/>
  <c r="D11" i="17"/>
  <c r="C11" i="17"/>
  <c r="U11" i="17" s="1"/>
  <c r="V10" i="17"/>
  <c r="P10" i="17"/>
  <c r="J10" i="17"/>
  <c r="K47" i="27" s="1"/>
  <c r="D10" i="17"/>
  <c r="O10" i="17" s="1"/>
  <c r="C10" i="17"/>
  <c r="U10" i="17" s="1"/>
  <c r="V9" i="17"/>
  <c r="P9" i="17"/>
  <c r="J9" i="17"/>
  <c r="D9" i="17"/>
  <c r="S9" i="17" s="1"/>
  <c r="C9" i="17"/>
  <c r="Q9" i="17" s="1"/>
  <c r="V8" i="17"/>
  <c r="P8" i="17"/>
  <c r="J8" i="17"/>
  <c r="K33" i="27" s="1"/>
  <c r="D8" i="17"/>
  <c r="E23" i="1" s="1"/>
  <c r="C8" i="17"/>
  <c r="U8" i="17" s="1"/>
  <c r="V7" i="17"/>
  <c r="P7" i="17"/>
  <c r="J7" i="17"/>
  <c r="D7" i="17"/>
  <c r="O7" i="17" s="1"/>
  <c r="C7" i="17"/>
  <c r="U7" i="17" s="1"/>
  <c r="V6" i="17"/>
  <c r="P6" i="17"/>
  <c r="J6" i="17"/>
  <c r="K99" i="1" s="1"/>
  <c r="D6" i="17"/>
  <c r="S6" i="17" s="1"/>
  <c r="C6" i="17"/>
  <c r="Q6" i="17" s="1"/>
  <c r="V5" i="17"/>
  <c r="P5" i="17"/>
  <c r="J5" i="17"/>
  <c r="K9" i="26" s="1"/>
  <c r="D5" i="17"/>
  <c r="E9" i="26" s="1"/>
  <c r="C5" i="17"/>
  <c r="U5" i="17" s="1"/>
  <c r="V4" i="17"/>
  <c r="P4" i="17"/>
  <c r="J4" i="17"/>
  <c r="K19" i="26" s="1"/>
  <c r="D4" i="17"/>
  <c r="M4" i="17" s="1"/>
  <c r="C4" i="17"/>
  <c r="U4" i="17" s="1"/>
  <c r="V3" i="17"/>
  <c r="P3" i="17"/>
  <c r="J3" i="17"/>
  <c r="K88" i="1" s="1"/>
  <c r="D3" i="17"/>
  <c r="S3" i="17" s="1"/>
  <c r="C3" i="17"/>
  <c r="Q3" i="17" s="1"/>
  <c r="V2" i="17"/>
  <c r="P2" i="17"/>
  <c r="J2" i="17"/>
  <c r="K74" i="1" s="1"/>
  <c r="D2" i="17"/>
  <c r="W2" i="17" s="1"/>
  <c r="C2" i="17"/>
  <c r="U2" i="17" s="1"/>
  <c r="V14" i="16"/>
  <c r="P14" i="16"/>
  <c r="J14" i="16"/>
  <c r="K189" i="1" s="1"/>
  <c r="D14" i="16"/>
  <c r="W14" i="16" s="1"/>
  <c r="C14" i="16"/>
  <c r="U14" i="16" s="1"/>
  <c r="V13" i="16"/>
  <c r="P13" i="16"/>
  <c r="J13" i="16"/>
  <c r="K153" i="1" s="1"/>
  <c r="D13" i="16"/>
  <c r="E153" i="1" s="1"/>
  <c r="C13" i="16"/>
  <c r="U13" i="16" s="1"/>
  <c r="V12" i="16"/>
  <c r="P12" i="16"/>
  <c r="J12" i="16"/>
  <c r="K38" i="26" s="1"/>
  <c r="D12" i="16"/>
  <c r="S12" i="16" s="1"/>
  <c r="C12" i="16"/>
  <c r="Q12" i="16" s="1"/>
  <c r="V11" i="16"/>
  <c r="P11" i="16"/>
  <c r="J11" i="16"/>
  <c r="D11" i="16"/>
  <c r="E82" i="27" s="1"/>
  <c r="C11" i="16"/>
  <c r="U11" i="16" s="1"/>
  <c r="V10" i="16"/>
  <c r="P10" i="16"/>
  <c r="J10" i="16"/>
  <c r="K26" i="26" s="1"/>
  <c r="D10" i="16"/>
  <c r="O10" i="16" s="1"/>
  <c r="C10" i="16"/>
  <c r="U10" i="16" s="1"/>
  <c r="V9" i="16"/>
  <c r="P9" i="16"/>
  <c r="J9" i="16"/>
  <c r="K41" i="27" s="1"/>
  <c r="D9" i="16"/>
  <c r="S9" i="16" s="1"/>
  <c r="C9" i="16"/>
  <c r="Q9" i="16" s="1"/>
  <c r="V8" i="16"/>
  <c r="R8" i="16"/>
  <c r="P8" i="16"/>
  <c r="J8" i="16"/>
  <c r="K4" i="27" s="1"/>
  <c r="D8" i="16"/>
  <c r="S8" i="16" s="1"/>
  <c r="C8" i="16"/>
  <c r="U8" i="16" s="1"/>
  <c r="V7" i="16"/>
  <c r="P7" i="16"/>
  <c r="J7" i="16"/>
  <c r="K46" i="27" s="1"/>
  <c r="D7" i="16"/>
  <c r="N7" i="16" s="1"/>
  <c r="C7" i="16"/>
  <c r="U7" i="16" s="1"/>
  <c r="V6" i="16"/>
  <c r="P6" i="16"/>
  <c r="J6" i="16"/>
  <c r="K4" i="1" s="1"/>
  <c r="D6" i="16"/>
  <c r="S6" i="16" s="1"/>
  <c r="C6" i="16"/>
  <c r="Q6" i="16" s="1"/>
  <c r="V5" i="16"/>
  <c r="P5" i="16"/>
  <c r="J5" i="16"/>
  <c r="K24" i="27" s="1"/>
  <c r="D5" i="16"/>
  <c r="C5" i="16"/>
  <c r="U5" i="16" s="1"/>
  <c r="V4" i="16"/>
  <c r="P4" i="16"/>
  <c r="J4" i="16"/>
  <c r="K16" i="26" s="1"/>
  <c r="D4" i="16"/>
  <c r="N4" i="16" s="1"/>
  <c r="C4" i="16"/>
  <c r="U4" i="16" s="1"/>
  <c r="V3" i="16"/>
  <c r="P3" i="16"/>
  <c r="J3" i="16"/>
  <c r="K6" i="27" s="1"/>
  <c r="D3" i="16"/>
  <c r="S3" i="16" s="1"/>
  <c r="C3" i="16"/>
  <c r="Q3" i="16" s="1"/>
  <c r="V2" i="16"/>
  <c r="P2" i="16"/>
  <c r="J2" i="16"/>
  <c r="K7" i="27" s="1"/>
  <c r="D2" i="16"/>
  <c r="E4" i="26" s="1"/>
  <c r="C2" i="16"/>
  <c r="U2" i="16" s="1"/>
  <c r="V14" i="15"/>
  <c r="P14" i="15"/>
  <c r="J14" i="15"/>
  <c r="K33" i="26" s="1"/>
  <c r="D14" i="15"/>
  <c r="W14" i="15" s="1"/>
  <c r="C14" i="15"/>
  <c r="U14" i="15" s="1"/>
  <c r="V13" i="15"/>
  <c r="P13" i="15"/>
  <c r="J13" i="15"/>
  <c r="K199" i="1" s="1"/>
  <c r="D13" i="15"/>
  <c r="C13" i="15"/>
  <c r="U13" i="15" s="1"/>
  <c r="V12" i="15"/>
  <c r="P12" i="15"/>
  <c r="J12" i="15"/>
  <c r="K98" i="27" s="1"/>
  <c r="D12" i="15"/>
  <c r="S12" i="15" s="1"/>
  <c r="C12" i="15"/>
  <c r="U12" i="15" s="1"/>
  <c r="V11" i="15"/>
  <c r="P11" i="15"/>
  <c r="J11" i="15"/>
  <c r="K190" i="1" s="1"/>
  <c r="D11" i="15"/>
  <c r="E101" i="27" s="1"/>
  <c r="C11" i="15"/>
  <c r="U11" i="15" s="1"/>
  <c r="V10" i="15"/>
  <c r="P10" i="15"/>
  <c r="J10" i="15"/>
  <c r="K77" i="27" s="1"/>
  <c r="D10" i="15"/>
  <c r="L10" i="15" s="1"/>
  <c r="C10" i="15"/>
  <c r="D140" i="1" s="1"/>
  <c r="V9" i="15"/>
  <c r="P9" i="15"/>
  <c r="J9" i="15"/>
  <c r="K2" i="1" s="1"/>
  <c r="D9" i="15"/>
  <c r="S9" i="15" s="1"/>
  <c r="C9" i="15"/>
  <c r="U9" i="15" s="1"/>
  <c r="V8" i="15"/>
  <c r="P8" i="15"/>
  <c r="J8" i="15"/>
  <c r="K17" i="27" s="1"/>
  <c r="D8" i="15"/>
  <c r="O8" i="15" s="1"/>
  <c r="C8" i="15"/>
  <c r="U8" i="15" s="1"/>
  <c r="V7" i="15"/>
  <c r="P7" i="15"/>
  <c r="J7" i="15"/>
  <c r="K28" i="27" s="1"/>
  <c r="D7" i="15"/>
  <c r="O7" i="15" s="1"/>
  <c r="C7" i="15"/>
  <c r="D20" i="26" s="1"/>
  <c r="V6" i="15"/>
  <c r="P6" i="15"/>
  <c r="J6" i="15"/>
  <c r="K7" i="26" s="1"/>
  <c r="D6" i="15"/>
  <c r="S6" i="15" s="1"/>
  <c r="C6" i="15"/>
  <c r="Q6" i="15" s="1"/>
  <c r="V5" i="15"/>
  <c r="P5" i="15"/>
  <c r="J5" i="15"/>
  <c r="K41" i="26" s="1"/>
  <c r="D5" i="15"/>
  <c r="C5" i="15"/>
  <c r="U5" i="15" s="1"/>
  <c r="V4" i="15"/>
  <c r="P4" i="15"/>
  <c r="J4" i="15"/>
  <c r="K83" i="1" s="1"/>
  <c r="D4" i="15"/>
  <c r="L4" i="15" s="1"/>
  <c r="C4" i="15"/>
  <c r="U4" i="15" s="1"/>
  <c r="V3" i="15"/>
  <c r="P3" i="15"/>
  <c r="J3" i="15"/>
  <c r="K66" i="27" s="1"/>
  <c r="D3" i="15"/>
  <c r="S3" i="15" s="1"/>
  <c r="C3" i="15"/>
  <c r="Q3" i="15" s="1"/>
  <c r="V2" i="15"/>
  <c r="P2" i="15"/>
  <c r="J2" i="15"/>
  <c r="K31" i="26" s="1"/>
  <c r="D2" i="15"/>
  <c r="E42" i="27" s="1"/>
  <c r="C2" i="15"/>
  <c r="U2" i="15" s="1"/>
  <c r="V14" i="14"/>
  <c r="P14" i="14"/>
  <c r="J14" i="14"/>
  <c r="K46" i="26" s="1"/>
  <c r="D14" i="14"/>
  <c r="C14" i="14"/>
  <c r="U14" i="14" s="1"/>
  <c r="V13" i="14"/>
  <c r="P13" i="14"/>
  <c r="J13" i="14"/>
  <c r="K43" i="26" s="1"/>
  <c r="D13" i="14"/>
  <c r="O13" i="14" s="1"/>
  <c r="C13" i="14"/>
  <c r="U13" i="14" s="1"/>
  <c r="V12" i="14"/>
  <c r="P12" i="14"/>
  <c r="J12" i="14"/>
  <c r="K142" i="1" s="1"/>
  <c r="D12" i="14"/>
  <c r="S12" i="14" s="1"/>
  <c r="C12" i="14"/>
  <c r="U12" i="14" s="1"/>
  <c r="V11" i="14"/>
  <c r="P11" i="14"/>
  <c r="J11" i="14"/>
  <c r="K44" i="26" s="1"/>
  <c r="D11" i="14"/>
  <c r="W11" i="14" s="1"/>
  <c r="C11" i="14"/>
  <c r="U11" i="14" s="1"/>
  <c r="V10" i="14"/>
  <c r="P10" i="14"/>
  <c r="J10" i="14"/>
  <c r="K47" i="26" s="1"/>
  <c r="D10" i="14"/>
  <c r="O10" i="14" s="1"/>
  <c r="C10" i="14"/>
  <c r="U10" i="14" s="1"/>
  <c r="V9" i="14"/>
  <c r="P9" i="14"/>
  <c r="J9" i="14"/>
  <c r="K16" i="1" s="1"/>
  <c r="D9" i="14"/>
  <c r="S9" i="14" s="1"/>
  <c r="C9" i="14"/>
  <c r="Q9" i="14" s="1"/>
  <c r="V8" i="14"/>
  <c r="P8" i="14"/>
  <c r="J8" i="14"/>
  <c r="K36" i="26" s="1"/>
  <c r="D8" i="14"/>
  <c r="C8" i="14"/>
  <c r="U8" i="14" s="1"/>
  <c r="V7" i="14"/>
  <c r="P7" i="14"/>
  <c r="J7" i="14"/>
  <c r="K30" i="26" s="1"/>
  <c r="D7" i="14"/>
  <c r="O7" i="14" s="1"/>
  <c r="C7" i="14"/>
  <c r="U7" i="14" s="1"/>
  <c r="V6" i="14"/>
  <c r="P6" i="14"/>
  <c r="J6" i="14"/>
  <c r="K68" i="27" s="1"/>
  <c r="D6" i="14"/>
  <c r="S6" i="14" s="1"/>
  <c r="C6" i="14"/>
  <c r="Q6" i="14" s="1"/>
  <c r="V5" i="14"/>
  <c r="P5" i="14"/>
  <c r="J5" i="14"/>
  <c r="K59" i="1" s="1"/>
  <c r="D5" i="14"/>
  <c r="W5" i="14" s="1"/>
  <c r="C5" i="14"/>
  <c r="U5" i="14" s="1"/>
  <c r="V4" i="14"/>
  <c r="P4" i="14"/>
  <c r="J4" i="14"/>
  <c r="K22" i="27" s="1"/>
  <c r="D4" i="14"/>
  <c r="O4" i="14" s="1"/>
  <c r="C4" i="14"/>
  <c r="U4" i="14" s="1"/>
  <c r="V3" i="14"/>
  <c r="P3" i="14"/>
  <c r="J3" i="14"/>
  <c r="K100" i="1" s="1"/>
  <c r="D3" i="14"/>
  <c r="S3" i="14" s="1"/>
  <c r="C3" i="14"/>
  <c r="Q3" i="14" s="1"/>
  <c r="V2" i="14"/>
  <c r="P2" i="14"/>
  <c r="J2" i="14"/>
  <c r="K43" i="27" s="1"/>
  <c r="D2" i="14"/>
  <c r="C2" i="14"/>
  <c r="U2" i="14" s="1"/>
  <c r="V14" i="13"/>
  <c r="P14" i="13"/>
  <c r="J14" i="13"/>
  <c r="K89" i="27" s="1"/>
  <c r="D14" i="13"/>
  <c r="C14" i="13"/>
  <c r="U14" i="13" s="1"/>
  <c r="V13" i="13"/>
  <c r="P13" i="13"/>
  <c r="J13" i="13"/>
  <c r="K34" i="25" s="1"/>
  <c r="D13" i="13"/>
  <c r="L13" i="13" s="1"/>
  <c r="C13" i="13"/>
  <c r="U13" i="13" s="1"/>
  <c r="V12" i="13"/>
  <c r="P12" i="13"/>
  <c r="J12" i="13"/>
  <c r="K150" i="1" s="1"/>
  <c r="D12" i="13"/>
  <c r="S12" i="13" s="1"/>
  <c r="C12" i="13"/>
  <c r="Q12" i="13" s="1"/>
  <c r="V11" i="13"/>
  <c r="P11" i="13"/>
  <c r="J11" i="13"/>
  <c r="K46" i="25" s="1"/>
  <c r="D11" i="13"/>
  <c r="S11" i="13" s="1"/>
  <c r="C11" i="13"/>
  <c r="U11" i="13" s="1"/>
  <c r="V10" i="13"/>
  <c r="P10" i="13"/>
  <c r="J10" i="13"/>
  <c r="K30" i="25" s="1"/>
  <c r="D10" i="13"/>
  <c r="M10" i="13" s="1"/>
  <c r="C10" i="13"/>
  <c r="U10" i="13" s="1"/>
  <c r="V9" i="13"/>
  <c r="P9" i="13"/>
  <c r="J9" i="13"/>
  <c r="K131" i="1" s="1"/>
  <c r="D9" i="13"/>
  <c r="S9" i="13" s="1"/>
  <c r="C9" i="13"/>
  <c r="U9" i="13" s="1"/>
  <c r="V8" i="13"/>
  <c r="P8" i="13"/>
  <c r="J8" i="13"/>
  <c r="K6" i="25" s="1"/>
  <c r="D8" i="13"/>
  <c r="S8" i="13" s="1"/>
  <c r="C8" i="13"/>
  <c r="U8" i="13" s="1"/>
  <c r="V7" i="13"/>
  <c r="P7" i="13"/>
  <c r="J7" i="13"/>
  <c r="K2" i="27" s="1"/>
  <c r="D7" i="13"/>
  <c r="L7" i="13" s="1"/>
  <c r="C7" i="13"/>
  <c r="U7" i="13" s="1"/>
  <c r="V6" i="13"/>
  <c r="P6" i="13"/>
  <c r="J6" i="13"/>
  <c r="K11" i="25" s="1"/>
  <c r="D6" i="13"/>
  <c r="S6" i="13" s="1"/>
  <c r="C6" i="13"/>
  <c r="U6" i="13" s="1"/>
  <c r="V5" i="13"/>
  <c r="P5" i="13"/>
  <c r="J5" i="13"/>
  <c r="D5" i="13"/>
  <c r="M5" i="13" s="1"/>
  <c r="C5" i="13"/>
  <c r="U5" i="13" s="1"/>
  <c r="V4" i="13"/>
  <c r="P4" i="13"/>
  <c r="J4" i="13"/>
  <c r="K9" i="25" s="1"/>
  <c r="D4" i="13"/>
  <c r="L4" i="13" s="1"/>
  <c r="C4" i="13"/>
  <c r="U4" i="13" s="1"/>
  <c r="V3" i="13"/>
  <c r="P3" i="13"/>
  <c r="J3" i="13"/>
  <c r="K5" i="25" s="1"/>
  <c r="D3" i="13"/>
  <c r="S3" i="13" s="1"/>
  <c r="C3" i="13"/>
  <c r="U3" i="13" s="1"/>
  <c r="V2" i="13"/>
  <c r="P2" i="13"/>
  <c r="J2" i="13"/>
  <c r="K7" i="25" s="1"/>
  <c r="D2" i="13"/>
  <c r="C2" i="13"/>
  <c r="U2" i="13" s="1"/>
  <c r="V14" i="12"/>
  <c r="P14" i="12"/>
  <c r="J14" i="12"/>
  <c r="K103" i="27" s="1"/>
  <c r="D14" i="12"/>
  <c r="C14" i="12"/>
  <c r="U14" i="12" s="1"/>
  <c r="V13" i="12"/>
  <c r="P13" i="12"/>
  <c r="J13" i="12"/>
  <c r="K83" i="27" s="1"/>
  <c r="D13" i="12"/>
  <c r="C13" i="12"/>
  <c r="U13" i="12" s="1"/>
  <c r="V12" i="12"/>
  <c r="P12" i="12"/>
  <c r="J12" i="12"/>
  <c r="K181" i="1" s="1"/>
  <c r="D12" i="12"/>
  <c r="C12" i="12"/>
  <c r="Q12" i="12" s="1"/>
  <c r="V11" i="12"/>
  <c r="P11" i="12"/>
  <c r="J11" i="12"/>
  <c r="K45" i="25" s="1"/>
  <c r="D11" i="12"/>
  <c r="C11" i="12"/>
  <c r="U11" i="12" s="1"/>
  <c r="V10" i="12"/>
  <c r="P10" i="12"/>
  <c r="J10" i="12"/>
  <c r="K87" i="27" s="1"/>
  <c r="D10" i="12"/>
  <c r="E53" i="25" s="1"/>
  <c r="C10" i="12"/>
  <c r="U10" i="12" s="1"/>
  <c r="V9" i="12"/>
  <c r="P9" i="12"/>
  <c r="J9" i="12"/>
  <c r="K26" i="25" s="1"/>
  <c r="D9" i="12"/>
  <c r="C9" i="12"/>
  <c r="Q9" i="12" s="1"/>
  <c r="V8" i="12"/>
  <c r="P8" i="12"/>
  <c r="J8" i="12"/>
  <c r="K136" i="1" s="1"/>
  <c r="D8" i="12"/>
  <c r="C8" i="12"/>
  <c r="U8" i="12" s="1"/>
  <c r="V7" i="12"/>
  <c r="P7" i="12"/>
  <c r="J7" i="12"/>
  <c r="K67" i="27" s="1"/>
  <c r="D7" i="12"/>
  <c r="C7" i="12"/>
  <c r="U7" i="12" s="1"/>
  <c r="V6" i="12"/>
  <c r="P6" i="12"/>
  <c r="J6" i="12"/>
  <c r="K23" i="27" s="1"/>
  <c r="D6" i="12"/>
  <c r="C6" i="12"/>
  <c r="Q6" i="12" s="1"/>
  <c r="V5" i="12"/>
  <c r="P5" i="12"/>
  <c r="J5" i="12"/>
  <c r="K14" i="25" s="1"/>
  <c r="D5" i="12"/>
  <c r="C5" i="12"/>
  <c r="U5" i="12" s="1"/>
  <c r="V4" i="12"/>
  <c r="P4" i="12"/>
  <c r="J4" i="12"/>
  <c r="K8" i="25" s="1"/>
  <c r="D4" i="12"/>
  <c r="C4" i="12"/>
  <c r="U4" i="12" s="1"/>
  <c r="V3" i="12"/>
  <c r="P3" i="12"/>
  <c r="J3" i="12"/>
  <c r="K16" i="27" s="1"/>
  <c r="D3" i="12"/>
  <c r="C3" i="12"/>
  <c r="U3" i="12" s="1"/>
  <c r="V2" i="12"/>
  <c r="P2" i="12"/>
  <c r="J2" i="12"/>
  <c r="K70" i="27" s="1"/>
  <c r="D2" i="12"/>
  <c r="E70" i="27" s="1"/>
  <c r="C2" i="12"/>
  <c r="U2" i="12" s="1"/>
  <c r="V14" i="11"/>
  <c r="P14" i="11"/>
  <c r="J14" i="11"/>
  <c r="K38" i="25" s="1"/>
  <c r="D14" i="11"/>
  <c r="C14" i="11"/>
  <c r="U14" i="11" s="1"/>
  <c r="V13" i="11"/>
  <c r="P13" i="11"/>
  <c r="J13" i="11"/>
  <c r="K56" i="27" s="1"/>
  <c r="D13" i="11"/>
  <c r="O13" i="11" s="1"/>
  <c r="C13" i="11"/>
  <c r="U13" i="11" s="1"/>
  <c r="V12" i="11"/>
  <c r="P12" i="11"/>
  <c r="J12" i="11"/>
  <c r="K154" i="1" s="1"/>
  <c r="D12" i="11"/>
  <c r="S12" i="11" s="1"/>
  <c r="C12" i="11"/>
  <c r="Q12" i="11" s="1"/>
  <c r="V11" i="11"/>
  <c r="P11" i="11"/>
  <c r="J11" i="11"/>
  <c r="K197" i="1" s="1"/>
  <c r="D11" i="11"/>
  <c r="C11" i="11"/>
  <c r="U11" i="11" s="1"/>
  <c r="V10" i="11"/>
  <c r="P10" i="11"/>
  <c r="J10" i="11"/>
  <c r="K78" i="27" s="1"/>
  <c r="D10" i="11"/>
  <c r="O10" i="11" s="1"/>
  <c r="C10" i="11"/>
  <c r="U10" i="11" s="1"/>
  <c r="V9" i="11"/>
  <c r="P9" i="11"/>
  <c r="J9" i="11"/>
  <c r="K51" i="27" s="1"/>
  <c r="D9" i="11"/>
  <c r="S9" i="11" s="1"/>
  <c r="C9" i="11"/>
  <c r="Q9" i="11" s="1"/>
  <c r="V8" i="11"/>
  <c r="P8" i="11"/>
  <c r="J8" i="11"/>
  <c r="K38" i="27" s="1"/>
  <c r="D8" i="11"/>
  <c r="E38" i="27" s="1"/>
  <c r="C8" i="11"/>
  <c r="U8" i="11" s="1"/>
  <c r="V7" i="11"/>
  <c r="P7" i="11"/>
  <c r="J7" i="11"/>
  <c r="K43" i="25" s="1"/>
  <c r="D7" i="11"/>
  <c r="O7" i="11" s="1"/>
  <c r="C7" i="11"/>
  <c r="U7" i="11" s="1"/>
  <c r="V6" i="11"/>
  <c r="P6" i="11"/>
  <c r="J6" i="11"/>
  <c r="K19" i="27" s="1"/>
  <c r="D6" i="11"/>
  <c r="S6" i="11" s="1"/>
  <c r="C6" i="11"/>
  <c r="U6" i="11" s="1"/>
  <c r="V5" i="11"/>
  <c r="P5" i="11"/>
  <c r="J5" i="11"/>
  <c r="K14" i="27" s="1"/>
  <c r="D5" i="11"/>
  <c r="C5" i="11"/>
  <c r="U5" i="11" s="1"/>
  <c r="V4" i="11"/>
  <c r="P4" i="11"/>
  <c r="J4" i="11"/>
  <c r="K4" i="25" s="1"/>
  <c r="D4" i="11"/>
  <c r="O4" i="11" s="1"/>
  <c r="C4" i="11"/>
  <c r="U4" i="11" s="1"/>
  <c r="V3" i="11"/>
  <c r="P3" i="11"/>
  <c r="J3" i="11"/>
  <c r="K41" i="25" s="1"/>
  <c r="D3" i="11"/>
  <c r="S3" i="11" s="1"/>
  <c r="C3" i="11"/>
  <c r="U3" i="11" s="1"/>
  <c r="V2" i="11"/>
  <c r="P2" i="11"/>
  <c r="J2" i="11"/>
  <c r="K39" i="25" s="1"/>
  <c r="D2" i="11"/>
  <c r="E163" i="1" s="1"/>
  <c r="C2" i="11"/>
  <c r="U2" i="11" s="1"/>
  <c r="V14" i="10"/>
  <c r="P14" i="10"/>
  <c r="J14" i="10"/>
  <c r="K40" i="25" s="1"/>
  <c r="D14" i="10"/>
  <c r="O14" i="10" s="1"/>
  <c r="C14" i="10"/>
  <c r="U14" i="10" s="1"/>
  <c r="V13" i="10"/>
  <c r="P13" i="10"/>
  <c r="J13" i="10"/>
  <c r="D13" i="10"/>
  <c r="O13" i="10" s="1"/>
  <c r="C13" i="10"/>
  <c r="U13" i="10" s="1"/>
  <c r="V12" i="10"/>
  <c r="P12" i="10"/>
  <c r="J12" i="10"/>
  <c r="K13" i="25" s="1"/>
  <c r="D12" i="10"/>
  <c r="S12" i="10" s="1"/>
  <c r="C12" i="10"/>
  <c r="Q12" i="10" s="1"/>
  <c r="V11" i="10"/>
  <c r="P11" i="10"/>
  <c r="J11" i="10"/>
  <c r="K96" i="27" s="1"/>
  <c r="D11" i="10"/>
  <c r="E42" i="25" s="1"/>
  <c r="C11" i="10"/>
  <c r="U11" i="10" s="1"/>
  <c r="V10" i="10"/>
  <c r="P10" i="10"/>
  <c r="J10" i="10"/>
  <c r="K86" i="27" s="1"/>
  <c r="D10" i="10"/>
  <c r="O10" i="10" s="1"/>
  <c r="C10" i="10"/>
  <c r="U10" i="10" s="1"/>
  <c r="V9" i="10"/>
  <c r="P9" i="10"/>
  <c r="J9" i="10"/>
  <c r="K69" i="27" s="1"/>
  <c r="D9" i="10"/>
  <c r="S9" i="10" s="1"/>
  <c r="C9" i="10"/>
  <c r="Q9" i="10" s="1"/>
  <c r="V8" i="10"/>
  <c r="P8" i="10"/>
  <c r="J8" i="10"/>
  <c r="K84" i="1" s="1"/>
  <c r="D8" i="10"/>
  <c r="C8" i="10"/>
  <c r="U8" i="10" s="1"/>
  <c r="V7" i="10"/>
  <c r="P7" i="10"/>
  <c r="J7" i="10"/>
  <c r="K2" i="25" s="1"/>
  <c r="D7" i="10"/>
  <c r="O7" i="10" s="1"/>
  <c r="C7" i="10"/>
  <c r="U7" i="10" s="1"/>
  <c r="V6" i="10"/>
  <c r="P6" i="10"/>
  <c r="J6" i="10"/>
  <c r="K26" i="27" s="1"/>
  <c r="D6" i="10"/>
  <c r="S6" i="10" s="1"/>
  <c r="C6" i="10"/>
  <c r="Q6" i="10" s="1"/>
  <c r="V5" i="10"/>
  <c r="P5" i="10"/>
  <c r="J5" i="10"/>
  <c r="K55" i="1" s="1"/>
  <c r="D5" i="10"/>
  <c r="C5" i="10"/>
  <c r="U5" i="10" s="1"/>
  <c r="V4" i="10"/>
  <c r="P4" i="10"/>
  <c r="J4" i="10"/>
  <c r="K37" i="25" s="1"/>
  <c r="D4" i="10"/>
  <c r="O4" i="10" s="1"/>
  <c r="C4" i="10"/>
  <c r="U4" i="10" s="1"/>
  <c r="V3" i="10"/>
  <c r="P3" i="10"/>
  <c r="J3" i="10"/>
  <c r="K43" i="1" s="1"/>
  <c r="D3" i="10"/>
  <c r="S3" i="10" s="1"/>
  <c r="C3" i="10"/>
  <c r="Q3" i="10" s="1"/>
  <c r="V2" i="10"/>
  <c r="P2" i="10"/>
  <c r="J2" i="10"/>
  <c r="K53" i="27" s="1"/>
  <c r="D2" i="10"/>
  <c r="W2" i="10" s="1"/>
  <c r="C2" i="10"/>
  <c r="U2" i="10" s="1"/>
  <c r="V14" i="9"/>
  <c r="P14" i="9"/>
  <c r="J14" i="9"/>
  <c r="K89" i="18" s="1"/>
  <c r="D14" i="9"/>
  <c r="W14" i="9" s="1"/>
  <c r="C14" i="9"/>
  <c r="U14" i="9" s="1"/>
  <c r="V13" i="9"/>
  <c r="P13" i="9"/>
  <c r="J13" i="9"/>
  <c r="K67" i="18" s="1"/>
  <c r="D13" i="9"/>
  <c r="O13" i="9" s="1"/>
  <c r="C13" i="9"/>
  <c r="U13" i="9" s="1"/>
  <c r="V12" i="9"/>
  <c r="P12" i="9"/>
  <c r="J12" i="9"/>
  <c r="K173" i="1" s="1"/>
  <c r="D12" i="9"/>
  <c r="S12" i="9" s="1"/>
  <c r="C12" i="9"/>
  <c r="U12" i="9" s="1"/>
  <c r="V11" i="9"/>
  <c r="P11" i="9"/>
  <c r="J11" i="9"/>
  <c r="K187" i="1" s="1"/>
  <c r="D11" i="9"/>
  <c r="E187" i="1" s="1"/>
  <c r="C11" i="9"/>
  <c r="U11" i="9" s="1"/>
  <c r="V10" i="9"/>
  <c r="P10" i="9"/>
  <c r="J10" i="9"/>
  <c r="K28" i="24" s="1"/>
  <c r="D10" i="9"/>
  <c r="O10" i="9" s="1"/>
  <c r="C10" i="9"/>
  <c r="U10" i="9" s="1"/>
  <c r="V9" i="9"/>
  <c r="P9" i="9"/>
  <c r="J9" i="9"/>
  <c r="K19" i="24" s="1"/>
  <c r="D9" i="9"/>
  <c r="S9" i="9" s="1"/>
  <c r="C9" i="9"/>
  <c r="Q9" i="9" s="1"/>
  <c r="V8" i="9"/>
  <c r="P8" i="9"/>
  <c r="J8" i="9"/>
  <c r="K47" i="1" s="1"/>
  <c r="D8" i="9"/>
  <c r="C8" i="9"/>
  <c r="U8" i="9" s="1"/>
  <c r="V7" i="9"/>
  <c r="P7" i="9"/>
  <c r="J7" i="9"/>
  <c r="K24" i="24" s="1"/>
  <c r="D7" i="9"/>
  <c r="O7" i="9" s="1"/>
  <c r="C7" i="9"/>
  <c r="U7" i="9" s="1"/>
  <c r="V6" i="9"/>
  <c r="P6" i="9"/>
  <c r="J6" i="9"/>
  <c r="K31" i="18" s="1"/>
  <c r="D6" i="9"/>
  <c r="S6" i="9" s="1"/>
  <c r="C6" i="9"/>
  <c r="Q6" i="9" s="1"/>
  <c r="V5" i="9"/>
  <c r="P5" i="9"/>
  <c r="J5" i="9"/>
  <c r="K39" i="18" s="1"/>
  <c r="D5" i="9"/>
  <c r="E39" i="18" s="1"/>
  <c r="C5" i="9"/>
  <c r="D37" i="24" s="1"/>
  <c r="V4" i="9"/>
  <c r="P4" i="9"/>
  <c r="J4" i="9"/>
  <c r="K5" i="24" s="1"/>
  <c r="D4" i="9"/>
  <c r="O4" i="9" s="1"/>
  <c r="C4" i="9"/>
  <c r="U4" i="9" s="1"/>
  <c r="V3" i="9"/>
  <c r="P3" i="9"/>
  <c r="J3" i="9"/>
  <c r="K7" i="18" s="1"/>
  <c r="D3" i="9"/>
  <c r="S3" i="9" s="1"/>
  <c r="C3" i="9"/>
  <c r="Q3" i="9" s="1"/>
  <c r="V2" i="9"/>
  <c r="P2" i="9"/>
  <c r="J2" i="9"/>
  <c r="K46" i="18" s="1"/>
  <c r="D2" i="9"/>
  <c r="W2" i="9" s="1"/>
  <c r="C2" i="9"/>
  <c r="U2" i="9" s="1"/>
  <c r="V14" i="8"/>
  <c r="P14" i="8"/>
  <c r="J14" i="8"/>
  <c r="D14" i="8"/>
  <c r="S14" i="8" s="1"/>
  <c r="C14" i="8"/>
  <c r="U14" i="8" s="1"/>
  <c r="V13" i="8"/>
  <c r="P13" i="8"/>
  <c r="J13" i="8"/>
  <c r="K202" i="1" s="1"/>
  <c r="D13" i="8"/>
  <c r="L13" i="8" s="1"/>
  <c r="C13" i="8"/>
  <c r="V12" i="8"/>
  <c r="P12" i="8"/>
  <c r="J12" i="8"/>
  <c r="K99" i="18" s="1"/>
  <c r="D12" i="8"/>
  <c r="S12" i="8" s="1"/>
  <c r="C12" i="8"/>
  <c r="U12" i="8" s="1"/>
  <c r="V11" i="8"/>
  <c r="P11" i="8"/>
  <c r="J11" i="8"/>
  <c r="K128" i="1" s="1"/>
  <c r="D11" i="8"/>
  <c r="C11" i="8"/>
  <c r="U11" i="8" s="1"/>
  <c r="V10" i="8"/>
  <c r="P10" i="8"/>
  <c r="J10" i="8"/>
  <c r="D10" i="8"/>
  <c r="O10" i="8" s="1"/>
  <c r="C10" i="8"/>
  <c r="U10" i="8" s="1"/>
  <c r="V9" i="8"/>
  <c r="P9" i="8"/>
  <c r="J9" i="8"/>
  <c r="D9" i="8"/>
  <c r="S9" i="8" s="1"/>
  <c r="C9" i="8"/>
  <c r="Q9" i="8" s="1"/>
  <c r="V8" i="8"/>
  <c r="P8" i="8"/>
  <c r="J8" i="8"/>
  <c r="K19" i="1" s="1"/>
  <c r="D8" i="8"/>
  <c r="W8" i="8" s="1"/>
  <c r="C8" i="8"/>
  <c r="Q8" i="8" s="1"/>
  <c r="V7" i="8"/>
  <c r="P7" i="8"/>
  <c r="J7" i="8"/>
  <c r="K27" i="24" s="1"/>
  <c r="D7" i="8"/>
  <c r="L7" i="8" s="1"/>
  <c r="C7" i="8"/>
  <c r="D105" i="1" s="1"/>
  <c r="V6" i="8"/>
  <c r="P6" i="8"/>
  <c r="J6" i="8"/>
  <c r="K8" i="1" s="1"/>
  <c r="D6" i="8"/>
  <c r="S6" i="8" s="1"/>
  <c r="C6" i="8"/>
  <c r="U6" i="8" s="1"/>
  <c r="V5" i="8"/>
  <c r="P5" i="8"/>
  <c r="J5" i="8"/>
  <c r="K37" i="1" s="1"/>
  <c r="D5" i="8"/>
  <c r="W5" i="8" s="1"/>
  <c r="C5" i="8"/>
  <c r="U5" i="8" s="1"/>
  <c r="V4" i="8"/>
  <c r="P4" i="8"/>
  <c r="J4" i="8"/>
  <c r="K10" i="24" s="1"/>
  <c r="D4" i="8"/>
  <c r="L4" i="8" s="1"/>
  <c r="C4" i="8"/>
  <c r="D27" i="1" s="1"/>
  <c r="V3" i="8"/>
  <c r="P3" i="8"/>
  <c r="J3" i="8"/>
  <c r="K13" i="24" s="1"/>
  <c r="D3" i="8"/>
  <c r="S3" i="8" s="1"/>
  <c r="C3" i="8"/>
  <c r="Q3" i="8" s="1"/>
  <c r="V2" i="8"/>
  <c r="P2" i="8"/>
  <c r="J2" i="8"/>
  <c r="K12" i="18" s="1"/>
  <c r="D2" i="8"/>
  <c r="C2" i="8"/>
  <c r="U2" i="8" s="1"/>
  <c r="V14" i="7"/>
  <c r="P14" i="7"/>
  <c r="J14" i="7"/>
  <c r="K53" i="24" s="1"/>
  <c r="D14" i="7"/>
  <c r="E206" i="1" s="1"/>
  <c r="C14" i="7"/>
  <c r="U14" i="7" s="1"/>
  <c r="V13" i="7"/>
  <c r="P13" i="7"/>
  <c r="J13" i="7"/>
  <c r="K51" i="18" s="1"/>
  <c r="D13" i="7"/>
  <c r="O13" i="7" s="1"/>
  <c r="C13" i="7"/>
  <c r="U13" i="7" s="1"/>
  <c r="V12" i="7"/>
  <c r="P12" i="7"/>
  <c r="J12" i="7"/>
  <c r="K155" i="1" s="1"/>
  <c r="D12" i="7"/>
  <c r="S12" i="7" s="1"/>
  <c r="C12" i="7"/>
  <c r="Q12" i="7" s="1"/>
  <c r="V11" i="7"/>
  <c r="P11" i="7"/>
  <c r="J11" i="7"/>
  <c r="K30" i="24" s="1"/>
  <c r="D11" i="7"/>
  <c r="C11" i="7"/>
  <c r="U11" i="7" s="1"/>
  <c r="V10" i="7"/>
  <c r="P10" i="7"/>
  <c r="J10" i="7"/>
  <c r="K96" i="18" s="1"/>
  <c r="D10" i="7"/>
  <c r="O10" i="7" s="1"/>
  <c r="C10" i="7"/>
  <c r="U10" i="7" s="1"/>
  <c r="V9" i="7"/>
  <c r="P9" i="7"/>
  <c r="J9" i="7"/>
  <c r="K36" i="18" s="1"/>
  <c r="D9" i="7"/>
  <c r="S9" i="7" s="1"/>
  <c r="C9" i="7"/>
  <c r="Q9" i="7" s="1"/>
  <c r="V8" i="7"/>
  <c r="P8" i="7"/>
  <c r="J8" i="7"/>
  <c r="K43" i="18" s="1"/>
  <c r="D8" i="7"/>
  <c r="C8" i="7"/>
  <c r="U8" i="7" s="1"/>
  <c r="V7" i="7"/>
  <c r="P7" i="7"/>
  <c r="J7" i="7"/>
  <c r="K16" i="24" s="1"/>
  <c r="D7" i="7"/>
  <c r="O7" i="7" s="1"/>
  <c r="C7" i="7"/>
  <c r="U7" i="7" s="1"/>
  <c r="V6" i="7"/>
  <c r="P6" i="7"/>
  <c r="J6" i="7"/>
  <c r="K87" i="1" s="1"/>
  <c r="D6" i="7"/>
  <c r="S6" i="7" s="1"/>
  <c r="C6" i="7"/>
  <c r="Q6" i="7" s="1"/>
  <c r="V5" i="7"/>
  <c r="P5" i="7"/>
  <c r="J5" i="7"/>
  <c r="K75" i="1" s="1"/>
  <c r="D5" i="7"/>
  <c r="C5" i="7"/>
  <c r="U5" i="7" s="1"/>
  <c r="V4" i="7"/>
  <c r="P4" i="7"/>
  <c r="J4" i="7"/>
  <c r="D4" i="7"/>
  <c r="O4" i="7" s="1"/>
  <c r="C4" i="7"/>
  <c r="U4" i="7" s="1"/>
  <c r="V3" i="7"/>
  <c r="P3" i="7"/>
  <c r="J3" i="7"/>
  <c r="K3" i="18" s="1"/>
  <c r="D3" i="7"/>
  <c r="S3" i="7" s="1"/>
  <c r="C3" i="7"/>
  <c r="Q3" i="7" s="1"/>
  <c r="V2" i="7"/>
  <c r="P2" i="7"/>
  <c r="J2" i="7"/>
  <c r="K8" i="18" s="1"/>
  <c r="D2" i="7"/>
  <c r="C2" i="7"/>
  <c r="U2" i="7" s="1"/>
  <c r="V14" i="6"/>
  <c r="P14" i="6"/>
  <c r="J14" i="6"/>
  <c r="K120" i="1" s="1"/>
  <c r="D14" i="6"/>
  <c r="C14" i="6"/>
  <c r="U14" i="6" s="1"/>
  <c r="V13" i="6"/>
  <c r="Q13" i="6"/>
  <c r="P13" i="6"/>
  <c r="J13" i="6"/>
  <c r="D13" i="6"/>
  <c r="M13" i="6" s="1"/>
  <c r="C13" i="6"/>
  <c r="U13" i="6" s="1"/>
  <c r="V12" i="6"/>
  <c r="P12" i="6"/>
  <c r="J12" i="6"/>
  <c r="K95" i="18" s="1"/>
  <c r="D12" i="6"/>
  <c r="S12" i="6" s="1"/>
  <c r="C12" i="6"/>
  <c r="U12" i="6" s="1"/>
  <c r="V11" i="6"/>
  <c r="P11" i="6"/>
  <c r="J11" i="6"/>
  <c r="K151" i="1" s="1"/>
  <c r="D11" i="6"/>
  <c r="E40" i="24" s="1"/>
  <c r="C11" i="6"/>
  <c r="U11" i="6" s="1"/>
  <c r="V10" i="6"/>
  <c r="P10" i="6"/>
  <c r="J10" i="6"/>
  <c r="K174" i="1" s="1"/>
  <c r="D10" i="6"/>
  <c r="O10" i="6" s="1"/>
  <c r="C10" i="6"/>
  <c r="U10" i="6" s="1"/>
  <c r="V9" i="6"/>
  <c r="P9" i="6"/>
  <c r="J9" i="6"/>
  <c r="K21" i="24" s="1"/>
  <c r="D9" i="6"/>
  <c r="S9" i="6" s="1"/>
  <c r="C9" i="6"/>
  <c r="Q9" i="6" s="1"/>
  <c r="V8" i="6"/>
  <c r="P8" i="6"/>
  <c r="J8" i="6"/>
  <c r="K25" i="24" s="1"/>
  <c r="D8" i="6"/>
  <c r="S8" i="6" s="1"/>
  <c r="C8" i="6"/>
  <c r="U8" i="6" s="1"/>
  <c r="V7" i="6"/>
  <c r="P7" i="6"/>
  <c r="J7" i="6"/>
  <c r="K25" i="18" s="1"/>
  <c r="D7" i="6"/>
  <c r="C7" i="6"/>
  <c r="U7" i="6" s="1"/>
  <c r="V6" i="6"/>
  <c r="P6" i="6"/>
  <c r="J6" i="6"/>
  <c r="K17" i="24" s="1"/>
  <c r="D6" i="6"/>
  <c r="S6" i="6" s="1"/>
  <c r="C6" i="6"/>
  <c r="U6" i="6" s="1"/>
  <c r="V5" i="6"/>
  <c r="P5" i="6"/>
  <c r="J5" i="6"/>
  <c r="K126" i="1" s="1"/>
  <c r="D5" i="6"/>
  <c r="C5" i="6"/>
  <c r="U5" i="6" s="1"/>
  <c r="V4" i="6"/>
  <c r="P4" i="6"/>
  <c r="J4" i="6"/>
  <c r="K2" i="24" s="1"/>
  <c r="D4" i="6"/>
  <c r="E41" i="18" s="1"/>
  <c r="C4" i="6"/>
  <c r="U4" i="6" s="1"/>
  <c r="V3" i="6"/>
  <c r="P3" i="6"/>
  <c r="J3" i="6"/>
  <c r="K182" i="1" s="1"/>
  <c r="D3" i="6"/>
  <c r="S3" i="6" s="1"/>
  <c r="C3" i="6"/>
  <c r="U3" i="6" s="1"/>
  <c r="V2" i="6"/>
  <c r="P2" i="6"/>
  <c r="J2" i="6"/>
  <c r="K57" i="18" s="1"/>
  <c r="D2" i="6"/>
  <c r="E6" i="24" s="1"/>
  <c r="C2" i="6"/>
  <c r="U2" i="6" s="1"/>
  <c r="V14" i="5"/>
  <c r="P14" i="5"/>
  <c r="J14" i="5"/>
  <c r="K69" i="18" s="1"/>
  <c r="D14" i="5"/>
  <c r="E122" i="1" s="1"/>
  <c r="C14" i="5"/>
  <c r="U14" i="5" s="1"/>
  <c r="V13" i="5"/>
  <c r="P13" i="5"/>
  <c r="J13" i="5"/>
  <c r="D13" i="5"/>
  <c r="O13" i="5" s="1"/>
  <c r="C13" i="5"/>
  <c r="U13" i="5" s="1"/>
  <c r="V12" i="5"/>
  <c r="P12" i="5"/>
  <c r="J12" i="5"/>
  <c r="K139" i="1" s="1"/>
  <c r="D12" i="5"/>
  <c r="S12" i="5" s="1"/>
  <c r="C12" i="5"/>
  <c r="Q12" i="5" s="1"/>
  <c r="V11" i="5"/>
  <c r="P11" i="5"/>
  <c r="J11" i="5"/>
  <c r="K75" i="18" s="1"/>
  <c r="D11" i="5"/>
  <c r="C11" i="5"/>
  <c r="U11" i="5" s="1"/>
  <c r="V10" i="5"/>
  <c r="P10" i="5"/>
  <c r="J10" i="5"/>
  <c r="K54" i="18" s="1"/>
  <c r="D10" i="5"/>
  <c r="O10" i="5" s="1"/>
  <c r="C10" i="5"/>
  <c r="U10" i="5" s="1"/>
  <c r="V9" i="5"/>
  <c r="P9" i="5"/>
  <c r="J9" i="5"/>
  <c r="K12" i="20" s="1"/>
  <c r="D9" i="5"/>
  <c r="S9" i="5" s="1"/>
  <c r="C9" i="5"/>
  <c r="U9" i="5" s="1"/>
  <c r="V8" i="5"/>
  <c r="P8" i="5"/>
  <c r="J8" i="5"/>
  <c r="K19" i="20" s="1"/>
  <c r="D8" i="5"/>
  <c r="E30" i="18" s="1"/>
  <c r="C8" i="5"/>
  <c r="U8" i="5" s="1"/>
  <c r="V7" i="5"/>
  <c r="P7" i="5"/>
  <c r="J7" i="5"/>
  <c r="K59" i="18" s="1"/>
  <c r="D7" i="5"/>
  <c r="O7" i="5" s="1"/>
  <c r="C7" i="5"/>
  <c r="U7" i="5" s="1"/>
  <c r="V6" i="5"/>
  <c r="P6" i="5"/>
  <c r="J6" i="5"/>
  <c r="K22" i="20" s="1"/>
  <c r="D6" i="5"/>
  <c r="S6" i="5" s="1"/>
  <c r="C6" i="5"/>
  <c r="Q6" i="5" s="1"/>
  <c r="V5" i="5"/>
  <c r="P5" i="5"/>
  <c r="J5" i="5"/>
  <c r="D5" i="5"/>
  <c r="E2" i="20" s="1"/>
  <c r="C5" i="5"/>
  <c r="U5" i="5" s="1"/>
  <c r="V4" i="5"/>
  <c r="P4" i="5"/>
  <c r="J4" i="5"/>
  <c r="D4" i="5"/>
  <c r="O4" i="5" s="1"/>
  <c r="C4" i="5"/>
  <c r="U4" i="5" s="1"/>
  <c r="V3" i="5"/>
  <c r="P3" i="5"/>
  <c r="J3" i="5"/>
  <c r="K23" i="18" s="1"/>
  <c r="D3" i="5"/>
  <c r="S3" i="5" s="1"/>
  <c r="C3" i="5"/>
  <c r="Q3" i="5" s="1"/>
  <c r="V2" i="5"/>
  <c r="P2" i="5"/>
  <c r="J2" i="5"/>
  <c r="K5" i="20" s="1"/>
  <c r="D2" i="5"/>
  <c r="C2" i="5"/>
  <c r="U2" i="5" s="1"/>
  <c r="V14" i="4"/>
  <c r="P14" i="4"/>
  <c r="J14" i="4"/>
  <c r="K50" i="20" s="1"/>
  <c r="D14" i="4"/>
  <c r="C14" i="4"/>
  <c r="Q14" i="4" s="1"/>
  <c r="V13" i="4"/>
  <c r="P13" i="4"/>
  <c r="J13" i="4"/>
  <c r="K147" i="1" s="1"/>
  <c r="D13" i="4"/>
  <c r="O13" i="4" s="1"/>
  <c r="C13" i="4"/>
  <c r="U13" i="4" s="1"/>
  <c r="V12" i="4"/>
  <c r="P12" i="4"/>
  <c r="J12" i="4"/>
  <c r="K87" i="18" s="1"/>
  <c r="D12" i="4"/>
  <c r="S12" i="4" s="1"/>
  <c r="C12" i="4"/>
  <c r="Q12" i="4" s="1"/>
  <c r="V11" i="4"/>
  <c r="P11" i="4"/>
  <c r="J11" i="4"/>
  <c r="K42" i="20" s="1"/>
  <c r="D11" i="4"/>
  <c r="W11" i="4" s="1"/>
  <c r="C11" i="4"/>
  <c r="Q11" i="4" s="1"/>
  <c r="V10" i="4"/>
  <c r="P10" i="4"/>
  <c r="J10" i="4"/>
  <c r="K124" i="1" s="1"/>
  <c r="D10" i="4"/>
  <c r="O10" i="4" s="1"/>
  <c r="C10" i="4"/>
  <c r="U10" i="4" s="1"/>
  <c r="V9" i="4"/>
  <c r="P9" i="4"/>
  <c r="J9" i="4"/>
  <c r="K49" i="18" s="1"/>
  <c r="D9" i="4"/>
  <c r="S9" i="4" s="1"/>
  <c r="C9" i="4"/>
  <c r="U9" i="4" s="1"/>
  <c r="V8" i="4"/>
  <c r="P8" i="4"/>
  <c r="J8" i="4"/>
  <c r="K60" i="18" s="1"/>
  <c r="D8" i="4"/>
  <c r="S8" i="4" s="1"/>
  <c r="C8" i="4"/>
  <c r="Q8" i="4" s="1"/>
  <c r="V7" i="4"/>
  <c r="P7" i="4"/>
  <c r="J7" i="4"/>
  <c r="K18" i="20" s="1"/>
  <c r="D7" i="4"/>
  <c r="O7" i="4" s="1"/>
  <c r="C7" i="4"/>
  <c r="U7" i="4" s="1"/>
  <c r="V6" i="4"/>
  <c r="P6" i="4"/>
  <c r="J6" i="4"/>
  <c r="K28" i="20" s="1"/>
  <c r="D6" i="4"/>
  <c r="S6" i="4" s="1"/>
  <c r="C6" i="4"/>
  <c r="U6" i="4" s="1"/>
  <c r="V5" i="4"/>
  <c r="P5" i="4"/>
  <c r="J5" i="4"/>
  <c r="K13" i="20" s="1"/>
  <c r="D5" i="4"/>
  <c r="C5" i="4"/>
  <c r="U5" i="4" s="1"/>
  <c r="V4" i="4"/>
  <c r="P4" i="4"/>
  <c r="J4" i="4"/>
  <c r="K31" i="20" s="1"/>
  <c r="D4" i="4"/>
  <c r="E31" i="20" s="1"/>
  <c r="C4" i="4"/>
  <c r="U4" i="4" s="1"/>
  <c r="V3" i="4"/>
  <c r="P3" i="4"/>
  <c r="J3" i="4"/>
  <c r="K10" i="20" s="1"/>
  <c r="D3" i="4"/>
  <c r="S3" i="4" s="1"/>
  <c r="C3" i="4"/>
  <c r="Q3" i="4" s="1"/>
  <c r="V2" i="4"/>
  <c r="P2" i="4"/>
  <c r="J2" i="4"/>
  <c r="K146" i="1" s="1"/>
  <c r="D2" i="4"/>
  <c r="E17" i="18" s="1"/>
  <c r="C2" i="4"/>
  <c r="U2" i="4" s="1"/>
  <c r="V14" i="3"/>
  <c r="P14" i="3"/>
  <c r="J14" i="3"/>
  <c r="K41" i="20" s="1"/>
  <c r="D14" i="3"/>
  <c r="W14" i="3" s="1"/>
  <c r="C14" i="3"/>
  <c r="U14" i="3" s="1"/>
  <c r="V13" i="3"/>
  <c r="P13" i="3"/>
  <c r="J13" i="3"/>
  <c r="K39" i="20" s="1"/>
  <c r="D13" i="3"/>
  <c r="O13" i="3" s="1"/>
  <c r="C13" i="3"/>
  <c r="U13" i="3" s="1"/>
  <c r="V12" i="3"/>
  <c r="P12" i="3"/>
  <c r="J12" i="3"/>
  <c r="K207" i="1" s="1"/>
  <c r="D12" i="3"/>
  <c r="S12" i="3" s="1"/>
  <c r="C12" i="3"/>
  <c r="U12" i="3" s="1"/>
  <c r="V11" i="3"/>
  <c r="P11" i="3"/>
  <c r="J11" i="3"/>
  <c r="K104" i="18" s="1"/>
  <c r="D11" i="3"/>
  <c r="C11" i="3"/>
  <c r="U11" i="3" s="1"/>
  <c r="V10" i="3"/>
  <c r="P10" i="3"/>
  <c r="J10" i="3"/>
  <c r="K43" i="20" s="1"/>
  <c r="D10" i="3"/>
  <c r="O10" i="3" s="1"/>
  <c r="C10" i="3"/>
  <c r="U10" i="3" s="1"/>
  <c r="V9" i="3"/>
  <c r="P9" i="3"/>
  <c r="J9" i="3"/>
  <c r="K16" i="20" s="1"/>
  <c r="D9" i="3"/>
  <c r="S9" i="3" s="1"/>
  <c r="C9" i="3"/>
  <c r="Q9" i="3" s="1"/>
  <c r="V8" i="3"/>
  <c r="P8" i="3"/>
  <c r="J8" i="3"/>
  <c r="K16" i="18" s="1"/>
  <c r="D8" i="3"/>
  <c r="C8" i="3"/>
  <c r="U8" i="3" s="1"/>
  <c r="V7" i="3"/>
  <c r="P7" i="3"/>
  <c r="J7" i="3"/>
  <c r="K37" i="18" s="1"/>
  <c r="D7" i="3"/>
  <c r="O7" i="3" s="1"/>
  <c r="C7" i="3"/>
  <c r="U7" i="3" s="1"/>
  <c r="V6" i="3"/>
  <c r="P6" i="3"/>
  <c r="J6" i="3"/>
  <c r="K21" i="20" s="1"/>
  <c r="D6" i="3"/>
  <c r="S6" i="3" s="1"/>
  <c r="C6" i="3"/>
  <c r="Q6" i="3" s="1"/>
  <c r="V5" i="3"/>
  <c r="P5" i="3"/>
  <c r="J5" i="3"/>
  <c r="K15" i="20" s="1"/>
  <c r="D5" i="3"/>
  <c r="C5" i="3"/>
  <c r="U5" i="3" s="1"/>
  <c r="V4" i="3"/>
  <c r="P4" i="3"/>
  <c r="J4" i="3"/>
  <c r="K23" i="20" s="1"/>
  <c r="D4" i="3"/>
  <c r="O4" i="3" s="1"/>
  <c r="C4" i="3"/>
  <c r="Q4" i="3" s="1"/>
  <c r="V3" i="3"/>
  <c r="P3" i="3"/>
  <c r="J3" i="3"/>
  <c r="K35" i="1" s="1"/>
  <c r="D3" i="3"/>
  <c r="S3" i="3" s="1"/>
  <c r="C3" i="3"/>
  <c r="U3" i="3" s="1"/>
  <c r="V2" i="3"/>
  <c r="P2" i="3"/>
  <c r="J2" i="3"/>
  <c r="K9" i="20" s="1"/>
  <c r="D2" i="3"/>
  <c r="S2" i="3" s="1"/>
  <c r="C2" i="3"/>
  <c r="U2" i="3" s="1"/>
  <c r="V13" i="2"/>
  <c r="P13" i="2"/>
  <c r="J13" i="2"/>
  <c r="K53" i="20" s="1"/>
  <c r="D13" i="2"/>
  <c r="C13" i="2"/>
  <c r="Q13" i="2" s="1"/>
  <c r="V10" i="2"/>
  <c r="P10" i="2"/>
  <c r="J10" i="2"/>
  <c r="K100" i="18" s="1"/>
  <c r="D10" i="2"/>
  <c r="O10" i="2" s="1"/>
  <c r="C10" i="2"/>
  <c r="Q10" i="2" s="1"/>
  <c r="V11" i="2"/>
  <c r="P11" i="2"/>
  <c r="J11" i="2"/>
  <c r="K97" i="18" s="1"/>
  <c r="D11" i="2"/>
  <c r="S11" i="2" s="1"/>
  <c r="C11" i="2"/>
  <c r="Q11" i="2" s="1"/>
  <c r="V14" i="2"/>
  <c r="P14" i="2"/>
  <c r="J14" i="2"/>
  <c r="K160" i="1" s="1"/>
  <c r="D14" i="2"/>
  <c r="N14" i="2" s="1"/>
  <c r="C14" i="2"/>
  <c r="Q14" i="2" s="1"/>
  <c r="V12" i="2"/>
  <c r="P12" i="2"/>
  <c r="J12" i="2"/>
  <c r="K98" i="18" s="1"/>
  <c r="D12" i="2"/>
  <c r="O12" i="2" s="1"/>
  <c r="C12" i="2"/>
  <c r="Q12" i="2" s="1"/>
  <c r="V9" i="2"/>
  <c r="P9" i="2"/>
  <c r="J9" i="2"/>
  <c r="K6" i="1" s="1"/>
  <c r="D9" i="2"/>
  <c r="S9" i="2" s="1"/>
  <c r="C9" i="2"/>
  <c r="Q9" i="2" s="1"/>
  <c r="V3" i="2"/>
  <c r="P3" i="2"/>
  <c r="J3" i="2"/>
  <c r="K63" i="18" s="1"/>
  <c r="D3" i="2"/>
  <c r="E63" i="18" s="1"/>
  <c r="C3" i="2"/>
  <c r="U3" i="2" s="1"/>
  <c r="V8" i="2"/>
  <c r="P8" i="2"/>
  <c r="J8" i="2"/>
  <c r="K30" i="1" s="1"/>
  <c r="D8" i="2"/>
  <c r="N8" i="2" s="1"/>
  <c r="C8" i="2"/>
  <c r="U8" i="2" s="1"/>
  <c r="V5" i="2"/>
  <c r="P5" i="2"/>
  <c r="J5" i="2"/>
  <c r="K81" i="18" s="1"/>
  <c r="D5" i="2"/>
  <c r="S5" i="2" s="1"/>
  <c r="C5" i="2"/>
  <c r="U5" i="2" s="1"/>
  <c r="V6" i="2"/>
  <c r="P6" i="2"/>
  <c r="J6" i="2"/>
  <c r="K14" i="20" s="1"/>
  <c r="D6" i="2"/>
  <c r="O6" i="2" s="1"/>
  <c r="C6" i="2"/>
  <c r="Q6" i="2" s="1"/>
  <c r="V7" i="2"/>
  <c r="P7" i="2"/>
  <c r="J7" i="2"/>
  <c r="K28" i="1" s="1"/>
  <c r="D7" i="2"/>
  <c r="N7" i="2" s="1"/>
  <c r="C7" i="2"/>
  <c r="U7" i="2" s="1"/>
  <c r="V2" i="2"/>
  <c r="P2" i="2"/>
  <c r="J2" i="2"/>
  <c r="K14" i="1" s="1"/>
  <c r="D2" i="2"/>
  <c r="S2" i="2" s="1"/>
  <c r="C2" i="2"/>
  <c r="Q2" i="2" s="1"/>
  <c r="V4" i="2"/>
  <c r="P4" i="2"/>
  <c r="J4" i="2"/>
  <c r="K25" i="20" s="1"/>
  <c r="D4" i="2"/>
  <c r="E94" i="1" s="1"/>
  <c r="C4" i="2"/>
  <c r="Q4" i="2" s="1"/>
  <c r="Q105" i="27" l="1"/>
  <c r="Q93" i="27"/>
  <c r="Q80" i="18"/>
  <c r="Q81" i="18"/>
  <c r="Q75" i="27"/>
  <c r="Q86" i="27"/>
  <c r="Q46" i="27"/>
  <c r="Q68" i="27"/>
  <c r="Q29" i="27"/>
  <c r="Q102" i="27"/>
  <c r="W57" i="1"/>
  <c r="Q145" i="1"/>
  <c r="Q4" i="1"/>
  <c r="Q50" i="1"/>
  <c r="Q111" i="1"/>
  <c r="Q132" i="1"/>
  <c r="O187" i="1"/>
  <c r="Q152" i="1"/>
  <c r="Q26" i="1"/>
  <c r="Q53" i="1"/>
  <c r="Q172" i="1"/>
  <c r="Q78" i="27"/>
  <c r="Q74" i="27"/>
  <c r="Q60" i="27"/>
  <c r="Q55" i="27"/>
  <c r="Q13" i="27"/>
  <c r="Q97" i="27"/>
  <c r="Q54" i="27"/>
  <c r="Q88" i="27"/>
  <c r="E99" i="1"/>
  <c r="M99" i="1" s="1"/>
  <c r="Q88" i="1"/>
  <c r="D76" i="1"/>
  <c r="R76" i="1" s="1"/>
  <c r="Q61" i="27"/>
  <c r="R9" i="17"/>
  <c r="D33" i="27"/>
  <c r="R33" i="27" s="1"/>
  <c r="E52" i="27"/>
  <c r="T52" i="27" s="1"/>
  <c r="K100" i="27"/>
  <c r="E11" i="27"/>
  <c r="T11" i="27" s="1"/>
  <c r="K35" i="26"/>
  <c r="K18" i="26"/>
  <c r="R7" i="17"/>
  <c r="W47" i="27"/>
  <c r="D11" i="27"/>
  <c r="V11" i="27" s="1"/>
  <c r="Q49" i="26"/>
  <c r="W8" i="17"/>
  <c r="K129" i="1"/>
  <c r="Q64" i="27"/>
  <c r="K52" i="27"/>
  <c r="X52" i="27" s="1"/>
  <c r="K27" i="26"/>
  <c r="S27" i="26" s="1"/>
  <c r="K76" i="1"/>
  <c r="W31" i="27"/>
  <c r="E37" i="27"/>
  <c r="P37" i="27" s="1"/>
  <c r="E8" i="26"/>
  <c r="N8" i="26" s="1"/>
  <c r="D74" i="1"/>
  <c r="S74" i="1" s="1"/>
  <c r="K20" i="27"/>
  <c r="D8" i="26"/>
  <c r="V8" i="26" s="1"/>
  <c r="Q25" i="26"/>
  <c r="K101" i="1"/>
  <c r="K23" i="1"/>
  <c r="X23" i="1" s="1"/>
  <c r="D99" i="1"/>
  <c r="R99" i="1" s="1"/>
  <c r="D88" i="1"/>
  <c r="S88" i="1" s="1"/>
  <c r="K31" i="27"/>
  <c r="Q11" i="27"/>
  <c r="K61" i="27"/>
  <c r="K26" i="1"/>
  <c r="K29" i="26"/>
  <c r="Q47" i="27"/>
  <c r="K64" i="27"/>
  <c r="K49" i="26"/>
  <c r="K10" i="26"/>
  <c r="K25" i="26"/>
  <c r="S25" i="26" s="1"/>
  <c r="K198" i="1"/>
  <c r="K25" i="1"/>
  <c r="W20" i="27"/>
  <c r="W52" i="27"/>
  <c r="D9" i="26"/>
  <c r="R9" i="26" s="1"/>
  <c r="R8" i="17"/>
  <c r="D129" i="1"/>
  <c r="R129" i="1" s="1"/>
  <c r="D26" i="1"/>
  <c r="R26" i="1" s="1"/>
  <c r="E76" i="1"/>
  <c r="P76" i="1" s="1"/>
  <c r="K11" i="27"/>
  <c r="K37" i="27"/>
  <c r="K52" i="26"/>
  <c r="X52" i="26" s="1"/>
  <c r="K8" i="26"/>
  <c r="S8" i="26" s="1"/>
  <c r="E18" i="26"/>
  <c r="X18" i="26" s="1"/>
  <c r="D29" i="26"/>
  <c r="E27" i="26"/>
  <c r="P27" i="26" s="1"/>
  <c r="D18" i="26"/>
  <c r="S18" i="26" s="1"/>
  <c r="K88" i="27"/>
  <c r="W88" i="27"/>
  <c r="K10" i="1"/>
  <c r="Q31" i="27"/>
  <c r="Q18" i="26"/>
  <c r="K60" i="27"/>
  <c r="W64" i="27"/>
  <c r="K145" i="1"/>
  <c r="D23" i="1"/>
  <c r="V23" i="1" s="1"/>
  <c r="W54" i="27"/>
  <c r="D52" i="27"/>
  <c r="K5" i="26"/>
  <c r="D10" i="26"/>
  <c r="V10" i="26" s="1"/>
  <c r="W5" i="17"/>
  <c r="W11" i="17"/>
  <c r="W13" i="17"/>
  <c r="E74" i="1"/>
  <c r="O74" i="1" s="1"/>
  <c r="W60" i="27"/>
  <c r="W37" i="27"/>
  <c r="D64" i="27"/>
  <c r="V64" i="27" s="1"/>
  <c r="D184" i="1"/>
  <c r="Q11" i="17"/>
  <c r="E198" i="1"/>
  <c r="T198" i="1" s="1"/>
  <c r="E49" i="26"/>
  <c r="M49" i="26" s="1"/>
  <c r="R14" i="17"/>
  <c r="S14" i="17"/>
  <c r="D198" i="1"/>
  <c r="V198" i="1" s="1"/>
  <c r="D49" i="26"/>
  <c r="V49" i="26" s="1"/>
  <c r="M14" i="17"/>
  <c r="E88" i="27"/>
  <c r="P88" i="27" s="1"/>
  <c r="D47" i="27"/>
  <c r="R47" i="27" s="1"/>
  <c r="P29" i="26"/>
  <c r="D35" i="26"/>
  <c r="S35" i="26" s="1"/>
  <c r="D145" i="1"/>
  <c r="V145" i="1" s="1"/>
  <c r="N14" i="17"/>
  <c r="E101" i="1"/>
  <c r="N101" i="1" s="1"/>
  <c r="W100" i="27"/>
  <c r="E31" i="27"/>
  <c r="T31" i="27" s="1"/>
  <c r="D88" i="27"/>
  <c r="V88" i="27" s="1"/>
  <c r="E52" i="26"/>
  <c r="N52" i="26" s="1"/>
  <c r="D101" i="1"/>
  <c r="R101" i="1" s="1"/>
  <c r="E54" i="27"/>
  <c r="P54" i="27" s="1"/>
  <c r="D31" i="27"/>
  <c r="R31" i="27" s="1"/>
  <c r="D52" i="26"/>
  <c r="R52" i="26" s="1"/>
  <c r="E100" i="27"/>
  <c r="P100" i="27" s="1"/>
  <c r="D54" i="27"/>
  <c r="V54" i="27" s="1"/>
  <c r="E40" i="26"/>
  <c r="T40" i="26" s="1"/>
  <c r="E145" i="1"/>
  <c r="T145" i="1" s="1"/>
  <c r="E47" i="27"/>
  <c r="T47" i="27" s="1"/>
  <c r="E35" i="26"/>
  <c r="N35" i="26" s="1"/>
  <c r="Q14" i="17"/>
  <c r="E184" i="1"/>
  <c r="X184" i="1" s="1"/>
  <c r="E129" i="1"/>
  <c r="M129" i="1" s="1"/>
  <c r="D100" i="27"/>
  <c r="R100" i="27" s="1"/>
  <c r="D40" i="26"/>
  <c r="V40" i="26" s="1"/>
  <c r="E26" i="1"/>
  <c r="M26" i="1" s="1"/>
  <c r="E88" i="1"/>
  <c r="M88" i="1" s="1"/>
  <c r="Q52" i="27"/>
  <c r="D27" i="26"/>
  <c r="R27" i="26" s="1"/>
  <c r="W33" i="27"/>
  <c r="Q25" i="1"/>
  <c r="E60" i="27"/>
  <c r="P60" i="27" s="1"/>
  <c r="D37" i="27"/>
  <c r="R37" i="27" s="1"/>
  <c r="E5" i="26"/>
  <c r="T5" i="26" s="1"/>
  <c r="E25" i="26"/>
  <c r="T25" i="26" s="1"/>
  <c r="E10" i="1"/>
  <c r="O10" i="1" s="1"/>
  <c r="E25" i="1"/>
  <c r="T25" i="1" s="1"/>
  <c r="E20" i="27"/>
  <c r="P20" i="27" s="1"/>
  <c r="D60" i="27"/>
  <c r="V60" i="27" s="1"/>
  <c r="D5" i="26"/>
  <c r="R5" i="26" s="1"/>
  <c r="D25" i="26"/>
  <c r="V25" i="26" s="1"/>
  <c r="D10" i="1"/>
  <c r="V10" i="1" s="1"/>
  <c r="D25" i="1"/>
  <c r="E61" i="27"/>
  <c r="M61" i="27" s="1"/>
  <c r="D20" i="27"/>
  <c r="R20" i="27" s="1"/>
  <c r="E19" i="26"/>
  <c r="O19" i="26" s="1"/>
  <c r="E10" i="26"/>
  <c r="M10" i="26" s="1"/>
  <c r="E64" i="27"/>
  <c r="N64" i="27" s="1"/>
  <c r="W11" i="27"/>
  <c r="W61" i="27"/>
  <c r="Q99" i="1"/>
  <c r="E33" i="27"/>
  <c r="X33" i="27" s="1"/>
  <c r="D61" i="27"/>
  <c r="V61" i="27" s="1"/>
  <c r="D19" i="26"/>
  <c r="V19" i="26" s="1"/>
  <c r="D50" i="26"/>
  <c r="Q58" i="27"/>
  <c r="Q4" i="27"/>
  <c r="Q7" i="27"/>
  <c r="W5" i="16"/>
  <c r="E26" i="26"/>
  <c r="T26" i="26" s="1"/>
  <c r="D42" i="26"/>
  <c r="R42" i="26" s="1"/>
  <c r="D32" i="27"/>
  <c r="V32" i="27" s="1"/>
  <c r="Q4" i="26"/>
  <c r="D34" i="26"/>
  <c r="R34" i="26" s="1"/>
  <c r="E21" i="26"/>
  <c r="M21" i="26" s="1"/>
  <c r="Q24" i="27"/>
  <c r="K85" i="27"/>
  <c r="R11" i="16"/>
  <c r="E5" i="1"/>
  <c r="O5" i="1" s="1"/>
  <c r="E189" i="1"/>
  <c r="O189" i="1" s="1"/>
  <c r="E85" i="1"/>
  <c r="N85" i="1" s="1"/>
  <c r="D7" i="27"/>
  <c r="V7" i="27" s="1"/>
  <c r="E92" i="1"/>
  <c r="K58" i="27"/>
  <c r="D6" i="27"/>
  <c r="V6" i="27" s="1"/>
  <c r="E50" i="26"/>
  <c r="T50" i="26" s="1"/>
  <c r="D92" i="1"/>
  <c r="R92" i="1" s="1"/>
  <c r="K62" i="1"/>
  <c r="D85" i="27"/>
  <c r="V85" i="27" s="1"/>
  <c r="D46" i="27"/>
  <c r="R46" i="27" s="1"/>
  <c r="D23" i="26"/>
  <c r="R23" i="26" s="1"/>
  <c r="D61" i="1"/>
  <c r="R61" i="1" s="1"/>
  <c r="D12" i="26"/>
  <c r="N8" i="16"/>
  <c r="Q153" i="1"/>
  <c r="W58" i="27"/>
  <c r="E13" i="27"/>
  <c r="E16" i="26"/>
  <c r="N16" i="26" s="1"/>
  <c r="Q141" i="1"/>
  <c r="E4" i="1"/>
  <c r="N4" i="1" s="1"/>
  <c r="E4" i="27"/>
  <c r="O4" i="27" s="1"/>
  <c r="Q26" i="26"/>
  <c r="K178" i="1"/>
  <c r="S178" i="1" s="1"/>
  <c r="K117" i="1"/>
  <c r="E61" i="1"/>
  <c r="N61" i="1" s="1"/>
  <c r="K45" i="1"/>
  <c r="K82" i="27"/>
  <c r="W32" i="27"/>
  <c r="K48" i="26"/>
  <c r="K15" i="26"/>
  <c r="D153" i="1"/>
  <c r="V153" i="1" s="1"/>
  <c r="D85" i="1"/>
  <c r="V85" i="1" s="1"/>
  <c r="W82" i="27"/>
  <c r="W74" i="27"/>
  <c r="W41" i="27"/>
  <c r="W4" i="27"/>
  <c r="W46" i="27"/>
  <c r="E24" i="27"/>
  <c r="X24" i="27" s="1"/>
  <c r="D13" i="27"/>
  <c r="V13" i="27" s="1"/>
  <c r="D21" i="26"/>
  <c r="R21" i="26" s="1"/>
  <c r="D4" i="26"/>
  <c r="R4" i="26" s="1"/>
  <c r="W13" i="16"/>
  <c r="W4" i="1"/>
  <c r="K95" i="27"/>
  <c r="E32" i="27"/>
  <c r="N32" i="27" s="1"/>
  <c r="D24" i="27"/>
  <c r="R24" i="27" s="1"/>
  <c r="E23" i="26"/>
  <c r="T23" i="26" s="1"/>
  <c r="K3" i="26"/>
  <c r="X3" i="26" s="1"/>
  <c r="E12" i="26"/>
  <c r="N12" i="26" s="1"/>
  <c r="K42" i="26"/>
  <c r="W2" i="16"/>
  <c r="Q45" i="1"/>
  <c r="E41" i="27"/>
  <c r="T41" i="27" s="1"/>
  <c r="D4" i="27"/>
  <c r="S4" i="27" s="1"/>
  <c r="K13" i="27"/>
  <c r="D26" i="26"/>
  <c r="R26" i="26" s="1"/>
  <c r="D16" i="26"/>
  <c r="S16" i="26" s="1"/>
  <c r="D4" i="1"/>
  <c r="S4" i="1" s="1"/>
  <c r="K34" i="26"/>
  <c r="R2" i="16"/>
  <c r="E178" i="1"/>
  <c r="P178" i="1" s="1"/>
  <c r="K85" i="1"/>
  <c r="E117" i="1"/>
  <c r="T117" i="1" s="1"/>
  <c r="K61" i="1"/>
  <c r="E45" i="1"/>
  <c r="M45" i="1" s="1"/>
  <c r="E74" i="27"/>
  <c r="X74" i="27" s="1"/>
  <c r="D41" i="27"/>
  <c r="R41" i="27" s="1"/>
  <c r="K50" i="26"/>
  <c r="E48" i="26"/>
  <c r="M48" i="26" s="1"/>
  <c r="K21" i="26"/>
  <c r="E15" i="26"/>
  <c r="P15" i="26" s="1"/>
  <c r="K4" i="26"/>
  <c r="V23" i="26"/>
  <c r="D5" i="1"/>
  <c r="V5" i="1" s="1"/>
  <c r="D178" i="1"/>
  <c r="V178" i="1" s="1"/>
  <c r="D117" i="1"/>
  <c r="D45" i="1"/>
  <c r="V45" i="1" s="1"/>
  <c r="W95" i="27"/>
  <c r="D74" i="27"/>
  <c r="R74" i="27" s="1"/>
  <c r="Q41" i="27"/>
  <c r="K32" i="27"/>
  <c r="W7" i="27"/>
  <c r="D48" i="26"/>
  <c r="V48" i="26" s="1"/>
  <c r="D15" i="26"/>
  <c r="V15" i="26" s="1"/>
  <c r="E46" i="27"/>
  <c r="X46" i="27" s="1"/>
  <c r="W85" i="27"/>
  <c r="E58" i="27"/>
  <c r="O58" i="27" s="1"/>
  <c r="D82" i="27"/>
  <c r="V82" i="27" s="1"/>
  <c r="E38" i="26"/>
  <c r="M38" i="26" s="1"/>
  <c r="K23" i="26"/>
  <c r="E3" i="26"/>
  <c r="M3" i="26" s="1"/>
  <c r="K12" i="26"/>
  <c r="E6" i="27"/>
  <c r="P6" i="27" s="1"/>
  <c r="E141" i="1"/>
  <c r="M141" i="1" s="1"/>
  <c r="K92" i="1"/>
  <c r="S92" i="1" s="1"/>
  <c r="E79" i="1"/>
  <c r="O79" i="1" s="1"/>
  <c r="E62" i="1"/>
  <c r="M62" i="1" s="1"/>
  <c r="K5" i="1"/>
  <c r="E95" i="27"/>
  <c r="O95" i="27" s="1"/>
  <c r="D58" i="27"/>
  <c r="V58" i="27" s="1"/>
  <c r="Q82" i="27"/>
  <c r="W24" i="27"/>
  <c r="W13" i="27"/>
  <c r="W6" i="27"/>
  <c r="D38" i="26"/>
  <c r="V38" i="26" s="1"/>
  <c r="D3" i="26"/>
  <c r="V3" i="26" s="1"/>
  <c r="Q8" i="16"/>
  <c r="D141" i="1"/>
  <c r="S141" i="1" s="1"/>
  <c r="D79" i="1"/>
  <c r="V79" i="1" s="1"/>
  <c r="D62" i="1"/>
  <c r="V62" i="1" s="1"/>
  <c r="E85" i="27"/>
  <c r="N85" i="27" s="1"/>
  <c r="D95" i="27"/>
  <c r="V95" i="27" s="1"/>
  <c r="E7" i="27"/>
  <c r="N7" i="27" s="1"/>
  <c r="E42" i="26"/>
  <c r="N42" i="26" s="1"/>
  <c r="E34" i="26"/>
  <c r="M34" i="26" s="1"/>
  <c r="Q47" i="26"/>
  <c r="E39" i="27"/>
  <c r="P39" i="27" s="1"/>
  <c r="D39" i="27"/>
  <c r="R39" i="27" s="1"/>
  <c r="K167" i="1"/>
  <c r="W2" i="14"/>
  <c r="K104" i="1"/>
  <c r="S104" i="1" s="1"/>
  <c r="K12" i="27"/>
  <c r="D97" i="27"/>
  <c r="V97" i="27" s="1"/>
  <c r="E39" i="26"/>
  <c r="O39" i="26" s="1"/>
  <c r="W14" i="14"/>
  <c r="D161" i="1"/>
  <c r="V161" i="1" s="1"/>
  <c r="E93" i="27"/>
  <c r="O93" i="27" s="1"/>
  <c r="E30" i="26"/>
  <c r="P30" i="26" s="1"/>
  <c r="K14" i="26"/>
  <c r="D86" i="1"/>
  <c r="D93" i="27"/>
  <c r="V93" i="27" s="1"/>
  <c r="D30" i="26"/>
  <c r="R30" i="26" s="1"/>
  <c r="W93" i="27"/>
  <c r="K54" i="1"/>
  <c r="E59" i="1"/>
  <c r="O59" i="1" s="1"/>
  <c r="K13" i="26"/>
  <c r="E142" i="1"/>
  <c r="T142" i="1" s="1"/>
  <c r="K93" i="27"/>
  <c r="K59" i="27"/>
  <c r="Q7" i="14"/>
  <c r="W8" i="14"/>
  <c r="K44" i="1"/>
  <c r="S44" i="1" s="1"/>
  <c r="E100" i="1"/>
  <c r="N100" i="1" s="1"/>
  <c r="E46" i="26"/>
  <c r="O46" i="26" s="1"/>
  <c r="D44" i="26"/>
  <c r="V44" i="26" s="1"/>
  <c r="S43" i="26"/>
  <c r="Q44" i="26"/>
  <c r="Q28" i="26"/>
  <c r="K156" i="1"/>
  <c r="K6" i="26"/>
  <c r="W97" i="27"/>
  <c r="K48" i="27"/>
  <c r="W22" i="27"/>
  <c r="D39" i="26"/>
  <c r="R39" i="26" s="1"/>
  <c r="Q142" i="1"/>
  <c r="K55" i="27"/>
  <c r="D43" i="27"/>
  <c r="V43" i="27" s="1"/>
  <c r="E43" i="26"/>
  <c r="P43" i="26" s="1"/>
  <c r="E36" i="26"/>
  <c r="X36" i="26" s="1"/>
  <c r="K97" i="27"/>
  <c r="W48" i="27"/>
  <c r="D54" i="1"/>
  <c r="V54" i="1" s="1"/>
  <c r="K18" i="27"/>
  <c r="D22" i="27"/>
  <c r="V22" i="27" s="1"/>
  <c r="Q39" i="27"/>
  <c r="D46" i="26"/>
  <c r="R46" i="26" s="1"/>
  <c r="E14" i="26"/>
  <c r="O14" i="26" s="1"/>
  <c r="E156" i="1"/>
  <c r="P156" i="1" s="1"/>
  <c r="K161" i="1"/>
  <c r="E16" i="1"/>
  <c r="T16" i="1" s="1"/>
  <c r="K86" i="1"/>
  <c r="W35" i="27"/>
  <c r="W68" i="27"/>
  <c r="E12" i="27"/>
  <c r="P12" i="27" s="1"/>
  <c r="K39" i="26"/>
  <c r="X39" i="26" s="1"/>
  <c r="Q14" i="26"/>
  <c r="E24" i="26"/>
  <c r="O24" i="26" s="1"/>
  <c r="K35" i="27"/>
  <c r="W12" i="27"/>
  <c r="D156" i="1"/>
  <c r="V156" i="1" s="1"/>
  <c r="E59" i="27"/>
  <c r="T59" i="27" s="1"/>
  <c r="W43" i="27"/>
  <c r="W55" i="27"/>
  <c r="S10" i="14"/>
  <c r="K134" i="1"/>
  <c r="E48" i="27"/>
  <c r="P48" i="27" s="1"/>
  <c r="D59" i="27"/>
  <c r="V59" i="27" s="1"/>
  <c r="K29" i="27"/>
  <c r="K39" i="27"/>
  <c r="E47" i="26"/>
  <c r="T47" i="26" s="1"/>
  <c r="K11" i="26"/>
  <c r="E161" i="1"/>
  <c r="N161" i="1" s="1"/>
  <c r="D142" i="1"/>
  <c r="R142" i="1" s="1"/>
  <c r="E167" i="1"/>
  <c r="P167" i="1" s="1"/>
  <c r="E170" i="1"/>
  <c r="P170" i="1" s="1"/>
  <c r="E104" i="1"/>
  <c r="P104" i="1" s="1"/>
  <c r="E55" i="27"/>
  <c r="M55" i="27" s="1"/>
  <c r="D48" i="27"/>
  <c r="R48" i="27" s="1"/>
  <c r="D47" i="26"/>
  <c r="S47" i="26" s="1"/>
  <c r="W59" i="27"/>
  <c r="E22" i="27"/>
  <c r="X22" i="27" s="1"/>
  <c r="W44" i="1"/>
  <c r="D167" i="1"/>
  <c r="R167" i="1" s="1"/>
  <c r="D170" i="1"/>
  <c r="R170" i="1" s="1"/>
  <c r="E97" i="27"/>
  <c r="P97" i="27" s="1"/>
  <c r="D55" i="27"/>
  <c r="R55" i="27" s="1"/>
  <c r="W29" i="27"/>
  <c r="W18" i="27"/>
  <c r="E44" i="26"/>
  <c r="T44" i="26" s="1"/>
  <c r="D16" i="1"/>
  <c r="D59" i="1"/>
  <c r="S59" i="1" s="1"/>
  <c r="Q13" i="26"/>
  <c r="D14" i="26"/>
  <c r="V14" i="26" s="1"/>
  <c r="W39" i="27"/>
  <c r="E13" i="26"/>
  <c r="T13" i="26" s="1"/>
  <c r="R4" i="14"/>
  <c r="R6" i="14"/>
  <c r="T6" i="14" s="1"/>
  <c r="E54" i="1"/>
  <c r="X54" i="1" s="1"/>
  <c r="E86" i="1"/>
  <c r="O86" i="1" s="1"/>
  <c r="E43" i="27"/>
  <c r="O43" i="27" s="1"/>
  <c r="D13" i="26"/>
  <c r="D104" i="1"/>
  <c r="R104" i="1" s="1"/>
  <c r="D100" i="1"/>
  <c r="V100" i="1" s="1"/>
  <c r="E68" i="27"/>
  <c r="T68" i="27" s="1"/>
  <c r="D12" i="27"/>
  <c r="D36" i="26"/>
  <c r="V36" i="26" s="1"/>
  <c r="D24" i="26"/>
  <c r="R24" i="26" s="1"/>
  <c r="Q44" i="1"/>
  <c r="Q35" i="27"/>
  <c r="E18" i="27"/>
  <c r="O18" i="27" s="1"/>
  <c r="D68" i="27"/>
  <c r="V68" i="27" s="1"/>
  <c r="E6" i="26"/>
  <c r="M6" i="26" s="1"/>
  <c r="E28" i="26"/>
  <c r="T28" i="26" s="1"/>
  <c r="R3" i="14"/>
  <c r="E134" i="1"/>
  <c r="P134" i="1" s="1"/>
  <c r="E44" i="1"/>
  <c r="M44" i="1" s="1"/>
  <c r="E29" i="27"/>
  <c r="T29" i="27" s="1"/>
  <c r="D18" i="27"/>
  <c r="V18" i="27" s="1"/>
  <c r="D6" i="26"/>
  <c r="V6" i="26" s="1"/>
  <c r="D28" i="26"/>
  <c r="V28" i="26" s="1"/>
  <c r="D134" i="1"/>
  <c r="V134" i="1" s="1"/>
  <c r="D44" i="1"/>
  <c r="R44" i="1" s="1"/>
  <c r="E35" i="27"/>
  <c r="M35" i="27" s="1"/>
  <c r="D29" i="27"/>
  <c r="V29" i="27" s="1"/>
  <c r="E11" i="26"/>
  <c r="P11" i="26" s="1"/>
  <c r="Q59" i="1"/>
  <c r="D35" i="27"/>
  <c r="R35" i="27" s="1"/>
  <c r="D11" i="26"/>
  <c r="R11" i="26" s="1"/>
  <c r="P44" i="25"/>
  <c r="Q176" i="1"/>
  <c r="Q22" i="1"/>
  <c r="K48" i="1"/>
  <c r="D12" i="25"/>
  <c r="Q203" i="1"/>
  <c r="Q136" i="1"/>
  <c r="W44" i="27"/>
  <c r="P48" i="25"/>
  <c r="S3" i="12"/>
  <c r="O3" i="12"/>
  <c r="S9" i="12"/>
  <c r="O9" i="12"/>
  <c r="S12" i="12"/>
  <c r="O12" i="12"/>
  <c r="W5" i="12"/>
  <c r="O5" i="12"/>
  <c r="W11" i="12"/>
  <c r="O11" i="12"/>
  <c r="W2" i="12"/>
  <c r="O2" i="12"/>
  <c r="W14" i="12"/>
  <c r="O14" i="12"/>
  <c r="D44" i="27"/>
  <c r="R44" i="27" s="1"/>
  <c r="L13" i="12"/>
  <c r="O13" i="12"/>
  <c r="P47" i="25"/>
  <c r="Q73" i="27"/>
  <c r="S6" i="12"/>
  <c r="T6" i="12" s="1"/>
  <c r="O6" i="12"/>
  <c r="L10" i="12"/>
  <c r="O10" i="12"/>
  <c r="Q44" i="27"/>
  <c r="W7" i="12"/>
  <c r="O7" i="12"/>
  <c r="M4" i="12"/>
  <c r="O4" i="12"/>
  <c r="W8" i="12"/>
  <c r="O8" i="12"/>
  <c r="Q87" i="27"/>
  <c r="E52" i="1"/>
  <c r="M52" i="1" s="1"/>
  <c r="K121" i="1"/>
  <c r="E196" i="1"/>
  <c r="M196" i="1" s="1"/>
  <c r="D136" i="1"/>
  <c r="S136" i="1" s="1"/>
  <c r="E103" i="27"/>
  <c r="M103" i="27" s="1"/>
  <c r="E87" i="27"/>
  <c r="T87" i="27" s="1"/>
  <c r="E69" i="1"/>
  <c r="M69" i="1" s="1"/>
  <c r="Q103" i="27"/>
  <c r="K90" i="27"/>
  <c r="E16" i="27"/>
  <c r="M16" i="27" s="1"/>
  <c r="D50" i="25"/>
  <c r="W10" i="27"/>
  <c r="E176" i="1"/>
  <c r="N176" i="1" s="1"/>
  <c r="E10" i="27"/>
  <c r="O10" i="27" s="1"/>
  <c r="Q70" i="27"/>
  <c r="E121" i="1"/>
  <c r="T121" i="1" s="1"/>
  <c r="D41" i="1"/>
  <c r="V41" i="1" s="1"/>
  <c r="K12" i="25"/>
  <c r="D17" i="25"/>
  <c r="Q17" i="25" s="1"/>
  <c r="Q41" i="1"/>
  <c r="K196" i="1"/>
  <c r="D181" i="1"/>
  <c r="S181" i="1" s="1"/>
  <c r="K69" i="1"/>
  <c r="K50" i="25"/>
  <c r="D26" i="25"/>
  <c r="Q26" i="25" s="1"/>
  <c r="K44" i="27"/>
  <c r="E48" i="1"/>
  <c r="K104" i="27"/>
  <c r="K52" i="1"/>
  <c r="K176" i="1"/>
  <c r="D83" i="27"/>
  <c r="R83" i="27" s="1"/>
  <c r="E8" i="25"/>
  <c r="S8" i="25" s="1"/>
  <c r="D176" i="1"/>
  <c r="S176" i="1" s="1"/>
  <c r="D48" i="1"/>
  <c r="R48" i="1" s="1"/>
  <c r="D69" i="1"/>
  <c r="E104" i="27"/>
  <c r="T104" i="27" s="1"/>
  <c r="D87" i="27"/>
  <c r="S87" i="27" s="1"/>
  <c r="E48" i="25"/>
  <c r="O48" i="25" s="1"/>
  <c r="E31" i="25"/>
  <c r="S31" i="25" s="1"/>
  <c r="E23" i="25"/>
  <c r="S23" i="25" s="1"/>
  <c r="Q81" i="27"/>
  <c r="R6" i="12"/>
  <c r="R10" i="12"/>
  <c r="E81" i="27"/>
  <c r="T81" i="27" s="1"/>
  <c r="D104" i="27"/>
  <c r="R104" i="27" s="1"/>
  <c r="D48" i="25"/>
  <c r="D31" i="25"/>
  <c r="U31" i="25" s="1"/>
  <c r="P17" i="25"/>
  <c r="D23" i="25"/>
  <c r="Q23" i="25" s="1"/>
  <c r="K193" i="1"/>
  <c r="E181" i="1"/>
  <c r="M181" i="1" s="1"/>
  <c r="K203" i="1"/>
  <c r="E136" i="1"/>
  <c r="O136" i="1" s="1"/>
  <c r="K22" i="1"/>
  <c r="E41" i="1"/>
  <c r="O41" i="1" s="1"/>
  <c r="K97" i="1"/>
  <c r="E83" i="27"/>
  <c r="P83" i="27" s="1"/>
  <c r="D81" i="27"/>
  <c r="R81" i="27" s="1"/>
  <c r="K73" i="27"/>
  <c r="K47" i="25"/>
  <c r="E26" i="25"/>
  <c r="S26" i="25" s="1"/>
  <c r="K3" i="25"/>
  <c r="E17" i="25"/>
  <c r="O17" i="25" s="1"/>
  <c r="Q14" i="12"/>
  <c r="D103" i="27"/>
  <c r="V103" i="27" s="1"/>
  <c r="W83" i="27"/>
  <c r="W67" i="27"/>
  <c r="W90" i="27"/>
  <c r="D70" i="27"/>
  <c r="V70" i="27" s="1"/>
  <c r="W23" i="27"/>
  <c r="D16" i="27"/>
  <c r="R16" i="27" s="1"/>
  <c r="D53" i="25"/>
  <c r="Q53" i="25" s="1"/>
  <c r="D8" i="25"/>
  <c r="Q8" i="25" s="1"/>
  <c r="R14" i="12"/>
  <c r="D196" i="1"/>
  <c r="R196" i="1" s="1"/>
  <c r="D121" i="1"/>
  <c r="V121" i="1" s="1"/>
  <c r="D52" i="1"/>
  <c r="V52" i="1" s="1"/>
  <c r="K81" i="27"/>
  <c r="W87" i="27"/>
  <c r="W73" i="27"/>
  <c r="E90" i="27"/>
  <c r="T90" i="27" s="1"/>
  <c r="D10" i="27"/>
  <c r="V10" i="27" s="1"/>
  <c r="Q16" i="27"/>
  <c r="K48" i="25"/>
  <c r="E45" i="25"/>
  <c r="O45" i="25" s="1"/>
  <c r="K31" i="25"/>
  <c r="E14" i="25"/>
  <c r="M14" i="25" s="1"/>
  <c r="K23" i="25"/>
  <c r="Q10" i="27"/>
  <c r="W22" i="1"/>
  <c r="E23" i="27"/>
  <c r="P23" i="27" s="1"/>
  <c r="D90" i="27"/>
  <c r="R90" i="27" s="1"/>
  <c r="D45" i="25"/>
  <c r="U45" i="25" s="1"/>
  <c r="D14" i="25"/>
  <c r="U14" i="25" s="1"/>
  <c r="E193" i="1"/>
  <c r="P193" i="1" s="1"/>
  <c r="E203" i="1"/>
  <c r="M203" i="1" s="1"/>
  <c r="E22" i="1"/>
  <c r="X22" i="1" s="1"/>
  <c r="K41" i="1"/>
  <c r="E97" i="1"/>
  <c r="T97" i="1" s="1"/>
  <c r="E67" i="27"/>
  <c r="T67" i="27" s="1"/>
  <c r="D23" i="27"/>
  <c r="R23" i="27" s="1"/>
  <c r="E47" i="25"/>
  <c r="O47" i="25" s="1"/>
  <c r="E3" i="25"/>
  <c r="O3" i="25" s="1"/>
  <c r="K17" i="25"/>
  <c r="D193" i="1"/>
  <c r="R193" i="1" s="1"/>
  <c r="D203" i="1"/>
  <c r="R203" i="1" s="1"/>
  <c r="D22" i="1"/>
  <c r="V22" i="1" s="1"/>
  <c r="D97" i="1"/>
  <c r="R97" i="1" s="1"/>
  <c r="E73" i="27"/>
  <c r="T73" i="27" s="1"/>
  <c r="D67" i="27"/>
  <c r="R67" i="27" s="1"/>
  <c r="D47" i="25"/>
  <c r="Q47" i="25" s="1"/>
  <c r="D3" i="25"/>
  <c r="U3" i="25" s="1"/>
  <c r="W103" i="27"/>
  <c r="W81" i="27"/>
  <c r="W104" i="27"/>
  <c r="E44" i="27"/>
  <c r="O44" i="27" s="1"/>
  <c r="D73" i="27"/>
  <c r="R73" i="27" s="1"/>
  <c r="K10" i="27"/>
  <c r="W16" i="27"/>
  <c r="W70" i="27"/>
  <c r="E50" i="25"/>
  <c r="O50" i="25" s="1"/>
  <c r="K53" i="25"/>
  <c r="W53" i="25" s="1"/>
  <c r="E12" i="25"/>
  <c r="M12" i="25" s="1"/>
  <c r="Q56" i="27"/>
  <c r="Q123" i="1"/>
  <c r="W11" i="11"/>
  <c r="K5" i="27"/>
  <c r="P38" i="27"/>
  <c r="W78" i="27"/>
  <c r="Q51" i="27"/>
  <c r="K102" i="27"/>
  <c r="Q154" i="1"/>
  <c r="W102" i="27"/>
  <c r="E4" i="25"/>
  <c r="O4" i="25" s="1"/>
  <c r="K130" i="1"/>
  <c r="E154" i="1"/>
  <c r="X154" i="1" s="1"/>
  <c r="W14" i="27"/>
  <c r="E27" i="25"/>
  <c r="O27" i="25" s="1"/>
  <c r="D123" i="1"/>
  <c r="R123" i="1" s="1"/>
  <c r="W5" i="11"/>
  <c r="E32" i="25"/>
  <c r="S32" i="25" s="1"/>
  <c r="K137" i="1"/>
  <c r="K163" i="1"/>
  <c r="X163" i="1" s="1"/>
  <c r="K21" i="27"/>
  <c r="K58" i="1"/>
  <c r="K82" i="1"/>
  <c r="K49" i="27"/>
  <c r="K16" i="25"/>
  <c r="E41" i="25"/>
  <c r="O41" i="25" s="1"/>
  <c r="E24" i="1"/>
  <c r="K57" i="27"/>
  <c r="K36" i="25"/>
  <c r="P43" i="25"/>
  <c r="K19" i="25"/>
  <c r="R19" i="25" s="1"/>
  <c r="K3" i="27"/>
  <c r="K123" i="1"/>
  <c r="S123" i="1" s="1"/>
  <c r="W5" i="27"/>
  <c r="D51" i="25"/>
  <c r="Q51" i="25" s="1"/>
  <c r="K27" i="25"/>
  <c r="K103" i="1"/>
  <c r="D21" i="27"/>
  <c r="V21" i="27" s="1"/>
  <c r="K28" i="25"/>
  <c r="K159" i="1"/>
  <c r="R11" i="11"/>
  <c r="E58" i="1"/>
  <c r="N58" i="1" s="1"/>
  <c r="W57" i="27"/>
  <c r="W38" i="27"/>
  <c r="Q21" i="27"/>
  <c r="K32" i="25"/>
  <c r="Q3" i="27"/>
  <c r="E197" i="1"/>
  <c r="M197" i="1" s="1"/>
  <c r="K24" i="1"/>
  <c r="K94" i="27"/>
  <c r="E49" i="27"/>
  <c r="O49" i="27" s="1"/>
  <c r="W19" i="27"/>
  <c r="Q14" i="27"/>
  <c r="D197" i="1"/>
  <c r="R197" i="1" s="1"/>
  <c r="K168" i="1"/>
  <c r="S168" i="1" s="1"/>
  <c r="W56" i="27"/>
  <c r="W51" i="27"/>
  <c r="Q49" i="27"/>
  <c r="W2" i="11"/>
  <c r="W8" i="11"/>
  <c r="W14" i="11"/>
  <c r="E123" i="1"/>
  <c r="E3" i="27"/>
  <c r="P3" i="27" s="1"/>
  <c r="K51" i="25"/>
  <c r="E24" i="25"/>
  <c r="W24" i="25" s="1"/>
  <c r="D32" i="25"/>
  <c r="U32" i="25" s="1"/>
  <c r="E51" i="25"/>
  <c r="S51" i="25" s="1"/>
  <c r="E78" i="27"/>
  <c r="P78" i="27" s="1"/>
  <c r="D36" i="25"/>
  <c r="Q36" i="25" s="1"/>
  <c r="Q14" i="11"/>
  <c r="E130" i="1"/>
  <c r="M130" i="1" s="1"/>
  <c r="E102" i="27"/>
  <c r="T102" i="27" s="1"/>
  <c r="D78" i="27"/>
  <c r="V78" i="27" s="1"/>
  <c r="E28" i="25"/>
  <c r="S28" i="25" s="1"/>
  <c r="R12" i="11"/>
  <c r="T12" i="11" s="1"/>
  <c r="Q94" i="27"/>
  <c r="D130" i="1"/>
  <c r="V130" i="1" s="1"/>
  <c r="E57" i="27"/>
  <c r="P57" i="27" s="1"/>
  <c r="D102" i="27"/>
  <c r="V102" i="27" s="1"/>
  <c r="D28" i="25"/>
  <c r="Q28" i="25" s="1"/>
  <c r="D154" i="1"/>
  <c r="S154" i="1" s="1"/>
  <c r="E56" i="27"/>
  <c r="M56" i="27" s="1"/>
  <c r="D57" i="27"/>
  <c r="E38" i="25"/>
  <c r="O38" i="25" s="1"/>
  <c r="E159" i="1"/>
  <c r="P159" i="1" s="1"/>
  <c r="E137" i="1"/>
  <c r="E94" i="27"/>
  <c r="P94" i="27" s="1"/>
  <c r="D56" i="27"/>
  <c r="R56" i="27" s="1"/>
  <c r="D38" i="25"/>
  <c r="Q38" i="25" s="1"/>
  <c r="V51" i="25"/>
  <c r="R10" i="11"/>
  <c r="E36" i="25"/>
  <c r="S36" i="25" s="1"/>
  <c r="D159" i="1"/>
  <c r="V159" i="1" s="1"/>
  <c r="D137" i="1"/>
  <c r="R137" i="1" s="1"/>
  <c r="D94" i="27"/>
  <c r="R94" i="27" s="1"/>
  <c r="D163" i="1"/>
  <c r="R163" i="1" s="1"/>
  <c r="Q19" i="27"/>
  <c r="D49" i="27"/>
  <c r="V49" i="27" s="1"/>
  <c r="D41" i="25"/>
  <c r="U41" i="25" s="1"/>
  <c r="R7" i="11"/>
  <c r="E14" i="27"/>
  <c r="T14" i="27" s="1"/>
  <c r="D3" i="27"/>
  <c r="V3" i="27" s="1"/>
  <c r="E168" i="1"/>
  <c r="T168" i="1" s="1"/>
  <c r="E165" i="1"/>
  <c r="X165" i="1" s="1"/>
  <c r="E19" i="27"/>
  <c r="T19" i="27" s="1"/>
  <c r="D14" i="27"/>
  <c r="S14" i="27" s="1"/>
  <c r="D4" i="25"/>
  <c r="U4" i="25" s="1"/>
  <c r="D24" i="25"/>
  <c r="D168" i="1"/>
  <c r="D165" i="1"/>
  <c r="V165" i="1" s="1"/>
  <c r="E5" i="27"/>
  <c r="T5" i="27" s="1"/>
  <c r="D19" i="27"/>
  <c r="V19" i="27" s="1"/>
  <c r="E19" i="25"/>
  <c r="O19" i="25" s="1"/>
  <c r="D19" i="25"/>
  <c r="Q19" i="25" s="1"/>
  <c r="D58" i="1"/>
  <c r="D24" i="1"/>
  <c r="R24" i="1" s="1"/>
  <c r="D51" i="27"/>
  <c r="V51" i="27" s="1"/>
  <c r="W49" i="27"/>
  <c r="W21" i="27"/>
  <c r="D27" i="25"/>
  <c r="U27" i="25" s="1"/>
  <c r="D5" i="27"/>
  <c r="V5" i="27" s="1"/>
  <c r="R6" i="11"/>
  <c r="T6" i="11" s="1"/>
  <c r="E43" i="25"/>
  <c r="W43" i="25" s="1"/>
  <c r="E51" i="27"/>
  <c r="T51" i="27" s="1"/>
  <c r="E103" i="1"/>
  <c r="T103" i="1" s="1"/>
  <c r="E82" i="1"/>
  <c r="M82" i="1" s="1"/>
  <c r="D43" i="25"/>
  <c r="U43" i="25" s="1"/>
  <c r="D38" i="27"/>
  <c r="R38" i="27" s="1"/>
  <c r="Q2" i="11"/>
  <c r="D103" i="1"/>
  <c r="R103" i="1" s="1"/>
  <c r="D82" i="1"/>
  <c r="E16" i="25"/>
  <c r="O16" i="25" s="1"/>
  <c r="E39" i="25"/>
  <c r="E21" i="27"/>
  <c r="T21" i="27" s="1"/>
  <c r="P24" i="25"/>
  <c r="D16" i="25"/>
  <c r="D39" i="25"/>
  <c r="U39" i="25" s="1"/>
  <c r="Q30" i="27"/>
  <c r="Q53" i="27"/>
  <c r="D2" i="25"/>
  <c r="D69" i="27"/>
  <c r="V69" i="27" s="1"/>
  <c r="W92" i="27"/>
  <c r="K22" i="25"/>
  <c r="K89" i="1"/>
  <c r="K157" i="1"/>
  <c r="E43" i="1"/>
  <c r="X43" i="1" s="1"/>
  <c r="W8" i="10"/>
  <c r="K15" i="27"/>
  <c r="K50" i="1"/>
  <c r="W53" i="27"/>
  <c r="Q50" i="27"/>
  <c r="K15" i="25"/>
  <c r="Q201" i="1"/>
  <c r="W30" i="27"/>
  <c r="R13" i="10"/>
  <c r="W99" i="27"/>
  <c r="U2" i="25"/>
  <c r="Q99" i="27"/>
  <c r="K92" i="27"/>
  <c r="K9" i="27"/>
  <c r="W26" i="27"/>
  <c r="E90" i="1"/>
  <c r="O90" i="1" s="1"/>
  <c r="Q96" i="27"/>
  <c r="K166" i="1"/>
  <c r="K18" i="25"/>
  <c r="W5" i="10"/>
  <c r="K73" i="1"/>
  <c r="K40" i="27"/>
  <c r="K30" i="27"/>
  <c r="W15" i="27"/>
  <c r="K21" i="25"/>
  <c r="E89" i="1"/>
  <c r="O89" i="1" s="1"/>
  <c r="K90" i="1"/>
  <c r="W50" i="27"/>
  <c r="Q15" i="27"/>
  <c r="V18" i="25"/>
  <c r="P22" i="25"/>
  <c r="K21" i="1"/>
  <c r="K44" i="25"/>
  <c r="D15" i="25"/>
  <c r="Q15" i="25" s="1"/>
  <c r="Q90" i="1"/>
  <c r="K201" i="1"/>
  <c r="W21" i="1"/>
  <c r="K99" i="27"/>
  <c r="K80" i="27"/>
  <c r="K10" i="25"/>
  <c r="R10" i="25" s="1"/>
  <c r="K50" i="27"/>
  <c r="Q26" i="27"/>
  <c r="K42" i="25"/>
  <c r="R42" i="25" s="1"/>
  <c r="K20" i="25"/>
  <c r="E21" i="25"/>
  <c r="O21" i="25" s="1"/>
  <c r="Q21" i="1"/>
  <c r="W80" i="27"/>
  <c r="W9" i="27"/>
  <c r="K169" i="1"/>
  <c r="E21" i="1"/>
  <c r="M21" i="1" s="1"/>
  <c r="E2" i="25"/>
  <c r="M2" i="25" s="1"/>
  <c r="W96" i="27"/>
  <c r="D42" i="25"/>
  <c r="U42" i="25" s="1"/>
  <c r="E169" i="1"/>
  <c r="T169" i="1" s="1"/>
  <c r="E13" i="25"/>
  <c r="N13" i="25" s="1"/>
  <c r="D169" i="1"/>
  <c r="R169" i="1" s="1"/>
  <c r="D13" i="25"/>
  <c r="U13" i="25" s="1"/>
  <c r="N13" i="10"/>
  <c r="E86" i="27"/>
  <c r="T86" i="27" s="1"/>
  <c r="E44" i="25"/>
  <c r="S44" i="25" s="1"/>
  <c r="E164" i="1"/>
  <c r="T164" i="1" s="1"/>
  <c r="E201" i="1"/>
  <c r="M201" i="1" s="1"/>
  <c r="E96" i="27"/>
  <c r="X96" i="27" s="1"/>
  <c r="D86" i="27"/>
  <c r="R86" i="27" s="1"/>
  <c r="D44" i="25"/>
  <c r="D164" i="1"/>
  <c r="S164" i="1" s="1"/>
  <c r="D201" i="1"/>
  <c r="V201" i="1" s="1"/>
  <c r="E92" i="27"/>
  <c r="T92" i="27" s="1"/>
  <c r="D96" i="27"/>
  <c r="V96" i="27" s="1"/>
  <c r="E40" i="25"/>
  <c r="M40" i="25" s="1"/>
  <c r="Q13" i="10"/>
  <c r="E80" i="27"/>
  <c r="T80" i="27" s="1"/>
  <c r="D92" i="27"/>
  <c r="V92" i="27" s="1"/>
  <c r="D40" i="25"/>
  <c r="U40" i="25" s="1"/>
  <c r="S13" i="10"/>
  <c r="T13" i="10" s="1"/>
  <c r="E166" i="1"/>
  <c r="P166" i="1" s="1"/>
  <c r="E99" i="27"/>
  <c r="P99" i="27" s="1"/>
  <c r="D80" i="27"/>
  <c r="R80" i="27" s="1"/>
  <c r="D166" i="1"/>
  <c r="V166" i="1" s="1"/>
  <c r="D99" i="27"/>
  <c r="V99" i="27" s="1"/>
  <c r="E52" i="25"/>
  <c r="S52" i="25" s="1"/>
  <c r="E50" i="1"/>
  <c r="N50" i="1" s="1"/>
  <c r="W86" i="27"/>
  <c r="D52" i="25"/>
  <c r="Q52" i="25" s="1"/>
  <c r="R14" i="10"/>
  <c r="D50" i="1"/>
  <c r="R50" i="1" s="1"/>
  <c r="O2" i="10"/>
  <c r="R4" i="10"/>
  <c r="E53" i="27"/>
  <c r="T53" i="27" s="1"/>
  <c r="D21" i="1"/>
  <c r="R21" i="1" s="1"/>
  <c r="D43" i="1"/>
  <c r="R43" i="1" s="1"/>
  <c r="E15" i="27"/>
  <c r="N15" i="27" s="1"/>
  <c r="D53" i="27"/>
  <c r="V53" i="27" s="1"/>
  <c r="E20" i="25"/>
  <c r="E22" i="25"/>
  <c r="M22" i="25" s="1"/>
  <c r="E30" i="27"/>
  <c r="O30" i="27" s="1"/>
  <c r="D15" i="27"/>
  <c r="V15" i="27" s="1"/>
  <c r="D20" i="25"/>
  <c r="D22" i="25"/>
  <c r="R22" i="25" s="1"/>
  <c r="E84" i="1"/>
  <c r="T84" i="1" s="1"/>
  <c r="E157" i="1"/>
  <c r="O157" i="1" s="1"/>
  <c r="E50" i="27"/>
  <c r="T50" i="27" s="1"/>
  <c r="D30" i="27"/>
  <c r="V30" i="27" s="1"/>
  <c r="E18" i="25"/>
  <c r="S18" i="25" s="1"/>
  <c r="E10" i="25"/>
  <c r="S10" i="25" s="1"/>
  <c r="D84" i="1"/>
  <c r="R84" i="1" s="1"/>
  <c r="D157" i="1"/>
  <c r="S157" i="1" s="1"/>
  <c r="W40" i="27"/>
  <c r="E26" i="27"/>
  <c r="N26" i="27" s="1"/>
  <c r="D50" i="27"/>
  <c r="V50" i="27" s="1"/>
  <c r="D18" i="25"/>
  <c r="Q18" i="25" s="1"/>
  <c r="D10" i="25"/>
  <c r="U10" i="25" s="1"/>
  <c r="D89" i="1"/>
  <c r="R89" i="1" s="1"/>
  <c r="E9" i="27"/>
  <c r="T9" i="27" s="1"/>
  <c r="D26" i="27"/>
  <c r="R26" i="27" s="1"/>
  <c r="E37" i="25"/>
  <c r="W37" i="25" s="1"/>
  <c r="D90" i="1"/>
  <c r="R90" i="1" s="1"/>
  <c r="D21" i="25"/>
  <c r="U21" i="25" s="1"/>
  <c r="R3" i="10"/>
  <c r="T3" i="10" s="1"/>
  <c r="Q69" i="27"/>
  <c r="E73" i="1"/>
  <c r="O73" i="1" s="1"/>
  <c r="E55" i="1"/>
  <c r="M55" i="1" s="1"/>
  <c r="E40" i="27"/>
  <c r="O40" i="27" s="1"/>
  <c r="D9" i="27"/>
  <c r="V9" i="27" s="1"/>
  <c r="D37" i="25"/>
  <c r="Q37" i="25" s="1"/>
  <c r="D73" i="1"/>
  <c r="V73" i="1" s="1"/>
  <c r="D55" i="1"/>
  <c r="V55" i="1" s="1"/>
  <c r="E69" i="27"/>
  <c r="O69" i="27" s="1"/>
  <c r="D40" i="27"/>
  <c r="V40" i="27" s="1"/>
  <c r="E15" i="25"/>
  <c r="S15" i="25" s="1"/>
  <c r="Q17" i="27"/>
  <c r="U10" i="15"/>
  <c r="Q149" i="1"/>
  <c r="W13" i="15"/>
  <c r="K149" i="1"/>
  <c r="K68" i="1"/>
  <c r="E28" i="27"/>
  <c r="X28" i="27" s="1"/>
  <c r="K20" i="26"/>
  <c r="S20" i="26" s="1"/>
  <c r="Q77" i="1"/>
  <c r="Q77" i="27"/>
  <c r="K45" i="27"/>
  <c r="K8" i="27"/>
  <c r="W5" i="15"/>
  <c r="K105" i="27"/>
  <c r="K53" i="26"/>
  <c r="W42" i="27"/>
  <c r="K77" i="1"/>
  <c r="K51" i="26"/>
  <c r="K108" i="1"/>
  <c r="K115" i="1"/>
  <c r="W8" i="27"/>
  <c r="W17" i="27"/>
  <c r="K34" i="27"/>
  <c r="K42" i="27"/>
  <c r="X42" i="27" s="1"/>
  <c r="Q53" i="26"/>
  <c r="Q37" i="26"/>
  <c r="Q22" i="26"/>
  <c r="Q45" i="26"/>
  <c r="Q199" i="1"/>
  <c r="Q101" i="27"/>
  <c r="Q2" i="1"/>
  <c r="K20" i="1"/>
  <c r="K101" i="27"/>
  <c r="X101" i="27" s="1"/>
  <c r="K45" i="26"/>
  <c r="K2" i="26"/>
  <c r="K17" i="26"/>
  <c r="K27" i="27"/>
  <c r="K22" i="26"/>
  <c r="Q17" i="26"/>
  <c r="Q28" i="27"/>
  <c r="W105" i="27"/>
  <c r="K37" i="26"/>
  <c r="W66" i="27"/>
  <c r="K162" i="1"/>
  <c r="X162" i="1" s="1"/>
  <c r="Q2" i="26"/>
  <c r="K140" i="1"/>
  <c r="S140" i="1" s="1"/>
  <c r="K79" i="27"/>
  <c r="K32" i="26"/>
  <c r="T101" i="27"/>
  <c r="W101" i="27"/>
  <c r="D17" i="26"/>
  <c r="V17" i="26" s="1"/>
  <c r="W27" i="27"/>
  <c r="D32" i="26"/>
  <c r="R32" i="26" s="1"/>
  <c r="D34" i="27"/>
  <c r="V34" i="27" s="1"/>
  <c r="E37" i="26"/>
  <c r="T37" i="26" s="1"/>
  <c r="D162" i="1"/>
  <c r="V162" i="1" s="1"/>
  <c r="R14" i="15"/>
  <c r="D33" i="26"/>
  <c r="V33" i="26" s="1"/>
  <c r="D77" i="1"/>
  <c r="R77" i="1" s="1"/>
  <c r="Q42" i="27"/>
  <c r="Q7" i="15"/>
  <c r="D115" i="1"/>
  <c r="V115" i="1" s="1"/>
  <c r="D17" i="27"/>
  <c r="R17" i="27" s="1"/>
  <c r="E41" i="26"/>
  <c r="X41" i="26" s="1"/>
  <c r="R7" i="15"/>
  <c r="W77" i="27"/>
  <c r="D41" i="26"/>
  <c r="R41" i="26" s="1"/>
  <c r="D149" i="1"/>
  <c r="V149" i="1" s="1"/>
  <c r="U7" i="15"/>
  <c r="E116" i="1"/>
  <c r="X116" i="1" s="1"/>
  <c r="E190" i="1"/>
  <c r="P190" i="1" s="1"/>
  <c r="D68" i="1"/>
  <c r="R68" i="1" s="1"/>
  <c r="D8" i="27"/>
  <c r="R8" i="27" s="1"/>
  <c r="D2" i="26"/>
  <c r="V2" i="26" s="1"/>
  <c r="Q98" i="27"/>
  <c r="D116" i="1"/>
  <c r="V116" i="1" s="1"/>
  <c r="Q115" i="1"/>
  <c r="D28" i="27"/>
  <c r="S28" i="27" s="1"/>
  <c r="D79" i="27"/>
  <c r="V79" i="27" s="1"/>
  <c r="D53" i="26"/>
  <c r="Q45" i="27"/>
  <c r="D108" i="1"/>
  <c r="R108" i="1" s="1"/>
  <c r="D37" i="26"/>
  <c r="V37" i="26" s="1"/>
  <c r="E7" i="26"/>
  <c r="N7" i="26" s="1"/>
  <c r="Q13" i="15"/>
  <c r="D2" i="1"/>
  <c r="V2" i="1" s="1"/>
  <c r="D101" i="27"/>
  <c r="V101" i="27" s="1"/>
  <c r="W28" i="27"/>
  <c r="W45" i="27"/>
  <c r="D66" i="27"/>
  <c r="V66" i="27" s="1"/>
  <c r="V53" i="26"/>
  <c r="E51" i="26"/>
  <c r="N51" i="26" s="1"/>
  <c r="D7" i="26"/>
  <c r="R7" i="26" s="1"/>
  <c r="D83" i="1"/>
  <c r="S83" i="1" s="1"/>
  <c r="D77" i="27"/>
  <c r="V77" i="27" s="1"/>
  <c r="Q4" i="15"/>
  <c r="Q8" i="27"/>
  <c r="D199" i="1"/>
  <c r="V199" i="1" s="1"/>
  <c r="D20" i="1"/>
  <c r="D98" i="27"/>
  <c r="V98" i="27" s="1"/>
  <c r="W34" i="27"/>
  <c r="D27" i="27"/>
  <c r="V27" i="27" s="1"/>
  <c r="E45" i="26"/>
  <c r="N45" i="26" s="1"/>
  <c r="D31" i="26"/>
  <c r="R31" i="26" s="1"/>
  <c r="D190" i="1"/>
  <c r="V190" i="1" s="1"/>
  <c r="E22" i="26"/>
  <c r="P22" i="26" s="1"/>
  <c r="E8" i="27"/>
  <c r="O8" i="27" s="1"/>
  <c r="D22" i="26"/>
  <c r="V22" i="26" s="1"/>
  <c r="R13" i="15"/>
  <c r="E108" i="1"/>
  <c r="O108" i="1" s="1"/>
  <c r="S13" i="15"/>
  <c r="E20" i="1"/>
  <c r="M20" i="1" s="1"/>
  <c r="D51" i="26"/>
  <c r="R51" i="26" s="1"/>
  <c r="R5" i="15"/>
  <c r="Q10" i="15"/>
  <c r="E140" i="1"/>
  <c r="N140" i="1" s="1"/>
  <c r="E45" i="27"/>
  <c r="T45" i="27" s="1"/>
  <c r="D45" i="26"/>
  <c r="D42" i="27"/>
  <c r="R42" i="27" s="1"/>
  <c r="W32" i="26"/>
  <c r="R10" i="15"/>
  <c r="E77" i="1"/>
  <c r="O77" i="1" s="1"/>
  <c r="W79" i="27"/>
  <c r="D105" i="27"/>
  <c r="V105" i="27" s="1"/>
  <c r="E34" i="27"/>
  <c r="T34" i="27" s="1"/>
  <c r="D45" i="27"/>
  <c r="Q32" i="26"/>
  <c r="E17" i="27"/>
  <c r="X17" i="27" s="1"/>
  <c r="E68" i="1"/>
  <c r="X68" i="1" s="1"/>
  <c r="E77" i="27"/>
  <c r="N77" i="27" s="1"/>
  <c r="E53" i="26"/>
  <c r="T53" i="26" s="1"/>
  <c r="E20" i="26"/>
  <c r="N20" i="26" s="1"/>
  <c r="E162" i="1"/>
  <c r="M162" i="1" s="1"/>
  <c r="E115" i="1"/>
  <c r="M115" i="1" s="1"/>
  <c r="E83" i="1"/>
  <c r="P83" i="1" s="1"/>
  <c r="E98" i="27"/>
  <c r="N98" i="27" s="1"/>
  <c r="E105" i="27"/>
  <c r="P105" i="27" s="1"/>
  <c r="E33" i="26"/>
  <c r="X33" i="26" s="1"/>
  <c r="E32" i="26"/>
  <c r="T32" i="26" s="1"/>
  <c r="E31" i="26"/>
  <c r="X31" i="26" s="1"/>
  <c r="E79" i="27"/>
  <c r="T79" i="27" s="1"/>
  <c r="E199" i="1"/>
  <c r="P199" i="1" s="1"/>
  <c r="E2" i="1"/>
  <c r="M2" i="1" s="1"/>
  <c r="E149" i="1"/>
  <c r="M149" i="1" s="1"/>
  <c r="E66" i="27"/>
  <c r="N66" i="27" s="1"/>
  <c r="E2" i="26"/>
  <c r="M2" i="26" s="1"/>
  <c r="E17" i="26"/>
  <c r="M17" i="26" s="1"/>
  <c r="E27" i="27"/>
  <c r="P27" i="27" s="1"/>
  <c r="R43" i="26"/>
  <c r="W35" i="26"/>
  <c r="W9" i="26"/>
  <c r="W7" i="26"/>
  <c r="W46" i="26"/>
  <c r="W43" i="26"/>
  <c r="Q52" i="26"/>
  <c r="W10" i="26"/>
  <c r="W2" i="26"/>
  <c r="W6" i="26"/>
  <c r="W34" i="26"/>
  <c r="W3" i="26"/>
  <c r="W47" i="26"/>
  <c r="W21" i="26"/>
  <c r="Q41" i="26"/>
  <c r="W41" i="26"/>
  <c r="Q8" i="26"/>
  <c r="V50" i="26"/>
  <c r="W16" i="26"/>
  <c r="W25" i="26"/>
  <c r="W23" i="26"/>
  <c r="Q43" i="26"/>
  <c r="Q35" i="26"/>
  <c r="W17" i="26"/>
  <c r="Q11" i="26"/>
  <c r="Q30" i="26"/>
  <c r="V34" i="26"/>
  <c r="Q38" i="26"/>
  <c r="W29" i="26"/>
  <c r="Q12" i="26"/>
  <c r="W53" i="26"/>
  <c r="W51" i="26"/>
  <c r="W11" i="26"/>
  <c r="W5" i="26"/>
  <c r="X9" i="26"/>
  <c r="W37" i="26"/>
  <c r="Q34" i="26"/>
  <c r="Q27" i="26"/>
  <c r="W27" i="26"/>
  <c r="S19" i="26"/>
  <c r="W15" i="26"/>
  <c r="W45" i="26"/>
  <c r="W44" i="26"/>
  <c r="W14" i="26"/>
  <c r="W52" i="26"/>
  <c r="Q50" i="26"/>
  <c r="W20" i="26"/>
  <c r="W19" i="26"/>
  <c r="W22" i="26"/>
  <c r="W38" i="26"/>
  <c r="Q21" i="26"/>
  <c r="Q10" i="26"/>
  <c r="V9" i="26"/>
  <c r="W50" i="26"/>
  <c r="W4" i="26"/>
  <c r="V12" i="26"/>
  <c r="W24" i="26"/>
  <c r="V20" i="26"/>
  <c r="W48" i="26"/>
  <c r="Q9" i="26"/>
  <c r="W42" i="26"/>
  <c r="W39" i="26"/>
  <c r="W30" i="26"/>
  <c r="V48" i="25"/>
  <c r="P37" i="25"/>
  <c r="P8" i="25"/>
  <c r="P4" i="25"/>
  <c r="P36" i="25"/>
  <c r="P16" i="25"/>
  <c r="P33" i="25"/>
  <c r="Q72" i="27"/>
  <c r="Q119" i="1"/>
  <c r="D9" i="25"/>
  <c r="U9" i="25" s="1"/>
  <c r="D131" i="1"/>
  <c r="S131" i="1" s="1"/>
  <c r="K84" i="27"/>
  <c r="Q34" i="1"/>
  <c r="K76" i="27"/>
  <c r="Q91" i="27"/>
  <c r="Q36" i="27"/>
  <c r="W14" i="13"/>
  <c r="P29" i="25"/>
  <c r="R2" i="13"/>
  <c r="Q76" i="27"/>
  <c r="K148" i="1"/>
  <c r="D135" i="1"/>
  <c r="D71" i="27"/>
  <c r="R71" i="27" s="1"/>
  <c r="R10" i="13"/>
  <c r="Q42" i="1"/>
  <c r="W84" i="27"/>
  <c r="Q89" i="27"/>
  <c r="W71" i="27"/>
  <c r="D72" i="27"/>
  <c r="R72" i="27" s="1"/>
  <c r="K65" i="27"/>
  <c r="S65" i="27" s="1"/>
  <c r="K177" i="1"/>
  <c r="D144" i="1"/>
  <c r="K75" i="27"/>
  <c r="D36" i="27"/>
  <c r="R36" i="27" s="1"/>
  <c r="K49" i="25"/>
  <c r="W49" i="25" s="1"/>
  <c r="V11" i="25"/>
  <c r="D119" i="1"/>
  <c r="D25" i="27"/>
  <c r="R25" i="27" s="1"/>
  <c r="K195" i="1"/>
  <c r="X195" i="1" s="1"/>
  <c r="W75" i="27"/>
  <c r="R5" i="13"/>
  <c r="K42" i="1"/>
  <c r="D34" i="1"/>
  <c r="D2" i="27"/>
  <c r="R2" i="27" s="1"/>
  <c r="K35" i="25"/>
  <c r="R35" i="25" s="1"/>
  <c r="D33" i="25"/>
  <c r="U33" i="25" s="1"/>
  <c r="E71" i="27"/>
  <c r="P71" i="27" s="1"/>
  <c r="Q71" i="27"/>
  <c r="W76" i="27"/>
  <c r="Q2" i="27"/>
  <c r="K36" i="27"/>
  <c r="K29" i="25"/>
  <c r="E135" i="1"/>
  <c r="N135" i="1" s="1"/>
  <c r="E9" i="25"/>
  <c r="M9" i="25" s="1"/>
  <c r="E177" i="1"/>
  <c r="M177" i="1" s="1"/>
  <c r="K144" i="1"/>
  <c r="S144" i="1" s="1"/>
  <c r="K39" i="1"/>
  <c r="K71" i="27"/>
  <c r="D46" i="25"/>
  <c r="R46" i="25" s="1"/>
  <c r="E33" i="25"/>
  <c r="M33" i="25" s="1"/>
  <c r="W72" i="27"/>
  <c r="P34" i="25"/>
  <c r="K135" i="1"/>
  <c r="K119" i="1"/>
  <c r="K63" i="27"/>
  <c r="K25" i="27"/>
  <c r="W36" i="27"/>
  <c r="K25" i="25"/>
  <c r="E131" i="1"/>
  <c r="P131" i="1" s="1"/>
  <c r="K72" i="27"/>
  <c r="K91" i="27"/>
  <c r="K34" i="1"/>
  <c r="S34" i="1" s="1"/>
  <c r="O5" i="13"/>
  <c r="K38" i="1"/>
  <c r="E2" i="27"/>
  <c r="T2" i="27" s="1"/>
  <c r="K33" i="25"/>
  <c r="K46" i="1"/>
  <c r="W119" i="1"/>
  <c r="W65" i="27"/>
  <c r="E25" i="27"/>
  <c r="O25" i="27" s="1"/>
  <c r="W2" i="13"/>
  <c r="E119" i="1"/>
  <c r="O119" i="1" s="1"/>
  <c r="E72" i="27"/>
  <c r="M72" i="27" s="1"/>
  <c r="K62" i="27"/>
  <c r="E65" i="27"/>
  <c r="W25" i="27"/>
  <c r="E11" i="25"/>
  <c r="M11" i="25" s="1"/>
  <c r="E195" i="1"/>
  <c r="O195" i="1" s="1"/>
  <c r="E35" i="25"/>
  <c r="S35" i="25" s="1"/>
  <c r="D195" i="1"/>
  <c r="R195" i="1" s="1"/>
  <c r="E84" i="27"/>
  <c r="T84" i="27" s="1"/>
  <c r="E34" i="25"/>
  <c r="W34" i="25" s="1"/>
  <c r="E75" i="27"/>
  <c r="N75" i="27" s="1"/>
  <c r="D84" i="27"/>
  <c r="V84" i="27" s="1"/>
  <c r="D34" i="25"/>
  <c r="Q34" i="25" s="1"/>
  <c r="Q14" i="13"/>
  <c r="D177" i="1"/>
  <c r="V177" i="1" s="1"/>
  <c r="E76" i="27"/>
  <c r="N76" i="27" s="1"/>
  <c r="D75" i="27"/>
  <c r="V75" i="27" s="1"/>
  <c r="E49" i="25"/>
  <c r="S49" i="25" s="1"/>
  <c r="D35" i="25"/>
  <c r="Q35" i="25" s="1"/>
  <c r="R14" i="13"/>
  <c r="E89" i="27"/>
  <c r="T89" i="27" s="1"/>
  <c r="S14" i="13"/>
  <c r="E150" i="1"/>
  <c r="O150" i="1" s="1"/>
  <c r="D89" i="27"/>
  <c r="R89" i="27" s="1"/>
  <c r="R13" i="13"/>
  <c r="D150" i="1"/>
  <c r="S150" i="1" s="1"/>
  <c r="D76" i="27"/>
  <c r="V76" i="27" s="1"/>
  <c r="Q11" i="13"/>
  <c r="E30" i="25"/>
  <c r="R11" i="13"/>
  <c r="T11" i="13" s="1"/>
  <c r="E148" i="1"/>
  <c r="M148" i="1" s="1"/>
  <c r="P46" i="25"/>
  <c r="D30" i="25"/>
  <c r="R30" i="25" s="1"/>
  <c r="D49" i="25"/>
  <c r="D148" i="1"/>
  <c r="V148" i="1" s="1"/>
  <c r="E46" i="25"/>
  <c r="S46" i="25" s="1"/>
  <c r="W62" i="27"/>
  <c r="E38" i="1"/>
  <c r="O38" i="1" s="1"/>
  <c r="E42" i="1"/>
  <c r="O42" i="1" s="1"/>
  <c r="E91" i="27"/>
  <c r="D65" i="27"/>
  <c r="R65" i="27" s="1"/>
  <c r="E25" i="25"/>
  <c r="N25" i="25" s="1"/>
  <c r="W2" i="27"/>
  <c r="D38" i="1"/>
  <c r="R38" i="1" s="1"/>
  <c r="D42" i="1"/>
  <c r="R42" i="1" s="1"/>
  <c r="W63" i="27"/>
  <c r="E62" i="27"/>
  <c r="P62" i="27" s="1"/>
  <c r="D91" i="27"/>
  <c r="R91" i="27" s="1"/>
  <c r="D25" i="25"/>
  <c r="E46" i="1"/>
  <c r="O46" i="1" s="1"/>
  <c r="E39" i="1"/>
  <c r="T39" i="1" s="1"/>
  <c r="E29" i="25"/>
  <c r="W29" i="25" s="1"/>
  <c r="D6" i="25"/>
  <c r="R6" i="25" s="1"/>
  <c r="E7" i="25"/>
  <c r="N7" i="25" s="1"/>
  <c r="D46" i="1"/>
  <c r="V46" i="1" s="1"/>
  <c r="D39" i="1"/>
  <c r="V39" i="1" s="1"/>
  <c r="D29" i="25"/>
  <c r="U29" i="25" s="1"/>
  <c r="D7" i="25"/>
  <c r="R7" i="25" s="1"/>
  <c r="E63" i="27"/>
  <c r="D11" i="25"/>
  <c r="Q11" i="25" s="1"/>
  <c r="D63" i="27"/>
  <c r="R63" i="27" s="1"/>
  <c r="E6" i="25"/>
  <c r="W6" i="25" s="1"/>
  <c r="R3" i="13"/>
  <c r="T3" i="13" s="1"/>
  <c r="E5" i="25"/>
  <c r="M5" i="25" s="1"/>
  <c r="D62" i="27"/>
  <c r="R62" i="27" s="1"/>
  <c r="R6" i="13"/>
  <c r="T6" i="13" s="1"/>
  <c r="E144" i="1"/>
  <c r="E34" i="1"/>
  <c r="N34" i="1" s="1"/>
  <c r="W91" i="27"/>
  <c r="E36" i="27"/>
  <c r="O36" i="27" s="1"/>
  <c r="D5" i="25"/>
  <c r="Q5" i="25" s="1"/>
  <c r="V6" i="25"/>
  <c r="V8" i="25"/>
  <c r="V17" i="25"/>
  <c r="P15" i="25"/>
  <c r="V20" i="25"/>
  <c r="V37" i="25"/>
  <c r="V3" i="25"/>
  <c r="P28" i="25"/>
  <c r="V42" i="25"/>
  <c r="V49" i="25"/>
  <c r="U24" i="25"/>
  <c r="V45" i="25"/>
  <c r="W30" i="25"/>
  <c r="P3" i="25"/>
  <c r="P32" i="25"/>
  <c r="V31" i="25"/>
  <c r="V27" i="25"/>
  <c r="V16" i="25"/>
  <c r="V33" i="25"/>
  <c r="P7" i="25"/>
  <c r="V7" i="25"/>
  <c r="V13" i="25"/>
  <c r="V15" i="25"/>
  <c r="V29" i="25"/>
  <c r="V12" i="25"/>
  <c r="V38" i="25"/>
  <c r="V43" i="25"/>
  <c r="V40" i="25"/>
  <c r="V21" i="25"/>
  <c r="V35" i="25"/>
  <c r="V46" i="25"/>
  <c r="P31" i="25"/>
  <c r="V23" i="25"/>
  <c r="M27" i="25"/>
  <c r="V53" i="25"/>
  <c r="V24" i="25"/>
  <c r="P19" i="25"/>
  <c r="P18" i="25"/>
  <c r="P11" i="25"/>
  <c r="V25" i="25"/>
  <c r="V9" i="25"/>
  <c r="V39" i="25"/>
  <c r="V22" i="25"/>
  <c r="P5" i="25"/>
  <c r="V47" i="25"/>
  <c r="V41" i="25"/>
  <c r="P41" i="25"/>
  <c r="P27" i="25"/>
  <c r="P51" i="25"/>
  <c r="V19" i="25"/>
  <c r="V4" i="25"/>
  <c r="V30" i="25"/>
  <c r="V26" i="25"/>
  <c r="P49" i="25"/>
  <c r="V2" i="25"/>
  <c r="V50" i="25"/>
  <c r="V36" i="25"/>
  <c r="V52" i="25"/>
  <c r="V10" i="25"/>
  <c r="Q97" i="18"/>
  <c r="Q88" i="18"/>
  <c r="Q58" i="18"/>
  <c r="Q83" i="18"/>
  <c r="Q100" i="18"/>
  <c r="Q28" i="18"/>
  <c r="Q91" i="18"/>
  <c r="Q46" i="24"/>
  <c r="Q38" i="24"/>
  <c r="Q26" i="18"/>
  <c r="D11" i="1"/>
  <c r="Q7" i="18"/>
  <c r="E31" i="18"/>
  <c r="M31" i="18" s="1"/>
  <c r="E46" i="18"/>
  <c r="O46" i="18" s="1"/>
  <c r="Q11" i="24"/>
  <c r="D173" i="1"/>
  <c r="R173" i="1" s="1"/>
  <c r="W47" i="1"/>
  <c r="D31" i="24"/>
  <c r="V31" i="24" s="1"/>
  <c r="Q11" i="9"/>
  <c r="D47" i="1"/>
  <c r="R47" i="1" s="1"/>
  <c r="D67" i="18"/>
  <c r="R67" i="18" s="1"/>
  <c r="D29" i="18"/>
  <c r="V29" i="18" s="1"/>
  <c r="D15" i="24"/>
  <c r="V15" i="24" s="1"/>
  <c r="Q27" i="18"/>
  <c r="K27" i="18"/>
  <c r="K26" i="18"/>
  <c r="R8" i="9"/>
  <c r="E65" i="18"/>
  <c r="N65" i="18" s="1"/>
  <c r="D41" i="24"/>
  <c r="R41" i="24" s="1"/>
  <c r="D19" i="24"/>
  <c r="V19" i="24" s="1"/>
  <c r="W5" i="24"/>
  <c r="W8" i="9"/>
  <c r="Q47" i="1"/>
  <c r="K111" i="1"/>
  <c r="K60" i="1"/>
  <c r="E93" i="1"/>
  <c r="T93" i="1" s="1"/>
  <c r="K133" i="1"/>
  <c r="X133" i="1" s="1"/>
  <c r="E32" i="1"/>
  <c r="T32" i="1" s="1"/>
  <c r="D29" i="24"/>
  <c r="V29" i="24" s="1"/>
  <c r="D24" i="24"/>
  <c r="V24" i="24" s="1"/>
  <c r="E89" i="18"/>
  <c r="N89" i="18" s="1"/>
  <c r="D187" i="1"/>
  <c r="V187" i="1" s="1"/>
  <c r="D93" i="1"/>
  <c r="R93" i="1" s="1"/>
  <c r="D32" i="1"/>
  <c r="R32" i="1" s="1"/>
  <c r="E67" i="18"/>
  <c r="X67" i="18" s="1"/>
  <c r="K92" i="18"/>
  <c r="E29" i="18"/>
  <c r="N29" i="18" s="1"/>
  <c r="K33" i="18"/>
  <c r="E41" i="24"/>
  <c r="N41" i="24" s="1"/>
  <c r="K50" i="24"/>
  <c r="S50" i="24" s="1"/>
  <c r="E15" i="24"/>
  <c r="T15" i="24" s="1"/>
  <c r="K37" i="24"/>
  <c r="S37" i="24" s="1"/>
  <c r="E31" i="24"/>
  <c r="O31" i="24" s="1"/>
  <c r="D39" i="18"/>
  <c r="R39" i="18" s="1"/>
  <c r="K152" i="1"/>
  <c r="E173" i="1"/>
  <c r="O173" i="1" s="1"/>
  <c r="K110" i="1"/>
  <c r="E47" i="1"/>
  <c r="O47" i="1" s="1"/>
  <c r="K29" i="1"/>
  <c r="E11" i="1"/>
  <c r="T11" i="1" s="1"/>
  <c r="K118" i="1"/>
  <c r="Q41" i="24"/>
  <c r="K44" i="24"/>
  <c r="E19" i="24"/>
  <c r="X19" i="24" s="1"/>
  <c r="K11" i="24"/>
  <c r="E12" i="24"/>
  <c r="N12" i="24" s="1"/>
  <c r="W5" i="9"/>
  <c r="Q60" i="1"/>
  <c r="Q133" i="1"/>
  <c r="D89" i="18"/>
  <c r="V89" i="18" s="1"/>
  <c r="D65" i="18"/>
  <c r="R65" i="18" s="1"/>
  <c r="D31" i="18"/>
  <c r="S31" i="18" s="1"/>
  <c r="D46" i="18"/>
  <c r="R46" i="18" s="1"/>
  <c r="K29" i="24"/>
  <c r="X29" i="24" s="1"/>
  <c r="E28" i="24"/>
  <c r="P28" i="24" s="1"/>
  <c r="E5" i="24"/>
  <c r="P5" i="24" s="1"/>
  <c r="W12" i="24"/>
  <c r="R3" i="9"/>
  <c r="T3" i="9" s="1"/>
  <c r="R7" i="9"/>
  <c r="E111" i="1"/>
  <c r="O111" i="1" s="1"/>
  <c r="E60" i="1"/>
  <c r="T60" i="1" s="1"/>
  <c r="K93" i="1"/>
  <c r="E133" i="1"/>
  <c r="M133" i="1" s="1"/>
  <c r="K32" i="1"/>
  <c r="D28" i="24"/>
  <c r="V28" i="24" s="1"/>
  <c r="D5" i="24"/>
  <c r="V5" i="24" s="1"/>
  <c r="D12" i="24"/>
  <c r="R12" i="24" s="1"/>
  <c r="W11" i="9"/>
  <c r="D111" i="1"/>
  <c r="R111" i="1" s="1"/>
  <c r="D60" i="1"/>
  <c r="S60" i="1" s="1"/>
  <c r="D133" i="1"/>
  <c r="V133" i="1" s="1"/>
  <c r="E92" i="18"/>
  <c r="O92" i="18" s="1"/>
  <c r="K29" i="18"/>
  <c r="E33" i="18"/>
  <c r="T33" i="18" s="1"/>
  <c r="W26" i="18"/>
  <c r="E7" i="18"/>
  <c r="M7" i="18" s="1"/>
  <c r="K41" i="24"/>
  <c r="E50" i="24"/>
  <c r="K15" i="24"/>
  <c r="E37" i="24"/>
  <c r="M37" i="24" s="1"/>
  <c r="K31" i="24"/>
  <c r="D92" i="18"/>
  <c r="R92" i="18" s="1"/>
  <c r="D33" i="18"/>
  <c r="V33" i="18" s="1"/>
  <c r="D7" i="18"/>
  <c r="W41" i="24"/>
  <c r="D50" i="24"/>
  <c r="Q7" i="9"/>
  <c r="E152" i="1"/>
  <c r="O152" i="1" s="1"/>
  <c r="E110" i="1"/>
  <c r="O110" i="1" s="1"/>
  <c r="E29" i="1"/>
  <c r="M29" i="1" s="1"/>
  <c r="K11" i="1"/>
  <c r="E118" i="1"/>
  <c r="N118" i="1" s="1"/>
  <c r="E44" i="24"/>
  <c r="T44" i="24" s="1"/>
  <c r="E11" i="24"/>
  <c r="O11" i="24" s="1"/>
  <c r="K12" i="24"/>
  <c r="D152" i="1"/>
  <c r="R152" i="1" s="1"/>
  <c r="D110" i="1"/>
  <c r="R110" i="1" s="1"/>
  <c r="D29" i="1"/>
  <c r="D118" i="1"/>
  <c r="V118" i="1" s="1"/>
  <c r="E55" i="18"/>
  <c r="X55" i="18" s="1"/>
  <c r="K65" i="18"/>
  <c r="E27" i="18"/>
  <c r="N27" i="18" s="1"/>
  <c r="E26" i="18"/>
  <c r="M26" i="18" s="1"/>
  <c r="Q29" i="24"/>
  <c r="D44" i="24"/>
  <c r="R44" i="24" s="1"/>
  <c r="D11" i="24"/>
  <c r="R11" i="24" s="1"/>
  <c r="D55" i="18"/>
  <c r="S55" i="18" s="1"/>
  <c r="D27" i="18"/>
  <c r="R27" i="18" s="1"/>
  <c r="D26" i="18"/>
  <c r="V26" i="18" s="1"/>
  <c r="E29" i="24"/>
  <c r="P29" i="24" s="1"/>
  <c r="E24" i="24"/>
  <c r="P24" i="24" s="1"/>
  <c r="K36" i="1"/>
  <c r="Q19" i="1"/>
  <c r="K49" i="24"/>
  <c r="S49" i="24" s="1"/>
  <c r="K35" i="24"/>
  <c r="W2" i="8"/>
  <c r="K39" i="24"/>
  <c r="E105" i="1"/>
  <c r="N105" i="1" s="1"/>
  <c r="R9" i="8"/>
  <c r="T9" i="8" s="1"/>
  <c r="Q171" i="1"/>
  <c r="K86" i="18"/>
  <c r="Q61" i="18"/>
  <c r="K13" i="18"/>
  <c r="Q13" i="18"/>
  <c r="K18" i="18"/>
  <c r="R6" i="8"/>
  <c r="R8" i="8"/>
  <c r="R10" i="8"/>
  <c r="R14" i="8"/>
  <c r="E171" i="1"/>
  <c r="T171" i="1" s="1"/>
  <c r="K77" i="18"/>
  <c r="D58" i="18"/>
  <c r="O14" i="8"/>
  <c r="E202" i="1"/>
  <c r="P202" i="1" s="1"/>
  <c r="D171" i="1"/>
  <c r="R171" i="1" s="1"/>
  <c r="K42" i="18"/>
  <c r="E43" i="24"/>
  <c r="M43" i="24" s="1"/>
  <c r="K9" i="24"/>
  <c r="K14" i="24"/>
  <c r="E36" i="24"/>
  <c r="O36" i="24" s="1"/>
  <c r="K185" i="1"/>
  <c r="K53" i="1"/>
  <c r="K68" i="18"/>
  <c r="E91" i="18"/>
  <c r="P91" i="18" s="1"/>
  <c r="D36" i="24"/>
  <c r="V36" i="24" s="1"/>
  <c r="D10" i="24"/>
  <c r="V10" i="24" s="1"/>
  <c r="R7" i="8"/>
  <c r="R13" i="8"/>
  <c r="Q14" i="8"/>
  <c r="E132" i="1"/>
  <c r="X132" i="1" s="1"/>
  <c r="K27" i="1"/>
  <c r="S27" i="1" s="1"/>
  <c r="D91" i="18"/>
  <c r="V91" i="18" s="1"/>
  <c r="K2" i="18"/>
  <c r="W11" i="8"/>
  <c r="D132" i="1"/>
  <c r="R132" i="1" s="1"/>
  <c r="K105" i="1"/>
  <c r="S105" i="1" s="1"/>
  <c r="E36" i="1"/>
  <c r="T36" i="1" s="1"/>
  <c r="W49" i="24"/>
  <c r="K18" i="24"/>
  <c r="K3" i="24"/>
  <c r="K171" i="1"/>
  <c r="D36" i="1"/>
  <c r="K61" i="18"/>
  <c r="K58" i="18"/>
  <c r="K52" i="24"/>
  <c r="D68" i="18"/>
  <c r="V68" i="18" s="1"/>
  <c r="D43" i="24"/>
  <c r="V43" i="24" s="1"/>
  <c r="D42" i="18"/>
  <c r="R42" i="18" s="1"/>
  <c r="K43" i="24"/>
  <c r="K143" i="1"/>
  <c r="K36" i="24"/>
  <c r="D49" i="24"/>
  <c r="V49" i="24" s="1"/>
  <c r="D185" i="1"/>
  <c r="V185" i="1" s="1"/>
  <c r="E68" i="18"/>
  <c r="P68" i="18" s="1"/>
  <c r="K91" i="18"/>
  <c r="K38" i="18"/>
  <c r="Q49" i="24"/>
  <c r="E86" i="18"/>
  <c r="N86" i="18" s="1"/>
  <c r="D86" i="18"/>
  <c r="R86" i="18" s="1"/>
  <c r="E128" i="1"/>
  <c r="M128" i="1" s="1"/>
  <c r="E99" i="18"/>
  <c r="P99" i="18" s="1"/>
  <c r="D35" i="24"/>
  <c r="R35" i="24" s="1"/>
  <c r="D202" i="1"/>
  <c r="R202" i="1" s="1"/>
  <c r="E35" i="24"/>
  <c r="P35" i="24" s="1"/>
  <c r="D128" i="1"/>
  <c r="V128" i="1" s="1"/>
  <c r="D99" i="18"/>
  <c r="R99" i="18" s="1"/>
  <c r="E49" i="24"/>
  <c r="E185" i="1"/>
  <c r="N185" i="1" s="1"/>
  <c r="E77" i="18"/>
  <c r="T77" i="18" s="1"/>
  <c r="E52" i="24"/>
  <c r="P52" i="24" s="1"/>
  <c r="N14" i="8"/>
  <c r="D77" i="18"/>
  <c r="V77" i="18" s="1"/>
  <c r="D52" i="24"/>
  <c r="V52" i="24" s="1"/>
  <c r="E14" i="24"/>
  <c r="M14" i="24" s="1"/>
  <c r="D14" i="24"/>
  <c r="R14" i="24" s="1"/>
  <c r="E10" i="24"/>
  <c r="T10" i="24" s="1"/>
  <c r="E58" i="18"/>
  <c r="P58" i="18" s="1"/>
  <c r="E19" i="1"/>
  <c r="T19" i="1" s="1"/>
  <c r="E27" i="1"/>
  <c r="E61" i="18"/>
  <c r="P61" i="18" s="1"/>
  <c r="E13" i="18"/>
  <c r="M13" i="18" s="1"/>
  <c r="E3" i="24"/>
  <c r="T3" i="24" s="1"/>
  <c r="D19" i="1"/>
  <c r="S19" i="1" s="1"/>
  <c r="D61" i="18"/>
  <c r="V61" i="18" s="1"/>
  <c r="D13" i="18"/>
  <c r="R13" i="18" s="1"/>
  <c r="D3" i="24"/>
  <c r="R3" i="24" s="1"/>
  <c r="E53" i="1"/>
  <c r="T53" i="1" s="1"/>
  <c r="E37" i="1"/>
  <c r="M37" i="1" s="1"/>
  <c r="E2" i="18"/>
  <c r="M2" i="18" s="1"/>
  <c r="E12" i="18"/>
  <c r="O12" i="18" s="1"/>
  <c r="D27" i="24"/>
  <c r="S27" i="24" s="1"/>
  <c r="D53" i="1"/>
  <c r="R53" i="1" s="1"/>
  <c r="D37" i="1"/>
  <c r="V37" i="1" s="1"/>
  <c r="D2" i="18"/>
  <c r="R2" i="18" s="1"/>
  <c r="D12" i="18"/>
  <c r="R12" i="18" s="1"/>
  <c r="E9" i="24"/>
  <c r="P9" i="24" s="1"/>
  <c r="E39" i="24"/>
  <c r="P39" i="24" s="1"/>
  <c r="D9" i="24"/>
  <c r="V9" i="24" s="1"/>
  <c r="D39" i="24"/>
  <c r="V39" i="24" s="1"/>
  <c r="W53" i="1"/>
  <c r="E8" i="1"/>
  <c r="T8" i="1" s="1"/>
  <c r="E143" i="1"/>
  <c r="N143" i="1" s="1"/>
  <c r="E38" i="18"/>
  <c r="O38" i="18" s="1"/>
  <c r="E18" i="18"/>
  <c r="T18" i="18" s="1"/>
  <c r="E18" i="24"/>
  <c r="N18" i="24" s="1"/>
  <c r="E13" i="24"/>
  <c r="O13" i="24" s="1"/>
  <c r="E42" i="18"/>
  <c r="M42" i="18" s="1"/>
  <c r="E27" i="24"/>
  <c r="X27" i="24" s="1"/>
  <c r="D8" i="1"/>
  <c r="R8" i="1" s="1"/>
  <c r="D143" i="1"/>
  <c r="R143" i="1" s="1"/>
  <c r="D38" i="18"/>
  <c r="R38" i="18" s="1"/>
  <c r="D18" i="18"/>
  <c r="R18" i="18" s="1"/>
  <c r="D18" i="24"/>
  <c r="R18" i="24" s="1"/>
  <c r="D13" i="24"/>
  <c r="S13" i="24" s="1"/>
  <c r="R4" i="7"/>
  <c r="K11" i="18"/>
  <c r="D48" i="24"/>
  <c r="K103" i="18"/>
  <c r="R14" i="7"/>
  <c r="K206" i="1"/>
  <c r="W11" i="7"/>
  <c r="K13" i="1"/>
  <c r="K102" i="1"/>
  <c r="K91" i="1"/>
  <c r="W2" i="7"/>
  <c r="K138" i="1"/>
  <c r="K20" i="24"/>
  <c r="Q103" i="18"/>
  <c r="K112" i="1"/>
  <c r="Q183" i="1"/>
  <c r="K20" i="18"/>
  <c r="E48" i="24"/>
  <c r="P48" i="24" s="1"/>
  <c r="K7" i="24"/>
  <c r="E183" i="1"/>
  <c r="K127" i="1"/>
  <c r="K22" i="24"/>
  <c r="K4" i="24"/>
  <c r="K49" i="1"/>
  <c r="E103" i="18"/>
  <c r="O103" i="18" s="1"/>
  <c r="K35" i="18"/>
  <c r="E71" i="18"/>
  <c r="K38" i="24"/>
  <c r="K48" i="24"/>
  <c r="S48" i="24" s="1"/>
  <c r="K183" i="1"/>
  <c r="K85" i="18"/>
  <c r="K26" i="24"/>
  <c r="W5" i="7"/>
  <c r="Q14" i="7"/>
  <c r="Q35" i="18"/>
  <c r="K66" i="18"/>
  <c r="E96" i="18"/>
  <c r="P96" i="18" s="1"/>
  <c r="E42" i="24"/>
  <c r="X42" i="24" s="1"/>
  <c r="Q20" i="18"/>
  <c r="D87" i="1"/>
  <c r="R87" i="1" s="1"/>
  <c r="Q16" i="24"/>
  <c r="E155" i="1"/>
  <c r="T155" i="1" s="1"/>
  <c r="D127" i="1"/>
  <c r="R127" i="1" s="1"/>
  <c r="K71" i="18"/>
  <c r="E3" i="18"/>
  <c r="X3" i="18" s="1"/>
  <c r="K9" i="1"/>
  <c r="D42" i="24"/>
  <c r="S42" i="24" s="1"/>
  <c r="E23" i="24"/>
  <c r="M23" i="24" s="1"/>
  <c r="R2" i="7"/>
  <c r="W8" i="7"/>
  <c r="W14" i="7"/>
  <c r="Q96" i="18"/>
  <c r="D91" i="1"/>
  <c r="R91" i="1" s="1"/>
  <c r="Q42" i="24"/>
  <c r="D49" i="1"/>
  <c r="R49" i="1" s="1"/>
  <c r="D75" i="1"/>
  <c r="S75" i="1" s="1"/>
  <c r="D71" i="18"/>
  <c r="R71" i="18" s="1"/>
  <c r="D22" i="24"/>
  <c r="R22" i="24" s="1"/>
  <c r="Q49" i="1"/>
  <c r="T206" i="1"/>
  <c r="E30" i="24"/>
  <c r="P30" i="24" s="1"/>
  <c r="E138" i="1"/>
  <c r="N138" i="1" s="1"/>
  <c r="E51" i="18"/>
  <c r="T51" i="18" s="1"/>
  <c r="D30" i="24"/>
  <c r="V30" i="24" s="1"/>
  <c r="R11" i="7"/>
  <c r="D206" i="1"/>
  <c r="R206" i="1" s="1"/>
  <c r="D183" i="1"/>
  <c r="D103" i="18"/>
  <c r="R103" i="18" s="1"/>
  <c r="D96" i="18"/>
  <c r="V96" i="18" s="1"/>
  <c r="D38" i="24"/>
  <c r="Q11" i="7"/>
  <c r="S11" i="7"/>
  <c r="T11" i="7" s="1"/>
  <c r="Q66" i="18"/>
  <c r="E53" i="24"/>
  <c r="M53" i="24" s="1"/>
  <c r="R10" i="7"/>
  <c r="E112" i="1"/>
  <c r="O112" i="1" s="1"/>
  <c r="E66" i="18"/>
  <c r="M66" i="18" s="1"/>
  <c r="D53" i="24"/>
  <c r="V53" i="24" s="1"/>
  <c r="D112" i="1"/>
  <c r="R112" i="1" s="1"/>
  <c r="D66" i="18"/>
  <c r="D138" i="1"/>
  <c r="D51" i="18"/>
  <c r="R51" i="18" s="1"/>
  <c r="R13" i="7"/>
  <c r="E38" i="24"/>
  <c r="Q71" i="18"/>
  <c r="E20" i="24"/>
  <c r="T20" i="24" s="1"/>
  <c r="E35" i="18"/>
  <c r="M35" i="18" s="1"/>
  <c r="E8" i="18"/>
  <c r="O8" i="18" s="1"/>
  <c r="D20" i="24"/>
  <c r="R20" i="24" s="1"/>
  <c r="E87" i="1"/>
  <c r="T87" i="1" s="1"/>
  <c r="E91" i="1"/>
  <c r="P91" i="1" s="1"/>
  <c r="D35" i="18"/>
  <c r="V35" i="18" s="1"/>
  <c r="D8" i="18"/>
  <c r="S8" i="18" s="1"/>
  <c r="E22" i="24"/>
  <c r="N22" i="24" s="1"/>
  <c r="E11" i="18"/>
  <c r="M11" i="18" s="1"/>
  <c r="E16" i="24"/>
  <c r="N16" i="24" s="1"/>
  <c r="E49" i="1"/>
  <c r="T49" i="1" s="1"/>
  <c r="E9" i="1"/>
  <c r="O9" i="1" s="1"/>
  <c r="D11" i="18"/>
  <c r="D3" i="18"/>
  <c r="V3" i="18" s="1"/>
  <c r="D16" i="24"/>
  <c r="S16" i="24" s="1"/>
  <c r="R5" i="7"/>
  <c r="E43" i="18"/>
  <c r="P43" i="18" s="1"/>
  <c r="E85" i="18"/>
  <c r="P85" i="18" s="1"/>
  <c r="D7" i="24"/>
  <c r="V7" i="24" s="1"/>
  <c r="W4" i="24"/>
  <c r="D23" i="24"/>
  <c r="V23" i="24" s="1"/>
  <c r="E7" i="24"/>
  <c r="N7" i="24" s="1"/>
  <c r="E13" i="1"/>
  <c r="T13" i="1" s="1"/>
  <c r="E102" i="1"/>
  <c r="M102" i="1" s="1"/>
  <c r="D43" i="18"/>
  <c r="S43" i="18" s="1"/>
  <c r="D85" i="18"/>
  <c r="R85" i="18" s="1"/>
  <c r="E34" i="24"/>
  <c r="P34" i="24" s="1"/>
  <c r="E4" i="24"/>
  <c r="P4" i="24" s="1"/>
  <c r="D13" i="1"/>
  <c r="R13" i="1" s="1"/>
  <c r="D102" i="1"/>
  <c r="D34" i="24"/>
  <c r="V34" i="24" s="1"/>
  <c r="Q26" i="24"/>
  <c r="D4" i="24"/>
  <c r="V4" i="24" s="1"/>
  <c r="E36" i="18"/>
  <c r="X36" i="18" s="1"/>
  <c r="E20" i="18"/>
  <c r="O20" i="18" s="1"/>
  <c r="E26" i="24"/>
  <c r="P26" i="24" s="1"/>
  <c r="D9" i="1"/>
  <c r="R9" i="1" s="1"/>
  <c r="E127" i="1"/>
  <c r="T127" i="1" s="1"/>
  <c r="E75" i="1"/>
  <c r="P75" i="1" s="1"/>
  <c r="D36" i="18"/>
  <c r="R36" i="18" s="1"/>
  <c r="D20" i="18"/>
  <c r="D26" i="24"/>
  <c r="R26" i="24" s="1"/>
  <c r="K8" i="24"/>
  <c r="K50" i="18"/>
  <c r="Q12" i="1"/>
  <c r="W27" i="24"/>
  <c r="W44" i="24"/>
  <c r="Q50" i="24"/>
  <c r="W36" i="24"/>
  <c r="W23" i="24"/>
  <c r="W11" i="24"/>
  <c r="Q22" i="24"/>
  <c r="Q52" i="24"/>
  <c r="Q53" i="24"/>
  <c r="W48" i="24"/>
  <c r="Q36" i="24"/>
  <c r="Q9" i="24"/>
  <c r="W14" i="24"/>
  <c r="Q39" i="24"/>
  <c r="Q43" i="24"/>
  <c r="W38" i="24"/>
  <c r="Q30" i="24"/>
  <c r="W22" i="24"/>
  <c r="W20" i="24"/>
  <c r="W31" i="24"/>
  <c r="W19" i="24"/>
  <c r="W50" i="24"/>
  <c r="Q18" i="24"/>
  <c r="W34" i="24"/>
  <c r="Q6" i="24"/>
  <c r="W42" i="24"/>
  <c r="Q23" i="24"/>
  <c r="W39" i="24"/>
  <c r="W29" i="24"/>
  <c r="Q7" i="24"/>
  <c r="Q19" i="24"/>
  <c r="Q28" i="24"/>
  <c r="W43" i="24"/>
  <c r="V48" i="24"/>
  <c r="Q45" i="24"/>
  <c r="W30" i="24"/>
  <c r="Q20" i="24"/>
  <c r="Q34" i="24"/>
  <c r="W24" i="24"/>
  <c r="W3" i="24"/>
  <c r="R10" i="24"/>
  <c r="W53" i="24"/>
  <c r="Q17" i="24"/>
  <c r="W35" i="24"/>
  <c r="W52" i="24"/>
  <c r="Q44" i="24"/>
  <c r="W10" i="24"/>
  <c r="W26" i="24"/>
  <c r="W13" i="24"/>
  <c r="W15" i="24"/>
  <c r="Q27" i="24"/>
  <c r="Q14" i="24"/>
  <c r="W16" i="24"/>
  <c r="W37" i="24"/>
  <c r="W9" i="24"/>
  <c r="Q174" i="1"/>
  <c r="D52" i="18"/>
  <c r="R52" i="18" s="1"/>
  <c r="D51" i="1"/>
  <c r="R51" i="1" s="1"/>
  <c r="Q25" i="24"/>
  <c r="D182" i="1"/>
  <c r="S182" i="1" s="1"/>
  <c r="O41" i="18"/>
  <c r="K51" i="1"/>
  <c r="K45" i="18"/>
  <c r="K5" i="18"/>
  <c r="K18" i="1"/>
  <c r="W17" i="24"/>
  <c r="E175" i="1"/>
  <c r="O175" i="1" s="1"/>
  <c r="W21" i="24"/>
  <c r="W14" i="6"/>
  <c r="K12" i="1"/>
  <c r="D25" i="18"/>
  <c r="S25" i="18" s="1"/>
  <c r="K52" i="18"/>
  <c r="K6" i="24"/>
  <c r="X6" i="24" s="1"/>
  <c r="E151" i="1"/>
  <c r="N151" i="1" s="1"/>
  <c r="W25" i="24"/>
  <c r="D2" i="24"/>
  <c r="V2" i="24" s="1"/>
  <c r="K40" i="24"/>
  <c r="X40" i="24" s="1"/>
  <c r="W47" i="24"/>
  <c r="Q8" i="6"/>
  <c r="R13" i="6"/>
  <c r="Q120" i="1"/>
  <c r="W45" i="24"/>
  <c r="D53" i="18"/>
  <c r="R53" i="18" s="1"/>
  <c r="K175" i="1"/>
  <c r="K78" i="1"/>
  <c r="Q96" i="1"/>
  <c r="D12" i="1"/>
  <c r="V12" i="1" s="1"/>
  <c r="E5" i="18"/>
  <c r="O5" i="18" s="1"/>
  <c r="K32" i="24"/>
  <c r="K33" i="24"/>
  <c r="W2" i="6"/>
  <c r="Q47" i="24"/>
  <c r="E96" i="1"/>
  <c r="N96" i="1" s="1"/>
  <c r="K56" i="18"/>
  <c r="K73" i="18"/>
  <c r="D5" i="18"/>
  <c r="K45" i="24"/>
  <c r="D6" i="24"/>
  <c r="V6" i="24" s="1"/>
  <c r="Q51" i="24"/>
  <c r="K7" i="1"/>
  <c r="W5" i="6"/>
  <c r="W7" i="6"/>
  <c r="S14" i="6"/>
  <c r="Q5" i="18"/>
  <c r="D175" i="1"/>
  <c r="R175" i="1" s="1"/>
  <c r="K96" i="1"/>
  <c r="W18" i="1"/>
  <c r="E56" i="18"/>
  <c r="N56" i="18" s="1"/>
  <c r="E57" i="18"/>
  <c r="N57" i="18" s="1"/>
  <c r="D32" i="24"/>
  <c r="V32" i="24" s="1"/>
  <c r="K46" i="24"/>
  <c r="D33" i="24"/>
  <c r="K64" i="18"/>
  <c r="W2" i="24"/>
  <c r="R5" i="6"/>
  <c r="E7" i="1"/>
  <c r="T7" i="1" s="1"/>
  <c r="K47" i="18"/>
  <c r="D57" i="18"/>
  <c r="S57" i="18" s="1"/>
  <c r="Q32" i="24"/>
  <c r="E17" i="24"/>
  <c r="T17" i="24" s="1"/>
  <c r="K47" i="24"/>
  <c r="D18" i="1"/>
  <c r="W40" i="24"/>
  <c r="W8" i="24"/>
  <c r="D17" i="24"/>
  <c r="R17" i="24" s="1"/>
  <c r="D200" i="1"/>
  <c r="S200" i="1" s="1"/>
  <c r="E52" i="18"/>
  <c r="P52" i="18" s="1"/>
  <c r="K41" i="18"/>
  <c r="X41" i="18" s="1"/>
  <c r="K51" i="24"/>
  <c r="Q95" i="18"/>
  <c r="E200" i="1"/>
  <c r="T200" i="1" s="1"/>
  <c r="E95" i="18"/>
  <c r="P95" i="18" s="1"/>
  <c r="D95" i="18"/>
  <c r="V95" i="18" s="1"/>
  <c r="E120" i="1"/>
  <c r="N120" i="1" s="1"/>
  <c r="E174" i="1"/>
  <c r="T174" i="1" s="1"/>
  <c r="W32" i="24"/>
  <c r="D120" i="1"/>
  <c r="S120" i="1" s="1"/>
  <c r="W151" i="1"/>
  <c r="D174" i="1"/>
  <c r="V174" i="1" s="1"/>
  <c r="D56" i="18"/>
  <c r="V56" i="18" s="1"/>
  <c r="E45" i="24"/>
  <c r="P45" i="24" s="1"/>
  <c r="W51" i="24"/>
  <c r="D45" i="24"/>
  <c r="V45" i="24" s="1"/>
  <c r="W52" i="18"/>
  <c r="E46" i="24"/>
  <c r="M46" i="24" s="1"/>
  <c r="D40" i="24"/>
  <c r="R40" i="24" s="1"/>
  <c r="E64" i="18"/>
  <c r="O64" i="18" s="1"/>
  <c r="E73" i="18"/>
  <c r="P73" i="18" s="1"/>
  <c r="Q14" i="6"/>
  <c r="D151" i="1"/>
  <c r="S151" i="1" s="1"/>
  <c r="D64" i="18"/>
  <c r="V64" i="18" s="1"/>
  <c r="D73" i="18"/>
  <c r="R73" i="18" s="1"/>
  <c r="E51" i="24"/>
  <c r="N51" i="24" s="1"/>
  <c r="D46" i="24"/>
  <c r="R46" i="24" s="1"/>
  <c r="R14" i="6"/>
  <c r="E32" i="24"/>
  <c r="P32" i="24" s="1"/>
  <c r="D51" i="24"/>
  <c r="V51" i="24" s="1"/>
  <c r="E51" i="1"/>
  <c r="O51" i="1" s="1"/>
  <c r="E12" i="1"/>
  <c r="T12" i="1" s="1"/>
  <c r="E47" i="24"/>
  <c r="T47" i="24" s="1"/>
  <c r="E18" i="1"/>
  <c r="P18" i="1" s="1"/>
  <c r="E182" i="1"/>
  <c r="T182" i="1" s="1"/>
  <c r="E2" i="24"/>
  <c r="P2" i="24" s="1"/>
  <c r="D47" i="24"/>
  <c r="E25" i="18"/>
  <c r="O25" i="18" s="1"/>
  <c r="R9" i="6"/>
  <c r="T9" i="6" s="1"/>
  <c r="E8" i="24"/>
  <c r="P8" i="24" s="1"/>
  <c r="Q2" i="24"/>
  <c r="D96" i="1"/>
  <c r="R96" i="1" s="1"/>
  <c r="D7" i="1"/>
  <c r="V7" i="1" s="1"/>
  <c r="E45" i="18"/>
  <c r="M45" i="18" s="1"/>
  <c r="E25" i="24"/>
  <c r="X25" i="24" s="1"/>
  <c r="D8" i="24"/>
  <c r="R8" i="24" s="1"/>
  <c r="D45" i="18"/>
  <c r="R45" i="18" s="1"/>
  <c r="D41" i="18"/>
  <c r="R41" i="18" s="1"/>
  <c r="E21" i="24"/>
  <c r="P21" i="24" s="1"/>
  <c r="D25" i="24"/>
  <c r="S25" i="24" s="1"/>
  <c r="W6" i="24"/>
  <c r="E78" i="1"/>
  <c r="T78" i="1" s="1"/>
  <c r="E126" i="1"/>
  <c r="T126" i="1" s="1"/>
  <c r="D21" i="24"/>
  <c r="R21" i="24" s="1"/>
  <c r="E33" i="24"/>
  <c r="X33" i="24" s="1"/>
  <c r="D78" i="1"/>
  <c r="D126" i="1"/>
  <c r="R126" i="1" s="1"/>
  <c r="E47" i="18"/>
  <c r="T47" i="18" s="1"/>
  <c r="E50" i="18"/>
  <c r="O50" i="18" s="1"/>
  <c r="E53" i="18"/>
  <c r="O53" i="18" s="1"/>
  <c r="R2" i="6"/>
  <c r="R4" i="6"/>
  <c r="R8" i="6"/>
  <c r="T8" i="6" s="1"/>
  <c r="D47" i="18"/>
  <c r="V47" i="18" s="1"/>
  <c r="D50" i="18"/>
  <c r="V50" i="18" s="1"/>
  <c r="Q23" i="20"/>
  <c r="Q45" i="20"/>
  <c r="Q5" i="20"/>
  <c r="Q40" i="20"/>
  <c r="Q25" i="20"/>
  <c r="Q2" i="20"/>
  <c r="R4" i="5"/>
  <c r="Q18" i="20"/>
  <c r="Q37" i="20"/>
  <c r="Q29" i="20"/>
  <c r="Q47" i="20"/>
  <c r="Q6" i="20"/>
  <c r="Q26" i="20"/>
  <c r="Q48" i="20"/>
  <c r="R13" i="5"/>
  <c r="R2" i="5"/>
  <c r="Q3" i="1"/>
  <c r="Q98" i="1"/>
  <c r="E17" i="1"/>
  <c r="O17" i="1" s="1"/>
  <c r="E48" i="20"/>
  <c r="Q22" i="20"/>
  <c r="E98" i="1"/>
  <c r="T98" i="1" s="1"/>
  <c r="K192" i="1"/>
  <c r="D101" i="18"/>
  <c r="R101" i="18" s="1"/>
  <c r="K40" i="1"/>
  <c r="D19" i="18"/>
  <c r="R19" i="18" s="1"/>
  <c r="R5" i="5"/>
  <c r="D4" i="18"/>
  <c r="V4" i="18" s="1"/>
  <c r="K3" i="1"/>
  <c r="R8" i="5"/>
  <c r="E194" i="1"/>
  <c r="T194" i="1" s="1"/>
  <c r="Q27" i="20"/>
  <c r="K33" i="20"/>
  <c r="Q8" i="5"/>
  <c r="D194" i="1"/>
  <c r="D17" i="1"/>
  <c r="V17" i="1" s="1"/>
  <c r="D98" i="1"/>
  <c r="V98" i="1" s="1"/>
  <c r="D48" i="20"/>
  <c r="R48" i="20" s="1"/>
  <c r="D2" i="20"/>
  <c r="V2" i="20" s="1"/>
  <c r="E69" i="18"/>
  <c r="T69" i="18" s="1"/>
  <c r="K88" i="18"/>
  <c r="E54" i="18"/>
  <c r="N54" i="18" s="1"/>
  <c r="K30" i="18"/>
  <c r="E28" i="18"/>
  <c r="M28" i="18" s="1"/>
  <c r="K34" i="18"/>
  <c r="E24" i="18"/>
  <c r="M24" i="18" s="1"/>
  <c r="E36" i="20"/>
  <c r="N36" i="20" s="1"/>
  <c r="E22" i="20"/>
  <c r="O22" i="20" s="1"/>
  <c r="K27" i="20"/>
  <c r="R14" i="5"/>
  <c r="K122" i="1"/>
  <c r="E139" i="1"/>
  <c r="P139" i="1" s="1"/>
  <c r="K188" i="1"/>
  <c r="E67" i="1"/>
  <c r="T67" i="1" s="1"/>
  <c r="K72" i="1"/>
  <c r="E95" i="1"/>
  <c r="P95" i="1" s="1"/>
  <c r="K15" i="1"/>
  <c r="D69" i="18"/>
  <c r="V69" i="18" s="1"/>
  <c r="D54" i="18"/>
  <c r="D28" i="18"/>
  <c r="D24" i="18"/>
  <c r="R24" i="18" s="1"/>
  <c r="D36" i="20"/>
  <c r="V36" i="20" s="1"/>
  <c r="D22" i="20"/>
  <c r="V22" i="20" s="1"/>
  <c r="D139" i="1"/>
  <c r="S139" i="1" s="1"/>
  <c r="D67" i="1"/>
  <c r="V67" i="1" s="1"/>
  <c r="D95" i="1"/>
  <c r="V95" i="1" s="1"/>
  <c r="E47" i="20"/>
  <c r="P47" i="20" s="1"/>
  <c r="K45" i="20"/>
  <c r="E6" i="20"/>
  <c r="T6" i="20" s="1"/>
  <c r="K26" i="20"/>
  <c r="R9" i="5"/>
  <c r="T9" i="5" s="1"/>
  <c r="Q192" i="1"/>
  <c r="K101" i="18"/>
  <c r="E75" i="18"/>
  <c r="N75" i="18" s="1"/>
  <c r="K19" i="18"/>
  <c r="E59" i="18"/>
  <c r="P59" i="18" s="1"/>
  <c r="K4" i="18"/>
  <c r="E23" i="18"/>
  <c r="O23" i="18" s="1"/>
  <c r="D47" i="20"/>
  <c r="R47" i="20" s="1"/>
  <c r="D6" i="20"/>
  <c r="R6" i="20" s="1"/>
  <c r="E192" i="1"/>
  <c r="T192" i="1" s="1"/>
  <c r="K194" i="1"/>
  <c r="E40" i="1"/>
  <c r="T40" i="1" s="1"/>
  <c r="K17" i="1"/>
  <c r="E3" i="1"/>
  <c r="T3" i="1" s="1"/>
  <c r="K98" i="1"/>
  <c r="D75" i="18"/>
  <c r="S75" i="18" s="1"/>
  <c r="D59" i="18"/>
  <c r="D23" i="18"/>
  <c r="V23" i="18" s="1"/>
  <c r="E33" i="20"/>
  <c r="K48" i="20"/>
  <c r="E19" i="20"/>
  <c r="P19" i="20" s="1"/>
  <c r="K2" i="20"/>
  <c r="E5" i="20"/>
  <c r="D192" i="1"/>
  <c r="D40" i="1"/>
  <c r="R40" i="1" s="1"/>
  <c r="D3" i="1"/>
  <c r="D33" i="20"/>
  <c r="R33" i="20" s="1"/>
  <c r="D19" i="20"/>
  <c r="V19" i="20" s="1"/>
  <c r="D5" i="20"/>
  <c r="S5" i="20" s="1"/>
  <c r="Q13" i="5"/>
  <c r="E88" i="18"/>
  <c r="P88" i="18" s="1"/>
  <c r="K28" i="18"/>
  <c r="E34" i="18"/>
  <c r="P34" i="18" s="1"/>
  <c r="K24" i="18"/>
  <c r="K36" i="20"/>
  <c r="E12" i="20"/>
  <c r="O12" i="20" s="1"/>
  <c r="E27" i="20"/>
  <c r="N27" i="20" s="1"/>
  <c r="E188" i="1"/>
  <c r="M188" i="1" s="1"/>
  <c r="K67" i="1"/>
  <c r="E72" i="1"/>
  <c r="O72" i="1" s="1"/>
  <c r="K95" i="1"/>
  <c r="E15" i="1"/>
  <c r="O15" i="1" s="1"/>
  <c r="D88" i="18"/>
  <c r="R88" i="18" s="1"/>
  <c r="D30" i="18"/>
  <c r="V30" i="18" s="1"/>
  <c r="D34" i="18"/>
  <c r="R34" i="18" s="1"/>
  <c r="D12" i="20"/>
  <c r="V12" i="20" s="1"/>
  <c r="D27" i="20"/>
  <c r="V27" i="20" s="1"/>
  <c r="D122" i="1"/>
  <c r="D188" i="1"/>
  <c r="R188" i="1" s="1"/>
  <c r="D72" i="1"/>
  <c r="D15" i="1"/>
  <c r="V15" i="1" s="1"/>
  <c r="K47" i="20"/>
  <c r="E45" i="20"/>
  <c r="N45" i="20" s="1"/>
  <c r="K6" i="20"/>
  <c r="E26" i="20"/>
  <c r="T26" i="20" s="1"/>
  <c r="E101" i="18"/>
  <c r="M101" i="18" s="1"/>
  <c r="E19" i="18"/>
  <c r="M19" i="18" s="1"/>
  <c r="E4" i="18"/>
  <c r="T4" i="18" s="1"/>
  <c r="D45" i="20"/>
  <c r="R45" i="20" s="1"/>
  <c r="D26" i="20"/>
  <c r="V26" i="20" s="1"/>
  <c r="D70" i="18"/>
  <c r="V70" i="18" s="1"/>
  <c r="Q113" i="1"/>
  <c r="Q22" i="18"/>
  <c r="W81" i="1"/>
  <c r="W18" i="20"/>
  <c r="Q15" i="18"/>
  <c r="Q49" i="18"/>
  <c r="P31" i="20"/>
  <c r="Q179" i="1"/>
  <c r="K14" i="18"/>
  <c r="K37" i="20"/>
  <c r="Q40" i="18"/>
  <c r="D31" i="20"/>
  <c r="V31" i="20" s="1"/>
  <c r="K114" i="1"/>
  <c r="K48" i="18"/>
  <c r="Q35" i="20"/>
  <c r="W14" i="4"/>
  <c r="K56" i="1"/>
  <c r="K70" i="18"/>
  <c r="E48" i="18"/>
  <c r="P48" i="18" s="1"/>
  <c r="D32" i="20"/>
  <c r="R32" i="20" s="1"/>
  <c r="K81" i="1"/>
  <c r="E113" i="1"/>
  <c r="N113" i="1" s="1"/>
  <c r="K40" i="18"/>
  <c r="D48" i="18"/>
  <c r="V48" i="18" s="1"/>
  <c r="K17" i="18"/>
  <c r="X17" i="18" s="1"/>
  <c r="K35" i="20"/>
  <c r="E34" i="20"/>
  <c r="O34" i="20" s="1"/>
  <c r="Q4" i="4"/>
  <c r="K179" i="1"/>
  <c r="D113" i="1"/>
  <c r="R113" i="1" s="1"/>
  <c r="D87" i="18"/>
  <c r="V87" i="18" s="1"/>
  <c r="D49" i="18"/>
  <c r="S49" i="18" s="1"/>
  <c r="D34" i="20"/>
  <c r="R34" i="20" s="1"/>
  <c r="R8" i="4"/>
  <c r="T8" i="4" s="1"/>
  <c r="K205" i="1"/>
  <c r="E124" i="1"/>
  <c r="T124" i="1" s="1"/>
  <c r="K15" i="18"/>
  <c r="K24" i="20"/>
  <c r="E10" i="20"/>
  <c r="P10" i="20" s="1"/>
  <c r="E147" i="1"/>
  <c r="N147" i="1" s="1"/>
  <c r="D124" i="1"/>
  <c r="S124" i="1" s="1"/>
  <c r="K33" i="1"/>
  <c r="K74" i="18"/>
  <c r="E42" i="20"/>
  <c r="P42" i="20" s="1"/>
  <c r="Q31" i="20"/>
  <c r="Q10" i="20"/>
  <c r="W5" i="4"/>
  <c r="W49" i="18"/>
  <c r="D147" i="1"/>
  <c r="V147" i="1" s="1"/>
  <c r="K106" i="1"/>
  <c r="K102" i="18"/>
  <c r="K38" i="20"/>
  <c r="K32" i="20"/>
  <c r="K125" i="1"/>
  <c r="E81" i="1"/>
  <c r="N81" i="1" s="1"/>
  <c r="K113" i="1"/>
  <c r="D35" i="20"/>
  <c r="R35" i="20" s="1"/>
  <c r="K34" i="20"/>
  <c r="D81" i="1"/>
  <c r="D17" i="18"/>
  <c r="R17" i="18" s="1"/>
  <c r="D15" i="18"/>
  <c r="R15" i="18" s="1"/>
  <c r="Q24" i="20"/>
  <c r="W2" i="4"/>
  <c r="W4" i="4"/>
  <c r="K66" i="1"/>
  <c r="E74" i="18"/>
  <c r="N74" i="18" s="1"/>
  <c r="D102" i="18"/>
  <c r="R102" i="18" s="1"/>
  <c r="K22" i="18"/>
  <c r="K62" i="18"/>
  <c r="E32" i="20"/>
  <c r="T32" i="20" s="1"/>
  <c r="E205" i="1"/>
  <c r="T205" i="1" s="1"/>
  <c r="D74" i="18"/>
  <c r="D205" i="1"/>
  <c r="V205" i="1" s="1"/>
  <c r="D42" i="20"/>
  <c r="S42" i="20" s="1"/>
  <c r="Q124" i="1"/>
  <c r="E35" i="20"/>
  <c r="D179" i="1"/>
  <c r="E38" i="20"/>
  <c r="T38" i="20" s="1"/>
  <c r="E87" i="18"/>
  <c r="T87" i="18" s="1"/>
  <c r="R13" i="4"/>
  <c r="R11" i="4"/>
  <c r="E40" i="18"/>
  <c r="T40" i="18" s="1"/>
  <c r="D38" i="20"/>
  <c r="R38" i="20" s="1"/>
  <c r="U11" i="4"/>
  <c r="E125" i="1"/>
  <c r="M125" i="1" s="1"/>
  <c r="D40" i="18"/>
  <c r="R40" i="18" s="1"/>
  <c r="E50" i="20"/>
  <c r="P50" i="20" s="1"/>
  <c r="Q13" i="4"/>
  <c r="D125" i="1"/>
  <c r="V125" i="1" s="1"/>
  <c r="D50" i="20"/>
  <c r="R50" i="20" s="1"/>
  <c r="R14" i="4"/>
  <c r="E179" i="1"/>
  <c r="O179" i="1" s="1"/>
  <c r="S13" i="4"/>
  <c r="E102" i="18"/>
  <c r="T102" i="18" s="1"/>
  <c r="E70" i="18"/>
  <c r="N70" i="18" s="1"/>
  <c r="D114" i="1"/>
  <c r="R114" i="1" s="1"/>
  <c r="D56" i="1"/>
  <c r="R56" i="1" s="1"/>
  <c r="E13" i="20"/>
  <c r="O13" i="20" s="1"/>
  <c r="E22" i="18"/>
  <c r="N22" i="18" s="1"/>
  <c r="E14" i="18"/>
  <c r="O14" i="18" s="1"/>
  <c r="D13" i="20"/>
  <c r="R13" i="20" s="1"/>
  <c r="E106" i="1"/>
  <c r="N106" i="1" s="1"/>
  <c r="E146" i="1"/>
  <c r="N146" i="1" s="1"/>
  <c r="D22" i="18"/>
  <c r="D14" i="18"/>
  <c r="S14" i="18" s="1"/>
  <c r="E28" i="20"/>
  <c r="O28" i="20" s="1"/>
  <c r="D106" i="1"/>
  <c r="R106" i="1" s="1"/>
  <c r="D146" i="1"/>
  <c r="R146" i="1" s="1"/>
  <c r="D28" i="20"/>
  <c r="V28" i="20" s="1"/>
  <c r="E60" i="18"/>
  <c r="O60" i="18" s="1"/>
  <c r="E62" i="18"/>
  <c r="O62" i="18" s="1"/>
  <c r="E18" i="20"/>
  <c r="P18" i="20" s="1"/>
  <c r="E114" i="1"/>
  <c r="T114" i="1" s="1"/>
  <c r="E66" i="1"/>
  <c r="E33" i="1"/>
  <c r="N33" i="1" s="1"/>
  <c r="D60" i="18"/>
  <c r="D62" i="18"/>
  <c r="R62" i="18" s="1"/>
  <c r="D18" i="20"/>
  <c r="S18" i="20" s="1"/>
  <c r="D66" i="1"/>
  <c r="R66" i="1" s="1"/>
  <c r="D33" i="1"/>
  <c r="R33" i="1" s="1"/>
  <c r="E24" i="20"/>
  <c r="M24" i="20" s="1"/>
  <c r="E37" i="20"/>
  <c r="O37" i="20" s="1"/>
  <c r="D10" i="20"/>
  <c r="R10" i="20" s="1"/>
  <c r="E56" i="1"/>
  <c r="T56" i="1" s="1"/>
  <c r="E49" i="18"/>
  <c r="O49" i="18" s="1"/>
  <c r="E15" i="18"/>
  <c r="M15" i="18" s="1"/>
  <c r="D24" i="20"/>
  <c r="V24" i="20" s="1"/>
  <c r="D37" i="20"/>
  <c r="R37" i="20" s="1"/>
  <c r="Q139" i="1"/>
  <c r="Q52" i="1"/>
  <c r="Q116" i="1"/>
  <c r="Q108" i="1"/>
  <c r="Q100" i="1"/>
  <c r="Q196" i="1"/>
  <c r="Q147" i="1"/>
  <c r="T183" i="1"/>
  <c r="R192" i="1"/>
  <c r="Q107" i="1"/>
  <c r="W25" i="1"/>
  <c r="W189" i="1"/>
  <c r="W68" i="1"/>
  <c r="Q134" i="1"/>
  <c r="Q131" i="1"/>
  <c r="W111" i="1"/>
  <c r="Q143" i="1"/>
  <c r="Q9" i="1"/>
  <c r="W205" i="1"/>
  <c r="Q205" i="1"/>
  <c r="W100" i="1"/>
  <c r="W110" i="1"/>
  <c r="R155" i="1"/>
  <c r="W73" i="1"/>
  <c r="Q20" i="1"/>
  <c r="Q202" i="1"/>
  <c r="Q91" i="1"/>
  <c r="W184" i="1"/>
  <c r="W198" i="1"/>
  <c r="W129" i="1"/>
  <c r="W16" i="1"/>
  <c r="W46" i="1"/>
  <c r="Q69" i="1"/>
  <c r="R16" i="1"/>
  <c r="W192" i="1"/>
  <c r="W132" i="1"/>
  <c r="Q151" i="1"/>
  <c r="V189" i="1"/>
  <c r="R82" i="1"/>
  <c r="V27" i="1"/>
  <c r="Q33" i="1"/>
  <c r="R75" i="1"/>
  <c r="W147" i="1"/>
  <c r="W60" i="1"/>
  <c r="Q32" i="1"/>
  <c r="Q75" i="1"/>
  <c r="Q17" i="1"/>
  <c r="Q81" i="1"/>
  <c r="Q182" i="1"/>
  <c r="W58" i="1"/>
  <c r="R168" i="1"/>
  <c r="W95" i="1"/>
  <c r="Q95" i="1"/>
  <c r="Q112" i="1"/>
  <c r="W112" i="1"/>
  <c r="W175" i="1"/>
  <c r="Q175" i="1"/>
  <c r="W7" i="1"/>
  <c r="Q7" i="1"/>
  <c r="W106" i="1"/>
  <c r="Q106" i="1"/>
  <c r="W146" i="1"/>
  <c r="Q146" i="1"/>
  <c r="Q121" i="1"/>
  <c r="Q137" i="1"/>
  <c r="Q56" i="1"/>
  <c r="Q74" i="1"/>
  <c r="W74" i="1"/>
  <c r="Q54" i="1"/>
  <c r="Q144" i="1"/>
  <c r="W2" i="1"/>
  <c r="W128" i="1"/>
  <c r="W188" i="1"/>
  <c r="W171" i="1"/>
  <c r="W177" i="1"/>
  <c r="Q206" i="1"/>
  <c r="W136" i="1"/>
  <c r="W130" i="1"/>
  <c r="Q130" i="1"/>
  <c r="Q103" i="1"/>
  <c r="W82" i="1"/>
  <c r="Q82" i="1"/>
  <c r="Q164" i="1"/>
  <c r="W164" i="1"/>
  <c r="W89" i="1"/>
  <c r="W206" i="1"/>
  <c r="W38" i="1"/>
  <c r="W99" i="1"/>
  <c r="Q198" i="1"/>
  <c r="Q167" i="1"/>
  <c r="Q86" i="1"/>
  <c r="Q89" i="1"/>
  <c r="Q187" i="1"/>
  <c r="Q93" i="1"/>
  <c r="W27" i="1"/>
  <c r="W127" i="1"/>
  <c r="W174" i="1"/>
  <c r="W194" i="1"/>
  <c r="Q125" i="1"/>
  <c r="W122" i="1"/>
  <c r="W153" i="1"/>
  <c r="W140" i="1"/>
  <c r="W20" i="1"/>
  <c r="Q104" i="1"/>
  <c r="Q38" i="1"/>
  <c r="W123" i="1"/>
  <c r="W183" i="1"/>
  <c r="W56" i="1"/>
  <c r="Q83" i="1"/>
  <c r="W83" i="1"/>
  <c r="Q16" i="1"/>
  <c r="W176" i="1"/>
  <c r="W169" i="1"/>
  <c r="W118" i="1"/>
  <c r="W102" i="1"/>
  <c r="W72" i="1"/>
  <c r="W5" i="1"/>
  <c r="W148" i="1"/>
  <c r="W143" i="1"/>
  <c r="W9" i="1"/>
  <c r="W3" i="1"/>
  <c r="W139" i="1"/>
  <c r="W116" i="1"/>
  <c r="W97" i="1"/>
  <c r="Q168" i="1"/>
  <c r="Q165" i="1"/>
  <c r="Q84" i="1"/>
  <c r="W107" i="1"/>
  <c r="W145" i="1"/>
  <c r="R88" i="1"/>
  <c r="W141" i="1"/>
  <c r="W199" i="1"/>
  <c r="W167" i="1"/>
  <c r="W54" i="1"/>
  <c r="V34" i="1"/>
  <c r="Q48" i="1"/>
  <c r="Q58" i="1"/>
  <c r="Q73" i="1"/>
  <c r="W191" i="1"/>
  <c r="Q5" i="1"/>
  <c r="Q127" i="1"/>
  <c r="Q68" i="1"/>
  <c r="W76" i="1"/>
  <c r="W108" i="1"/>
  <c r="W104" i="1"/>
  <c r="W42" i="1"/>
  <c r="W41" i="1"/>
  <c r="V82" i="1"/>
  <c r="W201" i="1"/>
  <c r="Q110" i="1"/>
  <c r="Q128" i="1"/>
  <c r="Q155" i="1"/>
  <c r="Q200" i="1"/>
  <c r="Q78" i="1"/>
  <c r="T122" i="1"/>
  <c r="W15" i="1"/>
  <c r="W33" i="1"/>
  <c r="W30" i="1"/>
  <c r="Q102" i="1"/>
  <c r="Q66" i="1"/>
  <c r="Q62" i="1"/>
  <c r="W144" i="1"/>
  <c r="Q181" i="1"/>
  <c r="W121" i="1"/>
  <c r="W52" i="1"/>
  <c r="W137" i="1"/>
  <c r="W93" i="1"/>
  <c r="W19" i="1"/>
  <c r="W12" i="1"/>
  <c r="W125" i="1"/>
  <c r="Q57" i="1"/>
  <c r="Q191" i="1"/>
  <c r="M23" i="1"/>
  <c r="Q76" i="1"/>
  <c r="W61" i="1"/>
  <c r="W6" i="1"/>
  <c r="W90" i="1"/>
  <c r="Q185" i="1"/>
  <c r="Q138" i="1"/>
  <c r="W170" i="1"/>
  <c r="W34" i="1"/>
  <c r="V25" i="1"/>
  <c r="M153" i="1"/>
  <c r="W77" i="1"/>
  <c r="W142" i="1"/>
  <c r="W134" i="1"/>
  <c r="W131" i="1"/>
  <c r="Q166" i="1"/>
  <c r="Q207" i="1"/>
  <c r="Q72" i="1"/>
  <c r="Q101" i="1"/>
  <c r="W10" i="1"/>
  <c r="W117" i="1"/>
  <c r="P16" i="1"/>
  <c r="W135" i="1"/>
  <c r="W203" i="1"/>
  <c r="W197" i="1"/>
  <c r="T123" i="1"/>
  <c r="R165" i="1"/>
  <c r="W50" i="1"/>
  <c r="Q173" i="1"/>
  <c r="Q11" i="1"/>
  <c r="W202" i="1"/>
  <c r="Q87" i="1"/>
  <c r="W114" i="1"/>
  <c r="W29" i="18"/>
  <c r="W39" i="18"/>
  <c r="W11" i="18"/>
  <c r="W102" i="18"/>
  <c r="M39" i="18"/>
  <c r="M17" i="18"/>
  <c r="W60" i="18"/>
  <c r="Q94" i="18"/>
  <c r="W86" i="18"/>
  <c r="Q56" i="18"/>
  <c r="Q101" i="18"/>
  <c r="W35" i="18"/>
  <c r="Q65" i="18"/>
  <c r="Q75" i="18"/>
  <c r="Q62" i="18"/>
  <c r="Q31" i="18"/>
  <c r="Q43" i="18"/>
  <c r="Q47" i="18"/>
  <c r="W25" i="18"/>
  <c r="Q52" i="18"/>
  <c r="Q53" i="18"/>
  <c r="W88" i="18"/>
  <c r="W98" i="18"/>
  <c r="W69" i="18"/>
  <c r="W31" i="18"/>
  <c r="W38" i="18"/>
  <c r="W34" i="18"/>
  <c r="W87" i="18"/>
  <c r="Q14" i="18"/>
  <c r="W75" i="18"/>
  <c r="W45" i="18"/>
  <c r="W40" i="18"/>
  <c r="W14" i="18"/>
  <c r="W17" i="18"/>
  <c r="W71" i="18"/>
  <c r="W47" i="18"/>
  <c r="T30" i="18"/>
  <c r="W43" i="18"/>
  <c r="W30" i="18"/>
  <c r="W65" i="18"/>
  <c r="Q92" i="18"/>
  <c r="W33" i="18"/>
  <c r="W56" i="18"/>
  <c r="W19" i="18"/>
  <c r="W2" i="18"/>
  <c r="W42" i="18"/>
  <c r="Q38" i="18"/>
  <c r="W55" i="18"/>
  <c r="W77" i="18"/>
  <c r="W61" i="18"/>
  <c r="Q51" i="18"/>
  <c r="Q36" i="18"/>
  <c r="W70" i="18"/>
  <c r="W81" i="18"/>
  <c r="Q69" i="18"/>
  <c r="W91" i="18"/>
  <c r="Q29" i="18"/>
  <c r="Q73" i="18"/>
  <c r="W59" i="18"/>
  <c r="Q102" i="18"/>
  <c r="Q25" i="18"/>
  <c r="Q30" i="18"/>
  <c r="W66" i="18"/>
  <c r="P17" i="18"/>
  <c r="Q59" i="18"/>
  <c r="Q60" i="18"/>
  <c r="W13" i="18"/>
  <c r="W95" i="18"/>
  <c r="Q57" i="18"/>
  <c r="Q17" i="18"/>
  <c r="Q3" i="20"/>
  <c r="W6" i="20"/>
  <c r="W2" i="20"/>
  <c r="Q20" i="20"/>
  <c r="W24" i="20"/>
  <c r="W5" i="20"/>
  <c r="W50" i="20"/>
  <c r="Q11" i="20"/>
  <c r="Q14" i="20"/>
  <c r="Q19" i="20"/>
  <c r="W32" i="20"/>
  <c r="T24" i="20"/>
  <c r="Q33" i="20"/>
  <c r="W12" i="20"/>
  <c r="W13" i="20"/>
  <c r="W48" i="20"/>
  <c r="W42" i="20"/>
  <c r="Q53" i="20"/>
  <c r="Q50" i="20"/>
  <c r="W36" i="20"/>
  <c r="Q38" i="20"/>
  <c r="Q13" i="20"/>
  <c r="W33" i="20"/>
  <c r="Q21" i="18"/>
  <c r="Q17" i="20"/>
  <c r="W8" i="3"/>
  <c r="K21" i="18"/>
  <c r="Q31" i="1"/>
  <c r="Q71" i="1"/>
  <c r="K9" i="18"/>
  <c r="K32" i="18"/>
  <c r="Q90" i="18"/>
  <c r="Q15" i="20"/>
  <c r="K11" i="20"/>
  <c r="K76" i="18"/>
  <c r="W16" i="20"/>
  <c r="K30" i="20"/>
  <c r="Q51" i="20"/>
  <c r="K208" i="1"/>
  <c r="K52" i="20"/>
  <c r="W11" i="3"/>
  <c r="Q9" i="18"/>
  <c r="W17" i="20"/>
  <c r="Q63" i="1"/>
  <c r="W109" i="1"/>
  <c r="K158" i="1"/>
  <c r="K180" i="1"/>
  <c r="K109" i="1"/>
  <c r="K80" i="1"/>
  <c r="K172" i="1"/>
  <c r="K65" i="1"/>
  <c r="K63" i="1"/>
  <c r="K31" i="1"/>
  <c r="K93" i="18"/>
  <c r="K90" i="18"/>
  <c r="K10" i="18"/>
  <c r="K51" i="20"/>
  <c r="K17" i="20"/>
  <c r="W5" i="3"/>
  <c r="Q16" i="20"/>
  <c r="Q158" i="1"/>
  <c r="Q21" i="20"/>
  <c r="Q39" i="20"/>
  <c r="W52" i="20"/>
  <c r="W208" i="1"/>
  <c r="K64" i="1"/>
  <c r="K71" i="1"/>
  <c r="W23" i="20"/>
  <c r="K72" i="18"/>
  <c r="K44" i="18"/>
  <c r="K6" i="18"/>
  <c r="W30" i="20"/>
  <c r="W10" i="18"/>
  <c r="Q5" i="3"/>
  <c r="Q16" i="18"/>
  <c r="W64" i="1"/>
  <c r="K191" i="1"/>
  <c r="W97" i="18"/>
  <c r="K78" i="18"/>
  <c r="W53" i="20"/>
  <c r="E46" i="20"/>
  <c r="T46" i="20" s="1"/>
  <c r="W3" i="20"/>
  <c r="R3" i="2"/>
  <c r="U12" i="2"/>
  <c r="Q63" i="18"/>
  <c r="D30" i="1"/>
  <c r="R30" i="1" s="1"/>
  <c r="D14" i="1"/>
  <c r="V14" i="1" s="1"/>
  <c r="W49" i="20"/>
  <c r="Q4" i="20"/>
  <c r="D81" i="18"/>
  <c r="S81" i="18" s="1"/>
  <c r="K7" i="20"/>
  <c r="W14" i="1"/>
  <c r="K80" i="18"/>
  <c r="D57" i="1"/>
  <c r="S57" i="1" s="1"/>
  <c r="K105" i="18"/>
  <c r="E40" i="20"/>
  <c r="O40" i="20" s="1"/>
  <c r="D29" i="20"/>
  <c r="R29" i="20" s="1"/>
  <c r="P94" i="1"/>
  <c r="W13" i="2"/>
  <c r="Q78" i="18"/>
  <c r="D191" i="1"/>
  <c r="V191" i="1" s="1"/>
  <c r="D78" i="18"/>
  <c r="D63" i="18"/>
  <c r="R63" i="18" s="1"/>
  <c r="Q49" i="20"/>
  <c r="Q6" i="1"/>
  <c r="K70" i="1"/>
  <c r="W94" i="1"/>
  <c r="W8" i="20"/>
  <c r="K186" i="1"/>
  <c r="D28" i="1"/>
  <c r="V28" i="1" s="1"/>
  <c r="K83" i="18"/>
  <c r="K79" i="18"/>
  <c r="K3" i="20"/>
  <c r="E25" i="20"/>
  <c r="N25" i="20" s="1"/>
  <c r="D209" i="1"/>
  <c r="R209" i="1" s="1"/>
  <c r="D84" i="18"/>
  <c r="R84" i="18" s="1"/>
  <c r="D44" i="20"/>
  <c r="V44" i="20" s="1"/>
  <c r="W20" i="20"/>
  <c r="T63" i="18"/>
  <c r="P63" i="18"/>
  <c r="K204" i="1"/>
  <c r="E209" i="1"/>
  <c r="M209" i="1" s="1"/>
  <c r="E28" i="1"/>
  <c r="O28" i="1" s="1"/>
  <c r="E100" i="18"/>
  <c r="M100" i="18" s="1"/>
  <c r="E84" i="18"/>
  <c r="O84" i="18" s="1"/>
  <c r="E53" i="20"/>
  <c r="P53" i="20" s="1"/>
  <c r="D46" i="20"/>
  <c r="K8" i="20"/>
  <c r="W14" i="20"/>
  <c r="W25" i="20"/>
  <c r="W29" i="20"/>
  <c r="K94" i="18"/>
  <c r="D100" i="18"/>
  <c r="E4" i="20"/>
  <c r="M4" i="20" s="1"/>
  <c r="E160" i="1"/>
  <c r="M160" i="1" s="1"/>
  <c r="E30" i="1"/>
  <c r="M30" i="1" s="1"/>
  <c r="E14" i="1"/>
  <c r="T14" i="1" s="1"/>
  <c r="E97" i="18"/>
  <c r="N97" i="18" s="1"/>
  <c r="Q82" i="18"/>
  <c r="E81" i="18"/>
  <c r="O81" i="18" s="1"/>
  <c r="D40" i="20"/>
  <c r="V40" i="20" s="1"/>
  <c r="K49" i="20"/>
  <c r="E29" i="20"/>
  <c r="T29" i="20" s="1"/>
  <c r="D4" i="20"/>
  <c r="R4" i="20" s="1"/>
  <c r="D160" i="1"/>
  <c r="V160" i="1" s="1"/>
  <c r="E6" i="1"/>
  <c r="N6" i="1" s="1"/>
  <c r="E107" i="1"/>
  <c r="O107" i="1" s="1"/>
  <c r="E98" i="18"/>
  <c r="N98" i="18" s="1"/>
  <c r="E82" i="18"/>
  <c r="P82" i="18" s="1"/>
  <c r="K46" i="20"/>
  <c r="E20" i="20"/>
  <c r="N20" i="20" s="1"/>
  <c r="D25" i="20"/>
  <c r="V25" i="20" s="1"/>
  <c r="K209" i="1"/>
  <c r="D6" i="1"/>
  <c r="V6" i="1" s="1"/>
  <c r="D107" i="1"/>
  <c r="R107" i="1" s="1"/>
  <c r="D98" i="18"/>
  <c r="V98" i="18" s="1"/>
  <c r="D82" i="18"/>
  <c r="R82" i="18" s="1"/>
  <c r="K84" i="18"/>
  <c r="E14" i="20"/>
  <c r="T14" i="20" s="1"/>
  <c r="D20" i="20"/>
  <c r="V20" i="20" s="1"/>
  <c r="E204" i="1"/>
  <c r="M204" i="1" s="1"/>
  <c r="W70" i="1"/>
  <c r="W94" i="18"/>
  <c r="E105" i="18"/>
  <c r="N105" i="18" s="1"/>
  <c r="E80" i="18"/>
  <c r="N80" i="18" s="1"/>
  <c r="W63" i="18"/>
  <c r="Q79" i="18"/>
  <c r="K40" i="20"/>
  <c r="E7" i="20"/>
  <c r="P7" i="20" s="1"/>
  <c r="D14" i="20"/>
  <c r="R14" i="20" s="1"/>
  <c r="K4" i="20"/>
  <c r="W80" i="18"/>
  <c r="D204" i="1"/>
  <c r="R204" i="1" s="1"/>
  <c r="D94" i="1"/>
  <c r="R94" i="1" s="1"/>
  <c r="D105" i="18"/>
  <c r="D80" i="18"/>
  <c r="R80" i="18" s="1"/>
  <c r="E8" i="20"/>
  <c r="M8" i="20" s="1"/>
  <c r="D7" i="20"/>
  <c r="R7" i="20" s="1"/>
  <c r="K29" i="20"/>
  <c r="R5" i="2"/>
  <c r="W204" i="1"/>
  <c r="E186" i="1"/>
  <c r="P186" i="1" s="1"/>
  <c r="E70" i="1"/>
  <c r="T70" i="1" s="1"/>
  <c r="E94" i="18"/>
  <c r="E83" i="18"/>
  <c r="N83" i="18" s="1"/>
  <c r="E79" i="18"/>
  <c r="P79" i="18" s="1"/>
  <c r="V53" i="20"/>
  <c r="W44" i="20"/>
  <c r="E3" i="20"/>
  <c r="T3" i="20" s="1"/>
  <c r="D8" i="20"/>
  <c r="V8" i="20" s="1"/>
  <c r="D186" i="1"/>
  <c r="R186" i="1" s="1"/>
  <c r="D70" i="1"/>
  <c r="R70" i="1" s="1"/>
  <c r="K107" i="1"/>
  <c r="S107" i="1" s="1"/>
  <c r="D94" i="18"/>
  <c r="R94" i="18" s="1"/>
  <c r="D83" i="18"/>
  <c r="K82" i="18"/>
  <c r="D79" i="18"/>
  <c r="W40" i="20"/>
  <c r="E49" i="20"/>
  <c r="P49" i="20" s="1"/>
  <c r="D3" i="20"/>
  <c r="R3" i="20" s="1"/>
  <c r="K20" i="20"/>
  <c r="V4" i="20"/>
  <c r="W160" i="1"/>
  <c r="E191" i="1"/>
  <c r="P191" i="1" s="1"/>
  <c r="Q28" i="1"/>
  <c r="E57" i="1"/>
  <c r="M57" i="1" s="1"/>
  <c r="E78" i="18"/>
  <c r="M78" i="18" s="1"/>
  <c r="Q84" i="18"/>
  <c r="E44" i="20"/>
  <c r="X44" i="20" s="1"/>
  <c r="D49" i="20"/>
  <c r="R49" i="20" s="1"/>
  <c r="W72" i="18"/>
  <c r="W65" i="1"/>
  <c r="Q109" i="1"/>
  <c r="W9" i="20"/>
  <c r="Q35" i="1"/>
  <c r="Q72" i="18"/>
  <c r="D76" i="18"/>
  <c r="D63" i="1"/>
  <c r="V63" i="1" s="1"/>
  <c r="W35" i="1"/>
  <c r="Q6" i="18"/>
  <c r="R4" i="3"/>
  <c r="D10" i="18"/>
  <c r="V10" i="18" s="1"/>
  <c r="D16" i="18"/>
  <c r="D158" i="1"/>
  <c r="R158" i="1" s="1"/>
  <c r="D64" i="1"/>
  <c r="W180" i="1"/>
  <c r="D104" i="18"/>
  <c r="V104" i="18" s="1"/>
  <c r="D37" i="18"/>
  <c r="V37" i="18" s="1"/>
  <c r="D9" i="18"/>
  <c r="R9" i="18" s="1"/>
  <c r="Q41" i="20"/>
  <c r="D39" i="20"/>
  <c r="S39" i="20" s="1"/>
  <c r="D30" i="20"/>
  <c r="V30" i="20" s="1"/>
  <c r="D172" i="1"/>
  <c r="V172" i="1" s="1"/>
  <c r="D180" i="1"/>
  <c r="R180" i="1" s="1"/>
  <c r="D71" i="1"/>
  <c r="R71" i="1" s="1"/>
  <c r="D31" i="1"/>
  <c r="V31" i="1" s="1"/>
  <c r="D41" i="20"/>
  <c r="R41" i="20" s="1"/>
  <c r="D17" i="20"/>
  <c r="V17" i="20" s="1"/>
  <c r="R7" i="3"/>
  <c r="D9" i="20"/>
  <c r="R9" i="20" s="1"/>
  <c r="Q7" i="3"/>
  <c r="Q208" i="1"/>
  <c r="W21" i="18"/>
  <c r="D16" i="20"/>
  <c r="R16" i="20" s="1"/>
  <c r="D208" i="1"/>
  <c r="D109" i="1"/>
  <c r="D35" i="1"/>
  <c r="D11" i="20"/>
  <c r="V11" i="20" s="1"/>
  <c r="W90" i="18"/>
  <c r="W80" i="1"/>
  <c r="D93" i="18"/>
  <c r="D21" i="18"/>
  <c r="W32" i="18"/>
  <c r="D44" i="18"/>
  <c r="R44" i="18" s="1"/>
  <c r="D43" i="20"/>
  <c r="R43" i="20" s="1"/>
  <c r="W63" i="1"/>
  <c r="D23" i="20"/>
  <c r="V23" i="20" s="1"/>
  <c r="Q2" i="3"/>
  <c r="U4" i="3"/>
  <c r="W172" i="1"/>
  <c r="D207" i="1"/>
  <c r="S207" i="1" s="1"/>
  <c r="D65" i="1"/>
  <c r="R65" i="1" s="1"/>
  <c r="D80" i="1"/>
  <c r="V80" i="1" s="1"/>
  <c r="W31" i="1"/>
  <c r="W39" i="20"/>
  <c r="D52" i="20"/>
  <c r="E15" i="20"/>
  <c r="R2" i="3"/>
  <c r="T2" i="3" s="1"/>
  <c r="D72" i="18"/>
  <c r="R72" i="18" s="1"/>
  <c r="D90" i="18"/>
  <c r="D32" i="18"/>
  <c r="V32" i="18" s="1"/>
  <c r="D6" i="18"/>
  <c r="V6" i="18" s="1"/>
  <c r="D15" i="20"/>
  <c r="V15" i="20" s="1"/>
  <c r="W104" i="18"/>
  <c r="W37" i="18"/>
  <c r="D51" i="20"/>
  <c r="V51" i="20" s="1"/>
  <c r="D21" i="20"/>
  <c r="V21" i="20" s="1"/>
  <c r="E52" i="20"/>
  <c r="N52" i="20" s="1"/>
  <c r="S5" i="3"/>
  <c r="E172" i="1"/>
  <c r="N172" i="1" s="1"/>
  <c r="E65" i="1"/>
  <c r="N65" i="1" s="1"/>
  <c r="E31" i="1"/>
  <c r="M31" i="1" s="1"/>
  <c r="E90" i="18"/>
  <c r="T90" i="18" s="1"/>
  <c r="E10" i="18"/>
  <c r="O10" i="18" s="1"/>
  <c r="E51" i="20"/>
  <c r="E39" i="20"/>
  <c r="T39" i="20" s="1"/>
  <c r="E64" i="1"/>
  <c r="N64" i="1" s="1"/>
  <c r="E35" i="1"/>
  <c r="O35" i="1" s="1"/>
  <c r="E104" i="18"/>
  <c r="N104" i="18" s="1"/>
  <c r="E44" i="18"/>
  <c r="M44" i="18" s="1"/>
  <c r="E41" i="20"/>
  <c r="E9" i="20"/>
  <c r="E11" i="20"/>
  <c r="T11" i="20" s="1"/>
  <c r="E180" i="1"/>
  <c r="N180" i="1" s="1"/>
  <c r="E80" i="1"/>
  <c r="T80" i="1" s="1"/>
  <c r="E76" i="18"/>
  <c r="N76" i="18" s="1"/>
  <c r="E32" i="18"/>
  <c r="O32" i="18" s="1"/>
  <c r="E23" i="20"/>
  <c r="P23" i="20" s="1"/>
  <c r="E208" i="1"/>
  <c r="E63" i="1"/>
  <c r="M63" i="1" s="1"/>
  <c r="E93" i="18"/>
  <c r="N93" i="18" s="1"/>
  <c r="E37" i="18"/>
  <c r="M37" i="18" s="1"/>
  <c r="E21" i="20"/>
  <c r="E30" i="20"/>
  <c r="P30" i="20" s="1"/>
  <c r="E207" i="1"/>
  <c r="N207" i="1" s="1"/>
  <c r="E71" i="1"/>
  <c r="N71" i="1" s="1"/>
  <c r="E72" i="18"/>
  <c r="E16" i="18"/>
  <c r="M16" i="18" s="1"/>
  <c r="E6" i="18"/>
  <c r="N6" i="18" s="1"/>
  <c r="E17" i="20"/>
  <c r="T17" i="20" s="1"/>
  <c r="E16" i="20"/>
  <c r="T16" i="20" s="1"/>
  <c r="E158" i="1"/>
  <c r="N158" i="1" s="1"/>
  <c r="E109" i="1"/>
  <c r="N109" i="1" s="1"/>
  <c r="E21" i="18"/>
  <c r="O21" i="18" s="1"/>
  <c r="E9" i="18"/>
  <c r="E43" i="20"/>
  <c r="T43" i="20" s="1"/>
  <c r="W28" i="26"/>
  <c r="Q36" i="26"/>
  <c r="Q33" i="26"/>
  <c r="W12" i="26"/>
  <c r="W26" i="26"/>
  <c r="W49" i="26"/>
  <c r="W36" i="26"/>
  <c r="Q31" i="26"/>
  <c r="Q20" i="26"/>
  <c r="W33" i="26"/>
  <c r="W18" i="26"/>
  <c r="Q40" i="26"/>
  <c r="W31" i="26"/>
  <c r="Q3" i="26"/>
  <c r="Q42" i="26"/>
  <c r="R25" i="26"/>
  <c r="W40" i="26"/>
  <c r="W13" i="26"/>
  <c r="M4" i="26"/>
  <c r="R29" i="26"/>
  <c r="Q23" i="26"/>
  <c r="W8" i="26"/>
  <c r="Q39" i="26"/>
  <c r="Q7" i="26"/>
  <c r="Q51" i="26"/>
  <c r="Q15" i="26"/>
  <c r="Q19" i="26"/>
  <c r="Q5" i="26"/>
  <c r="P20" i="25"/>
  <c r="V32" i="25"/>
  <c r="P14" i="25"/>
  <c r="P6" i="25"/>
  <c r="V34" i="25"/>
  <c r="V44" i="25"/>
  <c r="V14" i="25"/>
  <c r="P50" i="25"/>
  <c r="P10" i="25"/>
  <c r="P42" i="25"/>
  <c r="V28" i="25"/>
  <c r="V5" i="25"/>
  <c r="U22" i="25"/>
  <c r="P38" i="25"/>
  <c r="P26" i="25"/>
  <c r="P9" i="25"/>
  <c r="P2" i="25"/>
  <c r="P52" i="25"/>
  <c r="P39" i="25"/>
  <c r="P12" i="25"/>
  <c r="P53" i="25"/>
  <c r="P30" i="25"/>
  <c r="W69" i="27"/>
  <c r="W94" i="27"/>
  <c r="Q67" i="27"/>
  <c r="Q65" i="27"/>
  <c r="W98" i="27"/>
  <c r="Q9" i="27"/>
  <c r="W3" i="27"/>
  <c r="W89" i="27"/>
  <c r="Q48" i="27"/>
  <c r="Q33" i="27"/>
  <c r="Q57" i="27"/>
  <c r="Q90" i="27"/>
  <c r="Q95" i="27"/>
  <c r="Q83" i="27"/>
  <c r="P82" i="27"/>
  <c r="Q40" i="27"/>
  <c r="Q104" i="27"/>
  <c r="Q43" i="27"/>
  <c r="Q18" i="27"/>
  <c r="Q34" i="27"/>
  <c r="Q6" i="27"/>
  <c r="Q20" i="27"/>
  <c r="Q80" i="27"/>
  <c r="Q23" i="27"/>
  <c r="Q25" i="27"/>
  <c r="Q63" i="27"/>
  <c r="Q85" i="27"/>
  <c r="Q38" i="27"/>
  <c r="Q12" i="27"/>
  <c r="Q27" i="27"/>
  <c r="Q79" i="27"/>
  <c r="Q32" i="27"/>
  <c r="Q100" i="27"/>
  <c r="Q62" i="27"/>
  <c r="Q37" i="27"/>
  <c r="Q33" i="24"/>
  <c r="R30" i="24"/>
  <c r="W18" i="24"/>
  <c r="W28" i="24"/>
  <c r="W33" i="24"/>
  <c r="W46" i="24"/>
  <c r="W7" i="24"/>
  <c r="R43" i="24"/>
  <c r="V50" i="24"/>
  <c r="Q31" i="24"/>
  <c r="Q5" i="24"/>
  <c r="Q13" i="24"/>
  <c r="V37" i="24"/>
  <c r="Q40" i="24"/>
  <c r="Q21" i="24"/>
  <c r="Q3" i="24"/>
  <c r="Q24" i="24"/>
  <c r="Q4" i="24"/>
  <c r="Q48" i="24"/>
  <c r="Q35" i="24"/>
  <c r="Q12" i="24"/>
  <c r="Q8" i="24"/>
  <c r="Q10" i="24"/>
  <c r="Q37" i="24"/>
  <c r="Q7" i="20"/>
  <c r="Q46" i="20"/>
  <c r="Q52" i="20"/>
  <c r="W4" i="20"/>
  <c r="W7" i="20"/>
  <c r="W46" i="20"/>
  <c r="Q9" i="20"/>
  <c r="W41" i="20"/>
  <c r="W37" i="20"/>
  <c r="W31" i="20"/>
  <c r="W26" i="20"/>
  <c r="W19" i="20"/>
  <c r="Q44" i="20"/>
  <c r="Q30" i="20"/>
  <c r="Q36" i="20"/>
  <c r="Q43" i="20"/>
  <c r="W15" i="20"/>
  <c r="Q32" i="20"/>
  <c r="Q12" i="20"/>
  <c r="Q93" i="18"/>
  <c r="Q39" i="18"/>
  <c r="Q2" i="18"/>
  <c r="Q11" i="18"/>
  <c r="Q45" i="18"/>
  <c r="Q19" i="18"/>
  <c r="Q70" i="18"/>
  <c r="Q104" i="18"/>
  <c r="Q98" i="18"/>
  <c r="W96" i="18"/>
  <c r="W9" i="18"/>
  <c r="Q42" i="18"/>
  <c r="W36" i="18"/>
  <c r="W101" i="18"/>
  <c r="W6" i="18"/>
  <c r="W15" i="18"/>
  <c r="W93" i="18"/>
  <c r="Q87" i="18"/>
  <c r="T17" i="18"/>
  <c r="W82" i="18"/>
  <c r="W73" i="18"/>
  <c r="W84" i="18"/>
  <c r="W27" i="18"/>
  <c r="Q33" i="18"/>
  <c r="W79" i="18"/>
  <c r="W54" i="18"/>
  <c r="W74" i="18"/>
  <c r="W76" i="18"/>
  <c r="W105" i="18"/>
  <c r="W120" i="1"/>
  <c r="W88" i="1"/>
  <c r="W155" i="1"/>
  <c r="W113" i="1"/>
  <c r="W200" i="1"/>
  <c r="W71" i="1"/>
  <c r="Q46" i="1"/>
  <c r="W187" i="1"/>
  <c r="W45" i="1"/>
  <c r="W98" i="1"/>
  <c r="W149" i="1"/>
  <c r="W133" i="1"/>
  <c r="W59" i="1"/>
  <c r="W138" i="1"/>
  <c r="Q80" i="1"/>
  <c r="W28" i="1"/>
  <c r="Q15" i="1"/>
  <c r="W103" i="1"/>
  <c r="W101" i="1"/>
  <c r="Q184" i="1"/>
  <c r="W48" i="1"/>
  <c r="W185" i="1"/>
  <c r="W166" i="1"/>
  <c r="Q70" i="1"/>
  <c r="R25" i="1"/>
  <c r="W62" i="1"/>
  <c r="Q61" i="1"/>
  <c r="W168" i="1"/>
  <c r="W181" i="1"/>
  <c r="W84" i="1"/>
  <c r="R184" i="1"/>
  <c r="W173" i="1"/>
  <c r="M136" i="1"/>
  <c r="W86" i="1"/>
  <c r="Q129" i="1"/>
  <c r="W162" i="1"/>
  <c r="W195" i="1"/>
  <c r="W69" i="1"/>
  <c r="W105" i="1"/>
  <c r="W13" i="1"/>
  <c r="W78" i="1"/>
  <c r="W179" i="1"/>
  <c r="R207" i="1"/>
  <c r="W91" i="1"/>
  <c r="W182" i="1"/>
  <c r="W158" i="1"/>
  <c r="W190" i="1"/>
  <c r="W165" i="1"/>
  <c r="Q157" i="1"/>
  <c r="W8" i="1"/>
  <c r="W96" i="1"/>
  <c r="Q40" i="1"/>
  <c r="W124" i="1"/>
  <c r="Q23" i="1"/>
  <c r="W85" i="1"/>
  <c r="V140" i="1"/>
  <c r="Q161" i="1"/>
  <c r="Q150" i="1"/>
  <c r="W196" i="1"/>
  <c r="W159" i="1"/>
  <c r="W163" i="1"/>
  <c r="W43" i="1"/>
  <c r="W11" i="1"/>
  <c r="W67" i="1"/>
  <c r="W79" i="1"/>
  <c r="Q170" i="1"/>
  <c r="W32" i="1"/>
  <c r="W75" i="1"/>
  <c r="W17" i="1"/>
  <c r="Q204" i="1"/>
  <c r="W37" i="1"/>
  <c r="Q163" i="1"/>
  <c r="Q43" i="1"/>
  <c r="W209" i="1"/>
  <c r="Q67" i="1"/>
  <c r="W39" i="1"/>
  <c r="Q156" i="1"/>
  <c r="W150" i="1"/>
  <c r="Q85" i="1"/>
  <c r="W29" i="1"/>
  <c r="Q36" i="1"/>
  <c r="R29" i="1"/>
  <c r="Q159" i="1"/>
  <c r="W55" i="1"/>
  <c r="W178" i="1"/>
  <c r="Q37" i="1"/>
  <c r="Q8" i="1"/>
  <c r="Q105" i="1"/>
  <c r="W87" i="1"/>
  <c r="W49" i="1"/>
  <c r="W207" i="1"/>
  <c r="V135" i="1"/>
  <c r="Q24" i="1"/>
  <c r="W26" i="1"/>
  <c r="W186" i="1"/>
  <c r="Q18" i="1"/>
  <c r="Q118" i="1"/>
  <c r="Q195" i="1"/>
  <c r="Q79" i="1"/>
  <c r="T163" i="1"/>
  <c r="Q140" i="1"/>
  <c r="Q190" i="1"/>
  <c r="Q162" i="1"/>
  <c r="W152" i="1"/>
  <c r="Q126" i="1"/>
  <c r="Q51" i="1"/>
  <c r="W23" i="1"/>
  <c r="W157" i="1"/>
  <c r="Q148" i="1"/>
  <c r="Q117" i="1"/>
  <c r="W193" i="1"/>
  <c r="Q193" i="1"/>
  <c r="Q39" i="1"/>
  <c r="W156" i="1"/>
  <c r="Q209" i="1"/>
  <c r="V11" i="1"/>
  <c r="W40" i="1"/>
  <c r="W66" i="1"/>
  <c r="Q188" i="1"/>
  <c r="R189" i="1"/>
  <c r="T24" i="1"/>
  <c r="Q29" i="1"/>
  <c r="W161" i="1"/>
  <c r="Q65" i="1"/>
  <c r="V105" i="1"/>
  <c r="Q64" i="1"/>
  <c r="Q180" i="1"/>
  <c r="W24" i="1"/>
  <c r="Q135" i="1"/>
  <c r="Q177" i="1"/>
  <c r="Q10" i="1"/>
  <c r="W92" i="1"/>
  <c r="Q92" i="1"/>
  <c r="W115" i="1"/>
  <c r="Q178" i="1"/>
  <c r="Q114" i="1"/>
  <c r="S189" i="1"/>
  <c r="W126" i="1"/>
  <c r="Q186" i="1"/>
  <c r="Q55" i="1"/>
  <c r="W36" i="1"/>
  <c r="W51" i="1"/>
  <c r="V84" i="1"/>
  <c r="W154" i="1"/>
  <c r="T59" i="1"/>
  <c r="T45" i="1"/>
  <c r="N82" i="27"/>
  <c r="O82" i="27"/>
  <c r="S40" i="26"/>
  <c r="S2" i="26"/>
  <c r="V43" i="26"/>
  <c r="S50" i="26"/>
  <c r="R17" i="26"/>
  <c r="S30" i="26"/>
  <c r="R4" i="25"/>
  <c r="R28" i="25"/>
  <c r="U53" i="25"/>
  <c r="R24" i="25"/>
  <c r="N22" i="25"/>
  <c r="R20" i="26"/>
  <c r="R2" i="26"/>
  <c r="S42" i="26"/>
  <c r="R36" i="26"/>
  <c r="R14" i="26"/>
  <c r="R8" i="26"/>
  <c r="V29" i="26"/>
  <c r="R12" i="26"/>
  <c r="R38" i="26"/>
  <c r="O49" i="26"/>
  <c r="R35" i="26"/>
  <c r="R50" i="26"/>
  <c r="Q4" i="25"/>
  <c r="Q48" i="25"/>
  <c r="W22" i="25"/>
  <c r="R15" i="25"/>
  <c r="U52" i="25"/>
  <c r="Q27" i="25"/>
  <c r="Q49" i="25"/>
  <c r="Q24" i="25"/>
  <c r="O22" i="25"/>
  <c r="W15" i="25"/>
  <c r="R2" i="25"/>
  <c r="R41" i="25"/>
  <c r="R9" i="25"/>
  <c r="W28" i="25"/>
  <c r="Q2" i="25"/>
  <c r="S20" i="25"/>
  <c r="Q42" i="25"/>
  <c r="U12" i="25"/>
  <c r="X70" i="27"/>
  <c r="N73" i="27"/>
  <c r="O57" i="27"/>
  <c r="P101" i="27"/>
  <c r="T82" i="27"/>
  <c r="P56" i="27"/>
  <c r="O73" i="27"/>
  <c r="O42" i="27"/>
  <c r="P42" i="27"/>
  <c r="O101" i="27"/>
  <c r="N40" i="24"/>
  <c r="T40" i="24"/>
  <c r="R28" i="24"/>
  <c r="O40" i="24"/>
  <c r="T45" i="24"/>
  <c r="S28" i="24"/>
  <c r="O133" i="1"/>
  <c r="N206" i="1"/>
  <c r="M175" i="1"/>
  <c r="O200" i="1"/>
  <c r="M30" i="18"/>
  <c r="P30" i="18"/>
  <c r="M59" i="1"/>
  <c r="V29" i="1"/>
  <c r="N59" i="1"/>
  <c r="V197" i="1"/>
  <c r="V175" i="1"/>
  <c r="P59" i="1"/>
  <c r="R140" i="1"/>
  <c r="S29" i="1"/>
  <c r="V192" i="1"/>
  <c r="R11" i="1"/>
  <c r="M73" i="1"/>
  <c r="S25" i="1"/>
  <c r="V16" i="1"/>
  <c r="V144" i="1"/>
  <c r="V155" i="1"/>
  <c r="S184" i="1"/>
  <c r="V163" i="1"/>
  <c r="S165" i="1"/>
  <c r="S16" i="1"/>
  <c r="S155" i="1"/>
  <c r="O92" i="1"/>
  <c r="V168" i="1"/>
  <c r="S97" i="18"/>
  <c r="M41" i="18"/>
  <c r="W103" i="18"/>
  <c r="W8" i="18"/>
  <c r="W53" i="18"/>
  <c r="Q44" i="18"/>
  <c r="W92" i="18"/>
  <c r="W99" i="18"/>
  <c r="W51" i="18"/>
  <c r="W64" i="18"/>
  <c r="W100" i="18"/>
  <c r="M63" i="18"/>
  <c r="W83" i="18"/>
  <c r="O30" i="18"/>
  <c r="Q48" i="18"/>
  <c r="W48" i="18"/>
  <c r="W44" i="18"/>
  <c r="W57" i="18"/>
  <c r="W4" i="18"/>
  <c r="W62" i="18"/>
  <c r="Q4" i="18"/>
  <c r="N30" i="18"/>
  <c r="X63" i="18"/>
  <c r="W7" i="18"/>
  <c r="W58" i="18"/>
  <c r="W20" i="18"/>
  <c r="W5" i="18"/>
  <c r="Q77" i="18"/>
  <c r="Q8" i="18"/>
  <c r="Q34" i="18"/>
  <c r="W89" i="18"/>
  <c r="W46" i="18"/>
  <c r="W18" i="18"/>
  <c r="W85" i="18"/>
  <c r="W50" i="18"/>
  <c r="W23" i="18"/>
  <c r="Q99" i="18"/>
  <c r="Q64" i="18"/>
  <c r="Q23" i="18"/>
  <c r="Q37" i="18"/>
  <c r="W67" i="18"/>
  <c r="W68" i="18"/>
  <c r="W12" i="18"/>
  <c r="W3" i="18"/>
  <c r="W41" i="18"/>
  <c r="W24" i="18"/>
  <c r="Q86" i="18"/>
  <c r="Q24" i="18"/>
  <c r="Q32" i="18"/>
  <c r="Q89" i="18"/>
  <c r="Q46" i="18"/>
  <c r="Q85" i="18"/>
  <c r="Q50" i="18"/>
  <c r="Q67" i="18"/>
  <c r="Q68" i="18"/>
  <c r="Q12" i="18"/>
  <c r="Q3" i="18"/>
  <c r="Q41" i="18"/>
  <c r="Q18" i="18"/>
  <c r="W28" i="18"/>
  <c r="W22" i="18"/>
  <c r="W16" i="18"/>
  <c r="W78" i="18"/>
  <c r="R97" i="18"/>
  <c r="O17" i="18"/>
  <c r="Q54" i="18"/>
  <c r="Q74" i="18"/>
  <c r="Q76" i="18"/>
  <c r="Q105" i="18"/>
  <c r="O63" i="18"/>
  <c r="N69" i="18"/>
  <c r="V97" i="18"/>
  <c r="T41" i="18"/>
  <c r="N17" i="18"/>
  <c r="N63" i="18"/>
  <c r="T39" i="18"/>
  <c r="P39" i="18"/>
  <c r="N39" i="18"/>
  <c r="X39" i="18"/>
  <c r="P41" i="18"/>
  <c r="N41" i="18"/>
  <c r="O39" i="18"/>
  <c r="P49" i="24"/>
  <c r="T41" i="24"/>
  <c r="T29" i="24"/>
  <c r="O14" i="17"/>
  <c r="W12" i="17"/>
  <c r="O9" i="16"/>
  <c r="S4" i="15"/>
  <c r="S13" i="14"/>
  <c r="S7" i="14"/>
  <c r="L4" i="14"/>
  <c r="O14" i="13"/>
  <c r="M8" i="13"/>
  <c r="N14" i="12"/>
  <c r="S14" i="12"/>
  <c r="S7" i="11"/>
  <c r="T7" i="11" s="1"/>
  <c r="O2" i="11"/>
  <c r="S14" i="10"/>
  <c r="M14" i="10"/>
  <c r="N14" i="10"/>
  <c r="L13" i="10"/>
  <c r="M13" i="10"/>
  <c r="O5" i="10"/>
  <c r="N2" i="10"/>
  <c r="M11" i="9"/>
  <c r="N11" i="9"/>
  <c r="O11" i="9"/>
  <c r="M14" i="8"/>
  <c r="O14" i="7"/>
  <c r="S14" i="7"/>
  <c r="T14" i="7" s="1"/>
  <c r="O5" i="7"/>
  <c r="N5" i="7"/>
  <c r="S13" i="6"/>
  <c r="T13" i="6" s="1"/>
  <c r="S14" i="5"/>
  <c r="T14" i="5" s="1"/>
  <c r="S14" i="4"/>
  <c r="R4" i="17"/>
  <c r="W6" i="17"/>
  <c r="Q8" i="17"/>
  <c r="S11" i="17"/>
  <c r="T11" i="17" s="1"/>
  <c r="S10" i="17"/>
  <c r="R12" i="17"/>
  <c r="T12" i="17" s="1"/>
  <c r="Q5" i="17"/>
  <c r="M8" i="17"/>
  <c r="L9" i="17"/>
  <c r="R3" i="17"/>
  <c r="T3" i="17" s="1"/>
  <c r="R5" i="17"/>
  <c r="N8" i="17"/>
  <c r="M9" i="17"/>
  <c r="M2" i="17"/>
  <c r="L3" i="17"/>
  <c r="S4" i="17"/>
  <c r="S5" i="17"/>
  <c r="O8" i="17"/>
  <c r="N9" i="17"/>
  <c r="R13" i="17"/>
  <c r="N2" i="17"/>
  <c r="M3" i="17"/>
  <c r="R6" i="17"/>
  <c r="T6" i="17" s="1"/>
  <c r="W9" i="17"/>
  <c r="N11" i="17"/>
  <c r="M12" i="17"/>
  <c r="Q2" i="17"/>
  <c r="M5" i="17"/>
  <c r="L6" i="17"/>
  <c r="S7" i="17"/>
  <c r="T7" i="17" s="1"/>
  <c r="S8" i="17"/>
  <c r="T8" i="17" s="1"/>
  <c r="O11" i="17"/>
  <c r="N12" i="17"/>
  <c r="O2" i="17"/>
  <c r="M11" i="17"/>
  <c r="S13" i="17"/>
  <c r="R2" i="17"/>
  <c r="W3" i="17"/>
  <c r="N5" i="17"/>
  <c r="M6" i="17"/>
  <c r="N3" i="17"/>
  <c r="L12" i="17"/>
  <c r="S2" i="17"/>
  <c r="O5" i="17"/>
  <c r="N6" i="17"/>
  <c r="R10" i="17"/>
  <c r="T8" i="16"/>
  <c r="Q2" i="16"/>
  <c r="R12" i="16"/>
  <c r="T12" i="16" s="1"/>
  <c r="M2" i="16"/>
  <c r="M12" i="16"/>
  <c r="Q5" i="16"/>
  <c r="R10" i="16"/>
  <c r="S2" i="16"/>
  <c r="W8" i="16"/>
  <c r="N12" i="16"/>
  <c r="M3" i="16"/>
  <c r="S5" i="16"/>
  <c r="R6" i="16"/>
  <c r="T6" i="16" s="1"/>
  <c r="M9" i="16"/>
  <c r="R7" i="16"/>
  <c r="M8" i="16"/>
  <c r="N9" i="16"/>
  <c r="W11" i="16"/>
  <c r="N5" i="16"/>
  <c r="O6" i="16"/>
  <c r="M11" i="16"/>
  <c r="R4" i="16"/>
  <c r="R5" i="16"/>
  <c r="N11" i="16"/>
  <c r="O12" i="16"/>
  <c r="M14" i="16"/>
  <c r="N14" i="16"/>
  <c r="R3" i="16"/>
  <c r="T3" i="16" s="1"/>
  <c r="Q11" i="16"/>
  <c r="N2" i="16"/>
  <c r="N3" i="16"/>
  <c r="S11" i="16"/>
  <c r="T11" i="16" s="1"/>
  <c r="Q14" i="16"/>
  <c r="O2" i="16"/>
  <c r="O3" i="16"/>
  <c r="M6" i="16"/>
  <c r="R13" i="16"/>
  <c r="R14" i="16"/>
  <c r="M5" i="16"/>
  <c r="N6" i="16"/>
  <c r="R9" i="16"/>
  <c r="T9" i="16" s="1"/>
  <c r="S14" i="16"/>
  <c r="N8" i="15"/>
  <c r="Q5" i="15"/>
  <c r="Q14" i="15"/>
  <c r="R4" i="15"/>
  <c r="W2" i="15"/>
  <c r="M5" i="15"/>
  <c r="W8" i="15"/>
  <c r="W11" i="15"/>
  <c r="M14" i="15"/>
  <c r="N5" i="15"/>
  <c r="N14" i="15"/>
  <c r="M2" i="15"/>
  <c r="O5" i="15"/>
  <c r="M8" i="15"/>
  <c r="M11" i="15"/>
  <c r="O14" i="15"/>
  <c r="R3" i="15"/>
  <c r="T3" i="15" s="1"/>
  <c r="S5" i="15"/>
  <c r="R12" i="15"/>
  <c r="T12" i="15" s="1"/>
  <c r="S14" i="15"/>
  <c r="N2" i="15"/>
  <c r="Q8" i="15"/>
  <c r="N11" i="15"/>
  <c r="O2" i="15"/>
  <c r="S7" i="15"/>
  <c r="R8" i="15"/>
  <c r="O11" i="15"/>
  <c r="R6" i="15"/>
  <c r="T6" i="15" s="1"/>
  <c r="S8" i="15"/>
  <c r="Q2" i="15"/>
  <c r="Q11" i="15"/>
  <c r="R2" i="15"/>
  <c r="S10" i="15"/>
  <c r="R11" i="15"/>
  <c r="S2" i="15"/>
  <c r="R9" i="15"/>
  <c r="T9" i="15" s="1"/>
  <c r="S11" i="15"/>
  <c r="M8" i="14"/>
  <c r="M5" i="14"/>
  <c r="O2" i="14"/>
  <c r="N5" i="14"/>
  <c r="W10" i="14"/>
  <c r="W13" i="14"/>
  <c r="S2" i="14"/>
  <c r="L7" i="14"/>
  <c r="O8" i="14"/>
  <c r="N8" i="14"/>
  <c r="S5" i="14"/>
  <c r="M7" i="14"/>
  <c r="M11" i="14"/>
  <c r="N14" i="14"/>
  <c r="O5" i="14"/>
  <c r="Q4" i="14"/>
  <c r="L10" i="14"/>
  <c r="N11" i="14"/>
  <c r="O14" i="14"/>
  <c r="S8" i="14"/>
  <c r="M10" i="14"/>
  <c r="O11" i="14"/>
  <c r="N10" i="14"/>
  <c r="N13" i="14"/>
  <c r="R7" i="14"/>
  <c r="N4" i="14"/>
  <c r="W7" i="14"/>
  <c r="M4" i="14"/>
  <c r="R9" i="14"/>
  <c r="T9" i="14" s="1"/>
  <c r="Q10" i="14"/>
  <c r="L13" i="14"/>
  <c r="R10" i="14"/>
  <c r="S11" i="14"/>
  <c r="M13" i="14"/>
  <c r="M14" i="14"/>
  <c r="N7" i="14"/>
  <c r="M2" i="14"/>
  <c r="R12" i="14"/>
  <c r="T12" i="14" s="1"/>
  <c r="Q13" i="14"/>
  <c r="S4" i="14"/>
  <c r="N2" i="14"/>
  <c r="W4" i="14"/>
  <c r="R13" i="14"/>
  <c r="S14" i="14"/>
  <c r="W5" i="13"/>
  <c r="N2" i="13"/>
  <c r="O2" i="13"/>
  <c r="Q10" i="13"/>
  <c r="Q2" i="13"/>
  <c r="S7" i="13"/>
  <c r="R9" i="13"/>
  <c r="T9" i="13" s="1"/>
  <c r="S2" i="13"/>
  <c r="W11" i="13"/>
  <c r="Q13" i="13"/>
  <c r="S10" i="13"/>
  <c r="T10" i="13" s="1"/>
  <c r="W8" i="13"/>
  <c r="M14" i="13"/>
  <c r="N5" i="13"/>
  <c r="Q4" i="13"/>
  <c r="Q5" i="13"/>
  <c r="O8" i="13"/>
  <c r="R12" i="13"/>
  <c r="T12" i="13" s="1"/>
  <c r="N8" i="13"/>
  <c r="R4" i="13"/>
  <c r="M11" i="13"/>
  <c r="S5" i="13"/>
  <c r="N11" i="13"/>
  <c r="S4" i="13"/>
  <c r="Q7" i="13"/>
  <c r="Q8" i="13"/>
  <c r="O11" i="13"/>
  <c r="M2" i="13"/>
  <c r="R7" i="13"/>
  <c r="R8" i="13"/>
  <c r="T8" i="13" s="1"/>
  <c r="N14" i="13"/>
  <c r="N8" i="12"/>
  <c r="Q2" i="12"/>
  <c r="R2" i="12"/>
  <c r="S2" i="12"/>
  <c r="M8" i="12"/>
  <c r="Q13" i="12"/>
  <c r="R13" i="12"/>
  <c r="N2" i="12"/>
  <c r="R3" i="12"/>
  <c r="M2" i="12"/>
  <c r="Q10" i="12"/>
  <c r="S7" i="12"/>
  <c r="S10" i="12"/>
  <c r="Q11" i="12"/>
  <c r="S8" i="12"/>
  <c r="M5" i="12"/>
  <c r="R11" i="12"/>
  <c r="N5" i="12"/>
  <c r="S11" i="12"/>
  <c r="R9" i="12"/>
  <c r="Q4" i="12"/>
  <c r="Q5" i="12"/>
  <c r="R12" i="12"/>
  <c r="T12" i="12" s="1"/>
  <c r="S13" i="12"/>
  <c r="R4" i="12"/>
  <c r="R5" i="12"/>
  <c r="M11" i="12"/>
  <c r="S4" i="12"/>
  <c r="S5" i="12"/>
  <c r="N11" i="12"/>
  <c r="Q7" i="12"/>
  <c r="Q8" i="12"/>
  <c r="R7" i="12"/>
  <c r="R8" i="12"/>
  <c r="M14" i="12"/>
  <c r="Q11" i="11"/>
  <c r="R3" i="11"/>
  <c r="T3" i="11" s="1"/>
  <c r="Q10" i="11"/>
  <c r="S11" i="11"/>
  <c r="Q13" i="11"/>
  <c r="N14" i="11"/>
  <c r="S8" i="11"/>
  <c r="Q7" i="11"/>
  <c r="S10" i="11"/>
  <c r="N11" i="11"/>
  <c r="O14" i="11"/>
  <c r="N2" i="11"/>
  <c r="R2" i="11"/>
  <c r="M8" i="11"/>
  <c r="R13" i="11"/>
  <c r="R14" i="11"/>
  <c r="S2" i="11"/>
  <c r="N8" i="11"/>
  <c r="S13" i="11"/>
  <c r="S14" i="11"/>
  <c r="Q4" i="11"/>
  <c r="Q5" i="11"/>
  <c r="O8" i="11"/>
  <c r="O5" i="11"/>
  <c r="R4" i="11"/>
  <c r="R5" i="11"/>
  <c r="M11" i="11"/>
  <c r="M5" i="11"/>
  <c r="R9" i="11"/>
  <c r="T9" i="11" s="1"/>
  <c r="S5" i="11"/>
  <c r="Q8" i="11"/>
  <c r="O11" i="11"/>
  <c r="N5" i="11"/>
  <c r="S4" i="11"/>
  <c r="M2" i="11"/>
  <c r="R8" i="11"/>
  <c r="M14" i="11"/>
  <c r="O8" i="10"/>
  <c r="R2" i="10"/>
  <c r="M5" i="10"/>
  <c r="M8" i="10"/>
  <c r="M2" i="10"/>
  <c r="N5" i="10"/>
  <c r="N8" i="10"/>
  <c r="S5" i="10"/>
  <c r="M7" i="10"/>
  <c r="S4" i="10"/>
  <c r="Q7" i="10"/>
  <c r="Q10" i="10"/>
  <c r="R9" i="10"/>
  <c r="T9" i="10" s="1"/>
  <c r="W11" i="10"/>
  <c r="W14" i="10"/>
  <c r="R10" i="10"/>
  <c r="S11" i="10"/>
  <c r="Q4" i="10"/>
  <c r="L7" i="10"/>
  <c r="R8" i="10"/>
  <c r="S10" i="10"/>
  <c r="N7" i="10"/>
  <c r="W10" i="10"/>
  <c r="R12" i="10"/>
  <c r="T12" i="10" s="1"/>
  <c r="R11" i="10"/>
  <c r="L4" i="10"/>
  <c r="R7" i="10"/>
  <c r="S8" i="10"/>
  <c r="M10" i="10"/>
  <c r="M11" i="10"/>
  <c r="R6" i="10"/>
  <c r="T6" i="10" s="1"/>
  <c r="S2" i="10"/>
  <c r="M4" i="10"/>
  <c r="R5" i="10"/>
  <c r="S7" i="10"/>
  <c r="N10" i="10"/>
  <c r="N11" i="10"/>
  <c r="W13" i="10"/>
  <c r="N4" i="10"/>
  <c r="O11" i="10"/>
  <c r="W4" i="10"/>
  <c r="L10" i="10"/>
  <c r="W7" i="10"/>
  <c r="O8" i="9"/>
  <c r="N8" i="9"/>
  <c r="S8" i="9"/>
  <c r="T8" i="9" s="1"/>
  <c r="M2" i="9"/>
  <c r="Q8" i="9"/>
  <c r="N2" i="9"/>
  <c r="S7" i="9"/>
  <c r="Q2" i="9"/>
  <c r="R12" i="9"/>
  <c r="T12" i="9" s="1"/>
  <c r="O2" i="9"/>
  <c r="R5" i="9"/>
  <c r="M8" i="9"/>
  <c r="R9" i="9"/>
  <c r="T9" i="9" s="1"/>
  <c r="U5" i="9"/>
  <c r="N5" i="9"/>
  <c r="Q10" i="9"/>
  <c r="N14" i="9"/>
  <c r="M5" i="9"/>
  <c r="M14" i="9"/>
  <c r="R2" i="9"/>
  <c r="O5" i="9"/>
  <c r="R10" i="9"/>
  <c r="R11" i="9"/>
  <c r="O14" i="9"/>
  <c r="S2" i="9"/>
  <c r="S10" i="9"/>
  <c r="S11" i="9"/>
  <c r="R6" i="9"/>
  <c r="T6" i="9" s="1"/>
  <c r="Q4" i="9"/>
  <c r="Q5" i="9"/>
  <c r="Q13" i="9"/>
  <c r="Q14" i="9"/>
  <c r="R4" i="9"/>
  <c r="R13" i="9"/>
  <c r="R14" i="9"/>
  <c r="S4" i="9"/>
  <c r="S5" i="9"/>
  <c r="S13" i="9"/>
  <c r="S14" i="9"/>
  <c r="R5" i="8"/>
  <c r="O2" i="8"/>
  <c r="Q5" i="8"/>
  <c r="S8" i="8"/>
  <c r="R4" i="8"/>
  <c r="U8" i="8"/>
  <c r="Q11" i="8"/>
  <c r="S7" i="8"/>
  <c r="Q10" i="8"/>
  <c r="S11" i="8"/>
  <c r="Q2" i="8"/>
  <c r="U7" i="8"/>
  <c r="T14" i="8"/>
  <c r="M8" i="8"/>
  <c r="N8" i="8"/>
  <c r="O11" i="8"/>
  <c r="S2" i="8"/>
  <c r="S10" i="8"/>
  <c r="W14" i="8"/>
  <c r="M5" i="8"/>
  <c r="N5" i="8"/>
  <c r="O5" i="8"/>
  <c r="S13" i="8"/>
  <c r="S4" i="8"/>
  <c r="S5" i="8"/>
  <c r="O8" i="8"/>
  <c r="R12" i="8"/>
  <c r="T12" i="8" s="1"/>
  <c r="U13" i="8"/>
  <c r="U4" i="8"/>
  <c r="M2" i="8"/>
  <c r="Q7" i="8"/>
  <c r="M11" i="8"/>
  <c r="Q13" i="8"/>
  <c r="Q4" i="8"/>
  <c r="R2" i="8"/>
  <c r="R3" i="8"/>
  <c r="T3" i="8" s="1"/>
  <c r="R11" i="8"/>
  <c r="N2" i="8"/>
  <c r="N11" i="8"/>
  <c r="R6" i="7"/>
  <c r="T6" i="7" s="1"/>
  <c r="Q10" i="7"/>
  <c r="Q13" i="7"/>
  <c r="Q2" i="7"/>
  <c r="S13" i="7"/>
  <c r="R12" i="7"/>
  <c r="T12" i="7" s="1"/>
  <c r="S2" i="7"/>
  <c r="S10" i="7"/>
  <c r="T10" i="7" s="1"/>
  <c r="S5" i="7"/>
  <c r="Q4" i="7"/>
  <c r="M8" i="7"/>
  <c r="R9" i="7"/>
  <c r="T9" i="7" s="1"/>
  <c r="Q5" i="7"/>
  <c r="N8" i="7"/>
  <c r="S4" i="7"/>
  <c r="T4" i="7" s="1"/>
  <c r="M2" i="7"/>
  <c r="R3" i="7"/>
  <c r="T3" i="7" s="1"/>
  <c r="M11" i="7"/>
  <c r="O8" i="7"/>
  <c r="Q8" i="7"/>
  <c r="O2" i="7"/>
  <c r="R7" i="7"/>
  <c r="R8" i="7"/>
  <c r="O11" i="7"/>
  <c r="Q7" i="7"/>
  <c r="S7" i="7"/>
  <c r="S8" i="7"/>
  <c r="M14" i="7"/>
  <c r="N2" i="7"/>
  <c r="N11" i="7"/>
  <c r="M5" i="7"/>
  <c r="N14" i="7"/>
  <c r="M8" i="6"/>
  <c r="O8" i="6"/>
  <c r="N8" i="6"/>
  <c r="O5" i="6"/>
  <c r="W4" i="6"/>
  <c r="Q4" i="6"/>
  <c r="S5" i="6"/>
  <c r="Q2" i="6"/>
  <c r="S4" i="6"/>
  <c r="Q5" i="6"/>
  <c r="S2" i="6"/>
  <c r="W8" i="6"/>
  <c r="W11" i="6"/>
  <c r="M11" i="6"/>
  <c r="N11" i="6"/>
  <c r="R3" i="6"/>
  <c r="T3" i="6" s="1"/>
  <c r="O11" i="6"/>
  <c r="M2" i="6"/>
  <c r="R7" i="6"/>
  <c r="M14" i="6"/>
  <c r="N2" i="6"/>
  <c r="S7" i="6"/>
  <c r="N14" i="6"/>
  <c r="R12" i="6"/>
  <c r="T12" i="6" s="1"/>
  <c r="Q7" i="6"/>
  <c r="O2" i="6"/>
  <c r="R6" i="6"/>
  <c r="T6" i="6" s="1"/>
  <c r="Q10" i="6"/>
  <c r="Q11" i="6"/>
  <c r="O14" i="6"/>
  <c r="M5" i="6"/>
  <c r="R10" i="6"/>
  <c r="R11" i="6"/>
  <c r="N5" i="6"/>
  <c r="S10" i="6"/>
  <c r="S11" i="6"/>
  <c r="S13" i="5"/>
  <c r="T13" i="5" s="1"/>
  <c r="M8" i="5"/>
  <c r="O5" i="5"/>
  <c r="Q5" i="5"/>
  <c r="S2" i="5"/>
  <c r="Q2" i="5"/>
  <c r="Q4" i="5"/>
  <c r="S5" i="5"/>
  <c r="T5" i="5" s="1"/>
  <c r="S8" i="5"/>
  <c r="N8" i="5"/>
  <c r="O8" i="5"/>
  <c r="S4" i="5"/>
  <c r="T4" i="5" s="1"/>
  <c r="Q14" i="5"/>
  <c r="Q7" i="5"/>
  <c r="M2" i="5"/>
  <c r="M14" i="5"/>
  <c r="O2" i="5"/>
  <c r="R6" i="5"/>
  <c r="T6" i="5" s="1"/>
  <c r="Q10" i="5"/>
  <c r="Q11" i="5"/>
  <c r="O14" i="5"/>
  <c r="R3" i="5"/>
  <c r="T3" i="5" s="1"/>
  <c r="R7" i="5"/>
  <c r="N2" i="5"/>
  <c r="S7" i="5"/>
  <c r="N14" i="5"/>
  <c r="M5" i="5"/>
  <c r="R10" i="5"/>
  <c r="R11" i="5"/>
  <c r="R12" i="5"/>
  <c r="T12" i="5" s="1"/>
  <c r="M11" i="5"/>
  <c r="N11" i="5"/>
  <c r="O11" i="5"/>
  <c r="N5" i="5"/>
  <c r="S10" i="5"/>
  <c r="S11" i="5"/>
  <c r="U14" i="4"/>
  <c r="U8" i="4"/>
  <c r="Q7" i="4"/>
  <c r="Q10" i="4"/>
  <c r="S7" i="4"/>
  <c r="S4" i="4"/>
  <c r="R4" i="4"/>
  <c r="W8" i="4"/>
  <c r="R7" i="4"/>
  <c r="R10" i="4"/>
  <c r="R5" i="4"/>
  <c r="R3" i="4"/>
  <c r="T3" i="4" s="1"/>
  <c r="O8" i="4"/>
  <c r="Q2" i="4"/>
  <c r="Q5" i="4"/>
  <c r="R6" i="4"/>
  <c r="T6" i="4" s="1"/>
  <c r="R12" i="4"/>
  <c r="T12" i="4" s="1"/>
  <c r="R9" i="4"/>
  <c r="T9" i="4" s="1"/>
  <c r="R2" i="4"/>
  <c r="S5" i="4"/>
  <c r="M2" i="4"/>
  <c r="M11" i="4"/>
  <c r="N2" i="4"/>
  <c r="N11" i="4"/>
  <c r="O2" i="4"/>
  <c r="M5" i="4"/>
  <c r="N5" i="4"/>
  <c r="N14" i="4"/>
  <c r="S2" i="4"/>
  <c r="S10" i="4"/>
  <c r="S11" i="4"/>
  <c r="O11" i="4"/>
  <c r="M14" i="4"/>
  <c r="O5" i="4"/>
  <c r="M8" i="4"/>
  <c r="O14" i="4"/>
  <c r="N8" i="4"/>
  <c r="O8" i="3"/>
  <c r="Q11" i="3"/>
  <c r="Q8" i="3"/>
  <c r="S11" i="3"/>
  <c r="S8" i="3"/>
  <c r="R11" i="3"/>
  <c r="R8" i="3"/>
  <c r="M11" i="3"/>
  <c r="R12" i="3"/>
  <c r="T12" i="3" s="1"/>
  <c r="W2" i="3"/>
  <c r="M8" i="3"/>
  <c r="N11" i="3"/>
  <c r="N8" i="3"/>
  <c r="O11" i="3"/>
  <c r="M14" i="3"/>
  <c r="N14" i="3"/>
  <c r="O14" i="3"/>
  <c r="Q10" i="3"/>
  <c r="R14" i="3"/>
  <c r="R3" i="3"/>
  <c r="T3" i="3" s="1"/>
  <c r="R6" i="3"/>
  <c r="T6" i="3" s="1"/>
  <c r="R10" i="3"/>
  <c r="N2" i="3"/>
  <c r="R5" i="3"/>
  <c r="Q13" i="3"/>
  <c r="Q14" i="3"/>
  <c r="M2" i="3"/>
  <c r="O2" i="3"/>
  <c r="M5" i="3"/>
  <c r="R9" i="3"/>
  <c r="T9" i="3" s="1"/>
  <c r="R13" i="3"/>
  <c r="S14" i="3"/>
  <c r="N5" i="3"/>
  <c r="O5" i="3"/>
  <c r="T36" i="26"/>
  <c r="T9" i="26"/>
  <c r="N9" i="26"/>
  <c r="O36" i="26"/>
  <c r="O9" i="26"/>
  <c r="P9" i="26"/>
  <c r="T4" i="26"/>
  <c r="T29" i="26"/>
  <c r="P36" i="26"/>
  <c r="P23" i="26"/>
  <c r="S42" i="25"/>
  <c r="N43" i="25"/>
  <c r="O39" i="25"/>
  <c r="O46" i="25"/>
  <c r="N42" i="25"/>
  <c r="N3" i="25"/>
  <c r="O42" i="25"/>
  <c r="N6" i="24"/>
  <c r="O6" i="24"/>
  <c r="M24" i="24"/>
  <c r="O42" i="24"/>
  <c r="N29" i="24"/>
  <c r="P6" i="24"/>
  <c r="N48" i="24"/>
  <c r="O29" i="24"/>
  <c r="P41" i="24"/>
  <c r="T6" i="24"/>
  <c r="O48" i="24"/>
  <c r="N38" i="24"/>
  <c r="P40" i="24"/>
  <c r="T70" i="27"/>
  <c r="P70" i="27"/>
  <c r="X38" i="27"/>
  <c r="N38" i="27"/>
  <c r="M38" i="27"/>
  <c r="M70" i="27"/>
  <c r="T39" i="27"/>
  <c r="M39" i="27"/>
  <c r="T42" i="27"/>
  <c r="M42" i="27"/>
  <c r="N70" i="27"/>
  <c r="T77" i="27"/>
  <c r="M101" i="27"/>
  <c r="O38" i="27"/>
  <c r="O70" i="27"/>
  <c r="N39" i="27"/>
  <c r="M97" i="27"/>
  <c r="N42" i="27"/>
  <c r="N101" i="27"/>
  <c r="S85" i="27"/>
  <c r="X78" i="27"/>
  <c r="T38" i="27"/>
  <c r="T63" i="27"/>
  <c r="M82" i="27"/>
  <c r="N28" i="26"/>
  <c r="N13" i="26"/>
  <c r="N39" i="26"/>
  <c r="O13" i="26"/>
  <c r="S24" i="26"/>
  <c r="P13" i="26"/>
  <c r="S36" i="26"/>
  <c r="S37" i="26"/>
  <c r="S23" i="26"/>
  <c r="S38" i="26"/>
  <c r="P42" i="26"/>
  <c r="V5" i="26"/>
  <c r="N30" i="26"/>
  <c r="N4" i="26"/>
  <c r="N21" i="26"/>
  <c r="N29" i="26"/>
  <c r="V42" i="26"/>
  <c r="X11" i="26"/>
  <c r="O4" i="26"/>
  <c r="O29" i="26"/>
  <c r="X30" i="26"/>
  <c r="M35" i="26"/>
  <c r="M29" i="26"/>
  <c r="P4" i="26"/>
  <c r="M24" i="26"/>
  <c r="M36" i="26"/>
  <c r="M9" i="26"/>
  <c r="R21" i="25"/>
  <c r="O8" i="25"/>
  <c r="M37" i="25"/>
  <c r="S39" i="25"/>
  <c r="N39" i="25"/>
  <c r="W39" i="25"/>
  <c r="M39" i="25"/>
  <c r="M41" i="25"/>
  <c r="O30" i="25"/>
  <c r="N30" i="25"/>
  <c r="S30" i="25"/>
  <c r="S53" i="25"/>
  <c r="N53" i="25"/>
  <c r="M53" i="25"/>
  <c r="O24" i="25"/>
  <c r="N24" i="25"/>
  <c r="S24" i="25"/>
  <c r="N33" i="25"/>
  <c r="O53" i="25"/>
  <c r="M16" i="25"/>
  <c r="M30" i="25"/>
  <c r="W41" i="25"/>
  <c r="S27" i="25"/>
  <c r="U50" i="25"/>
  <c r="M42" i="25"/>
  <c r="M43" i="25"/>
  <c r="N46" i="24"/>
  <c r="S10" i="24"/>
  <c r="T30" i="24"/>
  <c r="R48" i="24"/>
  <c r="R49" i="24"/>
  <c r="R37" i="24"/>
  <c r="R50" i="24"/>
  <c r="M6" i="24"/>
  <c r="M40" i="24"/>
  <c r="M16" i="24"/>
  <c r="M49" i="24"/>
  <c r="M15" i="24"/>
  <c r="R53" i="20"/>
  <c r="S53" i="20"/>
  <c r="W22" i="20"/>
  <c r="T31" i="20"/>
  <c r="W45" i="20"/>
  <c r="W47" i="20"/>
  <c r="W27" i="20"/>
  <c r="R2" i="20"/>
  <c r="V5" i="20"/>
  <c r="O2" i="20"/>
  <c r="W10" i="20"/>
  <c r="W28" i="20"/>
  <c r="W35" i="20"/>
  <c r="W38" i="20"/>
  <c r="M31" i="20"/>
  <c r="X31" i="20"/>
  <c r="N31" i="20"/>
  <c r="O31" i="20"/>
  <c r="W34" i="20"/>
  <c r="T4" i="20"/>
  <c r="W11" i="20"/>
  <c r="W21" i="20"/>
  <c r="W51" i="20"/>
  <c r="W43" i="20"/>
  <c r="P14" i="20"/>
  <c r="M206" i="1"/>
  <c r="X155" i="1"/>
  <c r="O101" i="1"/>
  <c r="N155" i="1"/>
  <c r="P200" i="1"/>
  <c r="X206" i="1"/>
  <c r="R118" i="1"/>
  <c r="R105" i="1"/>
  <c r="R117" i="1"/>
  <c r="R144" i="1"/>
  <c r="R147" i="1"/>
  <c r="V184" i="1"/>
  <c r="V49" i="1"/>
  <c r="V207" i="1"/>
  <c r="N133" i="1"/>
  <c r="V104" i="1"/>
  <c r="P86" i="1"/>
  <c r="R178" i="1"/>
  <c r="P117" i="1"/>
  <c r="M17" i="1"/>
  <c r="M137" i="1"/>
  <c r="P73" i="1"/>
  <c r="O151" i="1"/>
  <c r="T195" i="1"/>
  <c r="M86" i="1"/>
  <c r="P136" i="1"/>
  <c r="P206" i="1"/>
  <c r="M195" i="1"/>
  <c r="X86" i="1"/>
  <c r="O206" i="1"/>
  <c r="T86" i="1"/>
  <c r="N86" i="1"/>
  <c r="M123" i="1"/>
  <c r="P32" i="1"/>
  <c r="N117" i="1"/>
  <c r="P195" i="1"/>
  <c r="P113" i="1"/>
  <c r="M4" i="1"/>
  <c r="T61" i="1"/>
  <c r="T23" i="1"/>
  <c r="P55" i="1"/>
  <c r="V68" i="1"/>
  <c r="N183" i="1"/>
  <c r="N123" i="1"/>
  <c r="O45" i="1"/>
  <c r="M122" i="1"/>
  <c r="X136" i="1"/>
  <c r="O123" i="1"/>
  <c r="P183" i="1"/>
  <c r="M183" i="1"/>
  <c r="N43" i="1"/>
  <c r="O177" i="1"/>
  <c r="P123" i="1"/>
  <c r="O183" i="1"/>
  <c r="T99" i="1"/>
  <c r="P23" i="1"/>
  <c r="T6" i="1"/>
  <c r="T136" i="1"/>
  <c r="N136" i="1"/>
  <c r="O23" i="1"/>
  <c r="P99" i="1"/>
  <c r="N23" i="1"/>
  <c r="N122" i="1"/>
  <c r="M24" i="1"/>
  <c r="N24" i="1"/>
  <c r="R62" i="1"/>
  <c r="N126" i="1"/>
  <c r="O24" i="1"/>
  <c r="P204" i="1"/>
  <c r="O204" i="1"/>
  <c r="N187" i="1"/>
  <c r="X187" i="1"/>
  <c r="X24" i="1"/>
  <c r="V99" i="1"/>
  <c r="P24" i="1"/>
  <c r="S99" i="1"/>
  <c r="X8" i="1"/>
  <c r="M187" i="1"/>
  <c r="O99" i="1"/>
  <c r="P152" i="1"/>
  <c r="N99" i="1"/>
  <c r="T152" i="1"/>
  <c r="X99" i="1"/>
  <c r="N163" i="1"/>
  <c r="P163" i="1"/>
  <c r="P25" i="1"/>
  <c r="O163" i="1"/>
  <c r="P30" i="1"/>
  <c r="O25" i="1"/>
  <c r="X25" i="1"/>
  <c r="P19" i="1"/>
  <c r="M163" i="1"/>
  <c r="T162" i="1"/>
  <c r="O16" i="1"/>
  <c r="T88" i="1"/>
  <c r="V75" i="1"/>
  <c r="T187" i="1"/>
  <c r="O122" i="1"/>
  <c r="P88" i="1"/>
  <c r="P122" i="1"/>
  <c r="O88" i="1"/>
  <c r="P187" i="1"/>
  <c r="N88" i="1"/>
  <c r="X88" i="1"/>
  <c r="N162" i="1"/>
  <c r="N124" i="1"/>
  <c r="N104" i="1"/>
  <c r="T94" i="1"/>
  <c r="P97" i="1"/>
  <c r="O94" i="1"/>
  <c r="N94" i="1"/>
  <c r="X94" i="1"/>
  <c r="M94" i="1"/>
  <c r="S134" i="1"/>
  <c r="R153" i="1"/>
  <c r="P153" i="1"/>
  <c r="O153" i="1"/>
  <c r="T153" i="1"/>
  <c r="N153" i="1"/>
  <c r="X153" i="1"/>
  <c r="X120" i="1"/>
  <c r="R194" i="1"/>
  <c r="R27" i="1"/>
  <c r="R34" i="1"/>
  <c r="T120" i="1"/>
  <c r="M14" i="1"/>
  <c r="O93" i="1"/>
  <c r="P93" i="1"/>
  <c r="U14" i="2"/>
  <c r="U13" i="2"/>
  <c r="R11" i="2"/>
  <c r="T11" i="2" s="1"/>
  <c r="U10" i="2"/>
  <c r="W3" i="2"/>
  <c r="U6" i="2"/>
  <c r="W4" i="2"/>
  <c r="M6" i="2"/>
  <c r="N6" i="2"/>
  <c r="R4" i="2"/>
  <c r="W6" i="2"/>
  <c r="R14" i="2"/>
  <c r="U4" i="2"/>
  <c r="R9" i="2"/>
  <c r="R13" i="2"/>
  <c r="R8" i="2"/>
  <c r="R7" i="2"/>
  <c r="R2" i="2"/>
  <c r="T2" i="2" s="1"/>
  <c r="R6" i="2"/>
  <c r="M14" i="2"/>
  <c r="O3" i="2"/>
  <c r="O14" i="2"/>
  <c r="Q7" i="2"/>
  <c r="Q3" i="2"/>
  <c r="R10" i="2"/>
  <c r="Q8" i="2"/>
  <c r="O13" i="2"/>
  <c r="O4" i="2"/>
  <c r="R12" i="2"/>
  <c r="M3" i="2"/>
  <c r="N3" i="2"/>
  <c r="W14" i="2"/>
  <c r="M4" i="2"/>
  <c r="M13" i="2"/>
  <c r="N4" i="2"/>
  <c r="N13" i="2"/>
  <c r="T9" i="17"/>
  <c r="U3" i="17"/>
  <c r="Q4" i="17"/>
  <c r="U6" i="17"/>
  <c r="Q7" i="17"/>
  <c r="U9" i="17"/>
  <c r="Q10" i="17"/>
  <c r="U12" i="17"/>
  <c r="Q13" i="17"/>
  <c r="O6" i="17"/>
  <c r="L13" i="17"/>
  <c r="M13" i="17"/>
  <c r="N4" i="17"/>
  <c r="N7" i="17"/>
  <c r="N10" i="17"/>
  <c r="N13" i="17"/>
  <c r="O3" i="17"/>
  <c r="O9" i="17"/>
  <c r="O12" i="17"/>
  <c r="L4" i="17"/>
  <c r="W4" i="17"/>
  <c r="L7" i="17"/>
  <c r="W7" i="17"/>
  <c r="L10" i="17"/>
  <c r="W10" i="17"/>
  <c r="M7" i="17"/>
  <c r="M10" i="17"/>
  <c r="O4" i="17"/>
  <c r="O13" i="17"/>
  <c r="L2" i="17"/>
  <c r="L5" i="17"/>
  <c r="L8" i="17"/>
  <c r="L11" i="17"/>
  <c r="L14" i="17"/>
  <c r="U3" i="16"/>
  <c r="Q4" i="16"/>
  <c r="U6" i="16"/>
  <c r="Q7" i="16"/>
  <c r="U9" i="16"/>
  <c r="Q10" i="16"/>
  <c r="U12" i="16"/>
  <c r="Q13" i="16"/>
  <c r="O5" i="16"/>
  <c r="O8" i="16"/>
  <c r="O11" i="16"/>
  <c r="O14" i="16"/>
  <c r="L3" i="16"/>
  <c r="W3" i="16"/>
  <c r="S4" i="16"/>
  <c r="L6" i="16"/>
  <c r="W6" i="16"/>
  <c r="S7" i="16"/>
  <c r="L9" i="16"/>
  <c r="W9" i="16"/>
  <c r="S10" i="16"/>
  <c r="L12" i="16"/>
  <c r="W12" i="16"/>
  <c r="S13" i="16"/>
  <c r="L4" i="16"/>
  <c r="W4" i="16"/>
  <c r="L7" i="16"/>
  <c r="W7" i="16"/>
  <c r="L10" i="16"/>
  <c r="W10" i="16"/>
  <c r="L13" i="16"/>
  <c r="M4" i="16"/>
  <c r="M7" i="16"/>
  <c r="M10" i="16"/>
  <c r="M13" i="16"/>
  <c r="N10" i="16"/>
  <c r="N13" i="16"/>
  <c r="O4" i="16"/>
  <c r="O7" i="16"/>
  <c r="O13" i="16"/>
  <c r="L2" i="16"/>
  <c r="L5" i="16"/>
  <c r="L8" i="16"/>
  <c r="L11" i="16"/>
  <c r="L14" i="16"/>
  <c r="W12" i="15"/>
  <c r="M3" i="15"/>
  <c r="M6" i="15"/>
  <c r="M9" i="15"/>
  <c r="M12" i="15"/>
  <c r="U3" i="15"/>
  <c r="L6" i="15"/>
  <c r="L12" i="15"/>
  <c r="N9" i="15"/>
  <c r="N12" i="15"/>
  <c r="O3" i="15"/>
  <c r="O9" i="15"/>
  <c r="O12" i="15"/>
  <c r="U6" i="15"/>
  <c r="W3" i="15"/>
  <c r="W6" i="15"/>
  <c r="L9" i="15"/>
  <c r="N6" i="15"/>
  <c r="W4" i="15"/>
  <c r="L7" i="15"/>
  <c r="W10" i="15"/>
  <c r="M4" i="15"/>
  <c r="M10" i="15"/>
  <c r="N4" i="15"/>
  <c r="N7" i="15"/>
  <c r="Q9" i="15"/>
  <c r="N10" i="15"/>
  <c r="Q12" i="15"/>
  <c r="N13" i="15"/>
  <c r="O6" i="15"/>
  <c r="W7" i="15"/>
  <c r="L13" i="15"/>
  <c r="M7" i="15"/>
  <c r="M13" i="15"/>
  <c r="O4" i="15"/>
  <c r="O10" i="15"/>
  <c r="O13" i="15"/>
  <c r="L3" i="15"/>
  <c r="W9" i="15"/>
  <c r="N3" i="15"/>
  <c r="L2" i="15"/>
  <c r="L5" i="15"/>
  <c r="L8" i="15"/>
  <c r="L11" i="15"/>
  <c r="L14" i="15"/>
  <c r="T3" i="14"/>
  <c r="U9" i="14"/>
  <c r="W3" i="14"/>
  <c r="L6" i="14"/>
  <c r="L12" i="14"/>
  <c r="M3" i="14"/>
  <c r="M9" i="14"/>
  <c r="Q2" i="14"/>
  <c r="N3" i="14"/>
  <c r="Q5" i="14"/>
  <c r="N6" i="14"/>
  <c r="Q8" i="14"/>
  <c r="N9" i="14"/>
  <c r="Q11" i="14"/>
  <c r="N12" i="14"/>
  <c r="Q14" i="14"/>
  <c r="U6" i="14"/>
  <c r="L3" i="14"/>
  <c r="W6" i="14"/>
  <c r="L9" i="14"/>
  <c r="W9" i="14"/>
  <c r="W12" i="14"/>
  <c r="M6" i="14"/>
  <c r="M12" i="14"/>
  <c r="R2" i="14"/>
  <c r="T2" i="14" s="1"/>
  <c r="O3" i="14"/>
  <c r="R5" i="14"/>
  <c r="O6" i="14"/>
  <c r="R8" i="14"/>
  <c r="O9" i="14"/>
  <c r="R11" i="14"/>
  <c r="O12" i="14"/>
  <c r="R14" i="14"/>
  <c r="U3" i="14"/>
  <c r="Q12" i="14"/>
  <c r="L2" i="14"/>
  <c r="L5" i="14"/>
  <c r="L8" i="14"/>
  <c r="L11" i="14"/>
  <c r="L14" i="14"/>
  <c r="U12" i="13"/>
  <c r="L3" i="13"/>
  <c r="W3" i="13"/>
  <c r="L6" i="13"/>
  <c r="W6" i="13"/>
  <c r="L9" i="13"/>
  <c r="W9" i="13"/>
  <c r="L12" i="13"/>
  <c r="W12" i="13"/>
  <c r="S13" i="13"/>
  <c r="T13" i="13" s="1"/>
  <c r="M3" i="13"/>
  <c r="O3" i="13"/>
  <c r="O9" i="13"/>
  <c r="O12" i="13"/>
  <c r="L10" i="13"/>
  <c r="W10" i="13"/>
  <c r="W13" i="13"/>
  <c r="M4" i="13"/>
  <c r="M7" i="13"/>
  <c r="M13" i="13"/>
  <c r="Q3" i="13"/>
  <c r="N4" i="13"/>
  <c r="Q6" i="13"/>
  <c r="N7" i="13"/>
  <c r="Q9" i="13"/>
  <c r="N10" i="13"/>
  <c r="N13" i="13"/>
  <c r="M12" i="13"/>
  <c r="N6" i="13"/>
  <c r="N12" i="13"/>
  <c r="W4" i="13"/>
  <c r="W7" i="13"/>
  <c r="O4" i="13"/>
  <c r="O7" i="13"/>
  <c r="O10" i="13"/>
  <c r="O13" i="13"/>
  <c r="M6" i="13"/>
  <c r="M9" i="13"/>
  <c r="N3" i="13"/>
  <c r="N9" i="13"/>
  <c r="O6" i="13"/>
  <c r="L2" i="13"/>
  <c r="L5" i="13"/>
  <c r="L8" i="13"/>
  <c r="L11" i="13"/>
  <c r="L14" i="13"/>
  <c r="U12" i="12"/>
  <c r="L12" i="12"/>
  <c r="M12" i="12"/>
  <c r="N3" i="12"/>
  <c r="N6" i="12"/>
  <c r="N12" i="12"/>
  <c r="U6" i="12"/>
  <c r="U9" i="12"/>
  <c r="W3" i="12"/>
  <c r="W6" i="12"/>
  <c r="M9" i="12"/>
  <c r="L4" i="12"/>
  <c r="Q3" i="12"/>
  <c r="N4" i="12"/>
  <c r="N7" i="12"/>
  <c r="N10" i="12"/>
  <c r="N13" i="12"/>
  <c r="M3" i="12"/>
  <c r="M6" i="12"/>
  <c r="W4" i="12"/>
  <c r="L7" i="12"/>
  <c r="W10" i="12"/>
  <c r="W13" i="12"/>
  <c r="M7" i="12"/>
  <c r="M10" i="12"/>
  <c r="M13" i="12"/>
  <c r="L3" i="12"/>
  <c r="L6" i="12"/>
  <c r="L9" i="12"/>
  <c r="W9" i="12"/>
  <c r="W12" i="12"/>
  <c r="N9" i="12"/>
  <c r="L2" i="12"/>
  <c r="L5" i="12"/>
  <c r="L8" i="12"/>
  <c r="L11" i="12"/>
  <c r="L14" i="12"/>
  <c r="M6" i="11"/>
  <c r="L4" i="11"/>
  <c r="W4" i="11"/>
  <c r="L7" i="11"/>
  <c r="W7" i="11"/>
  <c r="L10" i="11"/>
  <c r="W10" i="11"/>
  <c r="L13" i="11"/>
  <c r="W13" i="11"/>
  <c r="U9" i="11"/>
  <c r="L3" i="11"/>
  <c r="W9" i="11"/>
  <c r="L12" i="11"/>
  <c r="N12" i="11"/>
  <c r="M4" i="11"/>
  <c r="M7" i="11"/>
  <c r="M10" i="11"/>
  <c r="M13" i="11"/>
  <c r="U12" i="11"/>
  <c r="W3" i="11"/>
  <c r="L6" i="11"/>
  <c r="L9" i="11"/>
  <c r="N9" i="11"/>
  <c r="O6" i="11"/>
  <c r="Q3" i="11"/>
  <c r="N4" i="11"/>
  <c r="Q6" i="11"/>
  <c r="N7" i="11"/>
  <c r="N10" i="11"/>
  <c r="N13" i="11"/>
  <c r="W12" i="11"/>
  <c r="M9" i="11"/>
  <c r="M12" i="11"/>
  <c r="N6" i="11"/>
  <c r="O9" i="11"/>
  <c r="W6" i="11"/>
  <c r="M3" i="11"/>
  <c r="N3" i="11"/>
  <c r="O3" i="11"/>
  <c r="O12" i="11"/>
  <c r="L2" i="11"/>
  <c r="L5" i="11"/>
  <c r="L8" i="11"/>
  <c r="L11" i="11"/>
  <c r="L14" i="11"/>
  <c r="W3" i="10"/>
  <c r="W6" i="10"/>
  <c r="W9" i="10"/>
  <c r="M3" i="10"/>
  <c r="Q2" i="10"/>
  <c r="N3" i="10"/>
  <c r="Q5" i="10"/>
  <c r="N6" i="10"/>
  <c r="Q8" i="10"/>
  <c r="N9" i="10"/>
  <c r="Q11" i="10"/>
  <c r="N12" i="10"/>
  <c r="Q14" i="10"/>
  <c r="U9" i="10"/>
  <c r="L3" i="10"/>
  <c r="L6" i="10"/>
  <c r="L9" i="10"/>
  <c r="L12" i="10"/>
  <c r="W12" i="10"/>
  <c r="M6" i="10"/>
  <c r="M9" i="10"/>
  <c r="M12" i="10"/>
  <c r="O3" i="10"/>
  <c r="O6" i="10"/>
  <c r="O9" i="10"/>
  <c r="O12" i="10"/>
  <c r="U3" i="10"/>
  <c r="U6" i="10"/>
  <c r="U12" i="10"/>
  <c r="L2" i="10"/>
  <c r="L5" i="10"/>
  <c r="L8" i="10"/>
  <c r="L11" i="10"/>
  <c r="L14" i="10"/>
  <c r="U9" i="9"/>
  <c r="W3" i="9"/>
  <c r="W6" i="9"/>
  <c r="L12" i="9"/>
  <c r="M6" i="9"/>
  <c r="O6" i="9"/>
  <c r="L4" i="9"/>
  <c r="W4" i="9"/>
  <c r="L7" i="9"/>
  <c r="W7" i="9"/>
  <c r="L10" i="9"/>
  <c r="W10" i="9"/>
  <c r="L13" i="9"/>
  <c r="W13" i="9"/>
  <c r="U6" i="9"/>
  <c r="L3" i="9"/>
  <c r="L9" i="9"/>
  <c r="N3" i="9"/>
  <c r="M4" i="9"/>
  <c r="M7" i="9"/>
  <c r="M10" i="9"/>
  <c r="M13" i="9"/>
  <c r="U3" i="9"/>
  <c r="M3" i="9"/>
  <c r="N6" i="9"/>
  <c r="N9" i="9"/>
  <c r="O3" i="9"/>
  <c r="N4" i="9"/>
  <c r="N7" i="9"/>
  <c r="N10" i="9"/>
  <c r="Q12" i="9"/>
  <c r="N13" i="9"/>
  <c r="W9" i="9"/>
  <c r="W12" i="9"/>
  <c r="M12" i="9"/>
  <c r="O12" i="9"/>
  <c r="L6" i="9"/>
  <c r="M9" i="9"/>
  <c r="N12" i="9"/>
  <c r="O9" i="9"/>
  <c r="L2" i="9"/>
  <c r="L5" i="9"/>
  <c r="L8" i="9"/>
  <c r="L11" i="9"/>
  <c r="L14" i="9"/>
  <c r="T6" i="8"/>
  <c r="M3" i="8"/>
  <c r="M6" i="8"/>
  <c r="M9" i="8"/>
  <c r="M12" i="8"/>
  <c r="U3" i="8"/>
  <c r="L6" i="8"/>
  <c r="N3" i="8"/>
  <c r="N6" i="8"/>
  <c r="N12" i="8"/>
  <c r="O3" i="8"/>
  <c r="O6" i="8"/>
  <c r="O9" i="8"/>
  <c r="O12" i="8"/>
  <c r="L9" i="8"/>
  <c r="L12" i="8"/>
  <c r="N9" i="8"/>
  <c r="W10" i="8"/>
  <c r="W13" i="8"/>
  <c r="M4" i="8"/>
  <c r="M7" i="8"/>
  <c r="M10" i="8"/>
  <c r="M13" i="8"/>
  <c r="U9" i="8"/>
  <c r="L3" i="8"/>
  <c r="W9" i="8"/>
  <c r="W12" i="8"/>
  <c r="W7" i="8"/>
  <c r="N4" i="8"/>
  <c r="Q6" i="8"/>
  <c r="N7" i="8"/>
  <c r="N10" i="8"/>
  <c r="Q12" i="8"/>
  <c r="N13" i="8"/>
  <c r="W3" i="8"/>
  <c r="W6" i="8"/>
  <c r="W4" i="8"/>
  <c r="L10" i="8"/>
  <c r="O4" i="8"/>
  <c r="O7" i="8"/>
  <c r="O13" i="8"/>
  <c r="L2" i="8"/>
  <c r="L5" i="8"/>
  <c r="L8" i="8"/>
  <c r="L11" i="8"/>
  <c r="L14" i="8"/>
  <c r="U6" i="7"/>
  <c r="U12" i="7"/>
  <c r="W3" i="7"/>
  <c r="L12" i="7"/>
  <c r="M12" i="7"/>
  <c r="N12" i="7"/>
  <c r="L4" i="7"/>
  <c r="L10" i="7"/>
  <c r="W10" i="7"/>
  <c r="L13" i="7"/>
  <c r="W13" i="7"/>
  <c r="U3" i="7"/>
  <c r="U9" i="7"/>
  <c r="W6" i="7"/>
  <c r="N3" i="7"/>
  <c r="W7" i="7"/>
  <c r="M4" i="7"/>
  <c r="M7" i="7"/>
  <c r="M10" i="7"/>
  <c r="M13" i="7"/>
  <c r="W9" i="7"/>
  <c r="W12" i="7"/>
  <c r="O9" i="7"/>
  <c r="L7" i="7"/>
  <c r="N4" i="7"/>
  <c r="N7" i="7"/>
  <c r="N10" i="7"/>
  <c r="N13" i="7"/>
  <c r="L3" i="7"/>
  <c r="L6" i="7"/>
  <c r="L9" i="7"/>
  <c r="M3" i="7"/>
  <c r="M6" i="7"/>
  <c r="M9" i="7"/>
  <c r="N6" i="7"/>
  <c r="O3" i="7"/>
  <c r="W4" i="7"/>
  <c r="N9" i="7"/>
  <c r="O6" i="7"/>
  <c r="O12" i="7"/>
  <c r="L2" i="7"/>
  <c r="L5" i="7"/>
  <c r="L8" i="7"/>
  <c r="L11" i="7"/>
  <c r="L14" i="7"/>
  <c r="U9" i="6"/>
  <c r="W6" i="6"/>
  <c r="N3" i="6"/>
  <c r="N9" i="6"/>
  <c r="O6" i="6"/>
  <c r="L4" i="6"/>
  <c r="M4" i="6"/>
  <c r="M7" i="6"/>
  <c r="Q3" i="6"/>
  <c r="N4" i="6"/>
  <c r="Q6" i="6"/>
  <c r="N7" i="6"/>
  <c r="N10" i="6"/>
  <c r="Q12" i="6"/>
  <c r="N13" i="6"/>
  <c r="W9" i="6"/>
  <c r="M6" i="6"/>
  <c r="M9" i="6"/>
  <c r="N6" i="6"/>
  <c r="O9" i="6"/>
  <c r="O12" i="6"/>
  <c r="L10" i="6"/>
  <c r="W10" i="6"/>
  <c r="W13" i="6"/>
  <c r="M10" i="6"/>
  <c r="O4" i="6"/>
  <c r="O7" i="6"/>
  <c r="O13" i="6"/>
  <c r="L3" i="6"/>
  <c r="W3" i="6"/>
  <c r="L6" i="6"/>
  <c r="L9" i="6"/>
  <c r="L12" i="6"/>
  <c r="W12" i="6"/>
  <c r="M3" i="6"/>
  <c r="M12" i="6"/>
  <c r="N12" i="6"/>
  <c r="O3" i="6"/>
  <c r="L7" i="6"/>
  <c r="L13" i="6"/>
  <c r="L2" i="6"/>
  <c r="L5" i="6"/>
  <c r="L8" i="6"/>
  <c r="L11" i="6"/>
  <c r="L14" i="6"/>
  <c r="L6" i="5"/>
  <c r="U12" i="5"/>
  <c r="N9" i="5"/>
  <c r="L12" i="5"/>
  <c r="M3" i="5"/>
  <c r="M12" i="5"/>
  <c r="L10" i="5"/>
  <c r="M4" i="5"/>
  <c r="M7" i="5"/>
  <c r="M10" i="5"/>
  <c r="M13" i="5"/>
  <c r="U3" i="5"/>
  <c r="U6" i="5"/>
  <c r="L3" i="5"/>
  <c r="N12" i="5"/>
  <c r="L4" i="5"/>
  <c r="L7" i="5"/>
  <c r="L13" i="5"/>
  <c r="N4" i="5"/>
  <c r="N7" i="5"/>
  <c r="Q9" i="5"/>
  <c r="N10" i="5"/>
  <c r="N13" i="5"/>
  <c r="O6" i="5"/>
  <c r="O9" i="5"/>
  <c r="L9" i="5"/>
  <c r="M6" i="5"/>
  <c r="M9" i="5"/>
  <c r="N3" i="5"/>
  <c r="N6" i="5"/>
  <c r="O3" i="5"/>
  <c r="O12" i="5"/>
  <c r="L2" i="5"/>
  <c r="L5" i="5"/>
  <c r="L8" i="5"/>
  <c r="L11" i="5"/>
  <c r="L14" i="5"/>
  <c r="L3" i="4"/>
  <c r="L6" i="4"/>
  <c r="L9" i="4"/>
  <c r="M6" i="4"/>
  <c r="W9" i="4"/>
  <c r="W12" i="4"/>
  <c r="M3" i="4"/>
  <c r="N3" i="4"/>
  <c r="L7" i="4"/>
  <c r="W10" i="4"/>
  <c r="M4" i="4"/>
  <c r="M7" i="4"/>
  <c r="M10" i="4"/>
  <c r="M13" i="4"/>
  <c r="U3" i="4"/>
  <c r="U12" i="4"/>
  <c r="W3" i="4"/>
  <c r="W6" i="4"/>
  <c r="L12" i="4"/>
  <c r="M9" i="4"/>
  <c r="N6" i="4"/>
  <c r="O6" i="4"/>
  <c r="L10" i="4"/>
  <c r="W13" i="4"/>
  <c r="N4" i="4"/>
  <c r="Q6" i="4"/>
  <c r="N7" i="4"/>
  <c r="Q9" i="4"/>
  <c r="N10" i="4"/>
  <c r="N13" i="4"/>
  <c r="N9" i="4"/>
  <c r="O3" i="4"/>
  <c r="L4" i="4"/>
  <c r="W7" i="4"/>
  <c r="L13" i="4"/>
  <c r="O4" i="4"/>
  <c r="M12" i="4"/>
  <c r="N12" i="4"/>
  <c r="O9" i="4"/>
  <c r="O12" i="4"/>
  <c r="L2" i="4"/>
  <c r="L5" i="4"/>
  <c r="L8" i="4"/>
  <c r="L11" i="4"/>
  <c r="L14" i="4"/>
  <c r="L3" i="3"/>
  <c r="W3" i="3"/>
  <c r="S4" i="3"/>
  <c r="L6" i="3"/>
  <c r="W6" i="3"/>
  <c r="S7" i="3"/>
  <c r="T7" i="3" s="1"/>
  <c r="L9" i="3"/>
  <c r="W9" i="3"/>
  <c r="S10" i="3"/>
  <c r="L12" i="3"/>
  <c r="W12" i="3"/>
  <c r="S13" i="3"/>
  <c r="M3" i="3"/>
  <c r="M6" i="3"/>
  <c r="M9" i="3"/>
  <c r="M12" i="3"/>
  <c r="U6" i="3"/>
  <c r="U9" i="3"/>
  <c r="N3" i="3"/>
  <c r="N9" i="3"/>
  <c r="O3" i="3"/>
  <c r="O6" i="3"/>
  <c r="O9" i="3"/>
  <c r="N12" i="3"/>
  <c r="W4" i="3"/>
  <c r="L7" i="3"/>
  <c r="W7" i="3"/>
  <c r="L10" i="3"/>
  <c r="L13" i="3"/>
  <c r="W13" i="3"/>
  <c r="M4" i="3"/>
  <c r="M7" i="3"/>
  <c r="M10" i="3"/>
  <c r="M13" i="3"/>
  <c r="N6" i="3"/>
  <c r="O12" i="3"/>
  <c r="L4" i="3"/>
  <c r="W10" i="3"/>
  <c r="Q3" i="3"/>
  <c r="N4" i="3"/>
  <c r="N7" i="3"/>
  <c r="N10" i="3"/>
  <c r="Q12" i="3"/>
  <c r="N13" i="3"/>
  <c r="L2" i="3"/>
  <c r="L5" i="3"/>
  <c r="L8" i="3"/>
  <c r="L11" i="3"/>
  <c r="L14" i="3"/>
  <c r="T5" i="2"/>
  <c r="T9" i="2"/>
  <c r="U11" i="2"/>
  <c r="L2" i="2"/>
  <c r="W2" i="2"/>
  <c r="S7" i="2"/>
  <c r="L5" i="2"/>
  <c r="W5" i="2"/>
  <c r="S8" i="2"/>
  <c r="L9" i="2"/>
  <c r="W9" i="2"/>
  <c r="S12" i="2"/>
  <c r="L11" i="2"/>
  <c r="W11" i="2"/>
  <c r="S10" i="2"/>
  <c r="M2" i="2"/>
  <c r="M5" i="2"/>
  <c r="M9" i="2"/>
  <c r="M11" i="2"/>
  <c r="U9" i="2"/>
  <c r="N2" i="2"/>
  <c r="N9" i="2"/>
  <c r="N11" i="2"/>
  <c r="O2" i="2"/>
  <c r="O5" i="2"/>
  <c r="O9" i="2"/>
  <c r="O11" i="2"/>
  <c r="N5" i="2"/>
  <c r="S4" i="2"/>
  <c r="L7" i="2"/>
  <c r="W7" i="2"/>
  <c r="S6" i="2"/>
  <c r="L8" i="2"/>
  <c r="W8" i="2"/>
  <c r="S3" i="2"/>
  <c r="T3" i="2" s="1"/>
  <c r="L12" i="2"/>
  <c r="W12" i="2"/>
  <c r="S14" i="2"/>
  <c r="L10" i="2"/>
  <c r="W10" i="2"/>
  <c r="S13" i="2"/>
  <c r="M7" i="2"/>
  <c r="M8" i="2"/>
  <c r="M12" i="2"/>
  <c r="M10" i="2"/>
  <c r="Q5" i="2"/>
  <c r="U2" i="2"/>
  <c r="N12" i="2"/>
  <c r="N10" i="2"/>
  <c r="O7" i="2"/>
  <c r="O8" i="2"/>
  <c r="L4" i="2"/>
  <c r="L6" i="2"/>
  <c r="L3" i="2"/>
  <c r="L14" i="2"/>
  <c r="L13" i="2"/>
  <c r="T43" i="27" l="1"/>
  <c r="R102" i="27"/>
  <c r="S99" i="27"/>
  <c r="X14" i="27"/>
  <c r="X18" i="27"/>
  <c r="S89" i="27"/>
  <c r="U89" i="27" s="1"/>
  <c r="P14" i="27"/>
  <c r="V89" i="27"/>
  <c r="S47" i="27"/>
  <c r="U47" i="27" s="1"/>
  <c r="R95" i="27"/>
  <c r="T85" i="27"/>
  <c r="U85" i="27" s="1"/>
  <c r="M14" i="27"/>
  <c r="R30" i="27"/>
  <c r="M47" i="18"/>
  <c r="O73" i="18"/>
  <c r="V33" i="27"/>
  <c r="P18" i="27"/>
  <c r="T54" i="27"/>
  <c r="S33" i="27"/>
  <c r="X54" i="27"/>
  <c r="T35" i="27"/>
  <c r="N54" i="27"/>
  <c r="V42" i="27"/>
  <c r="O54" i="27"/>
  <c r="R82" i="27"/>
  <c r="S12" i="27"/>
  <c r="M54" i="27"/>
  <c r="P75" i="18"/>
  <c r="X62" i="18"/>
  <c r="T38" i="18"/>
  <c r="P81" i="18"/>
  <c r="N60" i="18"/>
  <c r="T60" i="18"/>
  <c r="X103" i="18"/>
  <c r="O75" i="18"/>
  <c r="P61" i="27"/>
  <c r="S52" i="27"/>
  <c r="U52" i="27" s="1"/>
  <c r="M11" i="27"/>
  <c r="S71" i="27"/>
  <c r="M99" i="27"/>
  <c r="S63" i="27"/>
  <c r="R5" i="27"/>
  <c r="O39" i="27"/>
  <c r="V39" i="27"/>
  <c r="S56" i="27"/>
  <c r="V103" i="1"/>
  <c r="V209" i="1"/>
  <c r="R85" i="1"/>
  <c r="S58" i="1"/>
  <c r="V132" i="1"/>
  <c r="R191" i="1"/>
  <c r="P132" i="1"/>
  <c r="R200" i="1"/>
  <c r="N129" i="1"/>
  <c r="M85" i="1"/>
  <c r="V91" i="1"/>
  <c r="S142" i="1"/>
  <c r="U142" i="1" s="1"/>
  <c r="R79" i="1"/>
  <c r="S94" i="1"/>
  <c r="O32" i="1"/>
  <c r="V142" i="1"/>
  <c r="N70" i="1"/>
  <c r="X49" i="1"/>
  <c r="P129" i="1"/>
  <c r="S91" i="1"/>
  <c r="R134" i="1"/>
  <c r="V94" i="1"/>
  <c r="V169" i="1"/>
  <c r="T85" i="1"/>
  <c r="U85" i="1" s="1"/>
  <c r="N14" i="1"/>
  <c r="T129" i="1"/>
  <c r="T4" i="1"/>
  <c r="S209" i="1"/>
  <c r="S113" i="1"/>
  <c r="X14" i="1"/>
  <c r="O129" i="1"/>
  <c r="M176" i="1"/>
  <c r="S54" i="1"/>
  <c r="S85" i="1"/>
  <c r="S166" i="1"/>
  <c r="P70" i="1"/>
  <c r="O186" i="1"/>
  <c r="M174" i="1"/>
  <c r="V126" i="1"/>
  <c r="V74" i="1"/>
  <c r="R141" i="1"/>
  <c r="V164" i="1"/>
  <c r="T100" i="1"/>
  <c r="P14" i="1"/>
  <c r="S30" i="1"/>
  <c r="T186" i="1"/>
  <c r="R177" i="1"/>
  <c r="R156" i="1"/>
  <c r="R28" i="1"/>
  <c r="O14" i="1"/>
  <c r="S14" i="1"/>
  <c r="U14" i="1" s="1"/>
  <c r="O114" i="1"/>
  <c r="M124" i="1"/>
  <c r="S197" i="1"/>
  <c r="O68" i="1"/>
  <c r="X126" i="1"/>
  <c r="N18" i="1"/>
  <c r="V113" i="1"/>
  <c r="S167" i="1"/>
  <c r="T30" i="1"/>
  <c r="T184" i="1"/>
  <c r="R14" i="1"/>
  <c r="X30" i="1"/>
  <c r="X62" i="1"/>
  <c r="N184" i="1"/>
  <c r="S102" i="1"/>
  <c r="O120" i="1"/>
  <c r="P52" i="1"/>
  <c r="N186" i="1"/>
  <c r="M112" i="1"/>
  <c r="V123" i="1"/>
  <c r="S79" i="1"/>
  <c r="P169" i="1"/>
  <c r="P112" i="1"/>
  <c r="V124" i="1"/>
  <c r="V173" i="1"/>
  <c r="R164" i="1"/>
  <c r="V129" i="1"/>
  <c r="M169" i="1"/>
  <c r="X156" i="1"/>
  <c r="R124" i="1"/>
  <c r="V92" i="1"/>
  <c r="R190" i="1"/>
  <c r="T161" i="1"/>
  <c r="O161" i="1"/>
  <c r="S87" i="1"/>
  <c r="S170" i="1"/>
  <c r="X70" i="1"/>
  <c r="V170" i="1"/>
  <c r="V59" i="1"/>
  <c r="U59" i="1"/>
  <c r="R174" i="1"/>
  <c r="X76" i="1"/>
  <c r="X127" i="1"/>
  <c r="V87" i="1"/>
  <c r="N194" i="1"/>
  <c r="N169" i="1"/>
  <c r="P127" i="1"/>
  <c r="X198" i="1"/>
  <c r="O56" i="1"/>
  <c r="S28" i="1"/>
  <c r="R160" i="1"/>
  <c r="R59" i="1"/>
  <c r="T112" i="1"/>
  <c r="O64" i="1"/>
  <c r="X56" i="1"/>
  <c r="V107" i="1"/>
  <c r="O124" i="1"/>
  <c r="O76" i="1"/>
  <c r="O167" i="1"/>
  <c r="O171" i="1"/>
  <c r="M155" i="1"/>
  <c r="T17" i="1"/>
  <c r="P151" i="1"/>
  <c r="X151" i="1"/>
  <c r="S153" i="1"/>
  <c r="U153" i="1" s="1"/>
  <c r="S126" i="1"/>
  <c r="U126" i="1" s="1"/>
  <c r="V200" i="1"/>
  <c r="R187" i="1"/>
  <c r="P68" i="1"/>
  <c r="X161" i="1"/>
  <c r="R125" i="1"/>
  <c r="T76" i="1"/>
  <c r="V47" i="1"/>
  <c r="S132" i="1"/>
  <c r="V30" i="1"/>
  <c r="S100" i="1"/>
  <c r="X13" i="1"/>
  <c r="N76" i="1"/>
  <c r="M18" i="1"/>
  <c r="V9" i="1"/>
  <c r="P120" i="1"/>
  <c r="R162" i="1"/>
  <c r="M186" i="1"/>
  <c r="O18" i="1"/>
  <c r="N132" i="1"/>
  <c r="N195" i="1"/>
  <c r="V141" i="1"/>
  <c r="R73" i="1"/>
  <c r="R74" i="1"/>
  <c r="S187" i="1"/>
  <c r="U187" i="1" s="1"/>
  <c r="X144" i="1"/>
  <c r="V53" i="1"/>
  <c r="S125" i="1"/>
  <c r="N102" i="1"/>
  <c r="M157" i="1"/>
  <c r="R57" i="1"/>
  <c r="S53" i="1"/>
  <c r="U53" i="1" s="1"/>
  <c r="P46" i="1"/>
  <c r="S76" i="1"/>
  <c r="U76" i="1" s="1"/>
  <c r="S119" i="1"/>
  <c r="T38" i="1"/>
  <c r="P38" i="1"/>
  <c r="V89" i="1"/>
  <c r="S11" i="1"/>
  <c r="U11" i="1" s="1"/>
  <c r="S72" i="1"/>
  <c r="S90" i="1"/>
  <c r="S173" i="1"/>
  <c r="V57" i="1"/>
  <c r="S175" i="1"/>
  <c r="O174" i="1"/>
  <c r="S194" i="1"/>
  <c r="U194" i="1" s="1"/>
  <c r="S191" i="1"/>
  <c r="M46" i="1"/>
  <c r="N46" i="1"/>
  <c r="X107" i="1"/>
  <c r="V76" i="1"/>
  <c r="M107" i="1"/>
  <c r="X48" i="1"/>
  <c r="X92" i="1"/>
  <c r="N74" i="27"/>
  <c r="O85" i="27"/>
  <c r="O74" i="27"/>
  <c r="R13" i="27"/>
  <c r="T3" i="27"/>
  <c r="R97" i="27"/>
  <c r="X84" i="27"/>
  <c r="M84" i="27"/>
  <c r="T12" i="27"/>
  <c r="X85" i="27"/>
  <c r="N49" i="27"/>
  <c r="T74" i="27"/>
  <c r="P74" i="27"/>
  <c r="M41" i="27"/>
  <c r="V72" i="27"/>
  <c r="O84" i="27"/>
  <c r="S80" i="27"/>
  <c r="U80" i="27" s="1"/>
  <c r="O3" i="27"/>
  <c r="M52" i="27"/>
  <c r="O89" i="27"/>
  <c r="S97" i="27"/>
  <c r="N3" i="27"/>
  <c r="V83" i="27"/>
  <c r="S79" i="27"/>
  <c r="U79" i="27" s="1"/>
  <c r="S34" i="27"/>
  <c r="U34" i="27" s="1"/>
  <c r="N12" i="27"/>
  <c r="M89" i="27"/>
  <c r="T33" i="27"/>
  <c r="P33" i="27"/>
  <c r="M9" i="27"/>
  <c r="S100" i="27"/>
  <c r="M49" i="27"/>
  <c r="T49" i="27"/>
  <c r="M85" i="27"/>
  <c r="X89" i="27"/>
  <c r="M74" i="27"/>
  <c r="R98" i="27"/>
  <c r="O64" i="27"/>
  <c r="R103" i="27"/>
  <c r="S41" i="27"/>
  <c r="U41" i="27" s="1"/>
  <c r="V41" i="27"/>
  <c r="O83" i="27"/>
  <c r="S45" i="27"/>
  <c r="U45" i="27" s="1"/>
  <c r="S23" i="27"/>
  <c r="S69" i="27"/>
  <c r="S5" i="27"/>
  <c r="U5" i="27" s="1"/>
  <c r="R51" i="27"/>
  <c r="R14" i="27"/>
  <c r="S51" i="27"/>
  <c r="U51" i="27" s="1"/>
  <c r="S103" i="27"/>
  <c r="M64" i="27"/>
  <c r="V14" i="27"/>
  <c r="M3" i="27"/>
  <c r="P49" i="27"/>
  <c r="P80" i="27"/>
  <c r="M33" i="27"/>
  <c r="T37" i="27"/>
  <c r="P85" i="27"/>
  <c r="O76" i="27"/>
  <c r="S74" i="27"/>
  <c r="U74" i="27" s="1"/>
  <c r="R69" i="27"/>
  <c r="R76" i="27"/>
  <c r="N99" i="27"/>
  <c r="V44" i="27"/>
  <c r="S44" i="27"/>
  <c r="X39" i="27"/>
  <c r="V74" i="27"/>
  <c r="P76" i="27"/>
  <c r="R85" i="27"/>
  <c r="P84" i="27"/>
  <c r="O33" i="27"/>
  <c r="R101" i="27"/>
  <c r="R21" i="27"/>
  <c r="T93" i="27"/>
  <c r="N16" i="27"/>
  <c r="V2" i="27"/>
  <c r="M93" i="27"/>
  <c r="S11" i="27"/>
  <c r="U11" i="27" s="1"/>
  <c r="R49" i="27"/>
  <c r="R11" i="27"/>
  <c r="S78" i="27"/>
  <c r="V71" i="27"/>
  <c r="V63" i="27"/>
  <c r="M57" i="27"/>
  <c r="R52" i="27"/>
  <c r="S39" i="27"/>
  <c r="U39" i="27" s="1"/>
  <c r="S57" i="27"/>
  <c r="N57" i="27"/>
  <c r="V52" i="27"/>
  <c r="T71" i="27"/>
  <c r="O32" i="27"/>
  <c r="T16" i="27"/>
  <c r="T57" i="27"/>
  <c r="N23" i="27"/>
  <c r="S2" i="27"/>
  <c r="U2" i="27" s="1"/>
  <c r="O99" i="27"/>
  <c r="R60" i="27"/>
  <c r="S21" i="27"/>
  <c r="U21" i="27" s="1"/>
  <c r="S60" i="27"/>
  <c r="R77" i="27"/>
  <c r="O16" i="27"/>
  <c r="R68" i="27"/>
  <c r="S50" i="27"/>
  <c r="U50" i="27" s="1"/>
  <c r="T99" i="27"/>
  <c r="U99" i="27" s="1"/>
  <c r="S3" i="27"/>
  <c r="X13" i="27"/>
  <c r="V65" i="27"/>
  <c r="P93" i="27"/>
  <c r="S83" i="27"/>
  <c r="X16" i="27"/>
  <c r="S102" i="27"/>
  <c r="U102" i="27" s="1"/>
  <c r="O38" i="26"/>
  <c r="T38" i="26"/>
  <c r="O28" i="26"/>
  <c r="P38" i="26"/>
  <c r="N38" i="26"/>
  <c r="T16" i="26"/>
  <c r="U16" i="26" s="1"/>
  <c r="V30" i="26"/>
  <c r="X16" i="26"/>
  <c r="T30" i="26"/>
  <c r="U30" i="26" s="1"/>
  <c r="T35" i="26"/>
  <c r="U35" i="26" s="1"/>
  <c r="T46" i="26"/>
  <c r="O21" i="26"/>
  <c r="M16" i="26"/>
  <c r="R19" i="26"/>
  <c r="X46" i="26"/>
  <c r="X47" i="26"/>
  <c r="O30" i="26"/>
  <c r="N46" i="26"/>
  <c r="T24" i="26"/>
  <c r="U24" i="26" s="1"/>
  <c r="O5" i="26"/>
  <c r="O16" i="26"/>
  <c r="P46" i="26"/>
  <c r="M30" i="26"/>
  <c r="P16" i="26"/>
  <c r="P24" i="26"/>
  <c r="O40" i="26"/>
  <c r="P40" i="26"/>
  <c r="X129" i="1"/>
  <c r="M101" i="1"/>
  <c r="X40" i="26"/>
  <c r="N61" i="27"/>
  <c r="N52" i="27"/>
  <c r="O61" i="27"/>
  <c r="O11" i="27"/>
  <c r="O18" i="26"/>
  <c r="N18" i="26"/>
  <c r="N60" i="27"/>
  <c r="N11" i="27"/>
  <c r="O52" i="27"/>
  <c r="N33" i="27"/>
  <c r="T61" i="27"/>
  <c r="O88" i="27"/>
  <c r="T88" i="27"/>
  <c r="N88" i="27"/>
  <c r="M88" i="27"/>
  <c r="S49" i="26"/>
  <c r="N145" i="1"/>
  <c r="T14" i="17"/>
  <c r="V100" i="27"/>
  <c r="X88" i="27"/>
  <c r="S29" i="26"/>
  <c r="N27" i="26"/>
  <c r="O27" i="26"/>
  <c r="R23" i="1"/>
  <c r="S9" i="26"/>
  <c r="O25" i="26"/>
  <c r="V88" i="1"/>
  <c r="P11" i="27"/>
  <c r="N25" i="26"/>
  <c r="M19" i="26"/>
  <c r="P25" i="26"/>
  <c r="P74" i="1"/>
  <c r="U88" i="1"/>
  <c r="N37" i="27"/>
  <c r="M37" i="27"/>
  <c r="X74" i="1"/>
  <c r="N19" i="26"/>
  <c r="O37" i="27"/>
  <c r="P52" i="27"/>
  <c r="M25" i="26"/>
  <c r="M60" i="27"/>
  <c r="T19" i="26"/>
  <c r="S5" i="26"/>
  <c r="U5" i="26" s="1"/>
  <c r="X61" i="27"/>
  <c r="X29" i="26"/>
  <c r="X31" i="27"/>
  <c r="T101" i="1"/>
  <c r="P10" i="26"/>
  <c r="P8" i="26"/>
  <c r="T8" i="26"/>
  <c r="X10" i="26"/>
  <c r="X8" i="26"/>
  <c r="T10" i="26"/>
  <c r="U10" i="26" s="1"/>
  <c r="N10" i="26"/>
  <c r="O10" i="26"/>
  <c r="M8" i="26"/>
  <c r="S10" i="1"/>
  <c r="X37" i="27"/>
  <c r="U25" i="26"/>
  <c r="S26" i="1"/>
  <c r="M198" i="1"/>
  <c r="V18" i="26"/>
  <c r="X64" i="27"/>
  <c r="M25" i="1"/>
  <c r="P64" i="27"/>
  <c r="S37" i="27"/>
  <c r="V26" i="1"/>
  <c r="T64" i="27"/>
  <c r="S10" i="26"/>
  <c r="N74" i="1"/>
  <c r="N10" i="1"/>
  <c r="N25" i="1"/>
  <c r="V27" i="26"/>
  <c r="M20" i="27"/>
  <c r="S54" i="27"/>
  <c r="U54" i="27" s="1"/>
  <c r="T74" i="1"/>
  <c r="U74" i="1" s="1"/>
  <c r="O26" i="1"/>
  <c r="R198" i="1"/>
  <c r="S198" i="1"/>
  <c r="U198" i="1" s="1"/>
  <c r="N20" i="27"/>
  <c r="O8" i="26"/>
  <c r="X11" i="27"/>
  <c r="S145" i="1"/>
  <c r="P26" i="1"/>
  <c r="O20" i="27"/>
  <c r="P31" i="27"/>
  <c r="N31" i="27"/>
  <c r="R18" i="26"/>
  <c r="M74" i="1"/>
  <c r="S101" i="1"/>
  <c r="O198" i="1"/>
  <c r="T10" i="1"/>
  <c r="X20" i="27"/>
  <c r="T20" i="27"/>
  <c r="M31" i="27"/>
  <c r="M76" i="1"/>
  <c r="N198" i="1"/>
  <c r="S129" i="1"/>
  <c r="U129" i="1" s="1"/>
  <c r="P198" i="1"/>
  <c r="T60" i="27"/>
  <c r="O60" i="27"/>
  <c r="P18" i="26"/>
  <c r="R10" i="26"/>
  <c r="V35" i="26"/>
  <c r="S64" i="27"/>
  <c r="V47" i="27"/>
  <c r="X19" i="26"/>
  <c r="X35" i="26"/>
  <c r="N5" i="26"/>
  <c r="S31" i="27"/>
  <c r="U31" i="27" s="1"/>
  <c r="T52" i="26"/>
  <c r="P52" i="26"/>
  <c r="T27" i="26"/>
  <c r="U27" i="26" s="1"/>
  <c r="M52" i="26"/>
  <c r="O184" i="1"/>
  <c r="S52" i="26"/>
  <c r="M5" i="26"/>
  <c r="V52" i="26"/>
  <c r="X26" i="1"/>
  <c r="P10" i="1"/>
  <c r="P184" i="1"/>
  <c r="O35" i="26"/>
  <c r="P5" i="26"/>
  <c r="X27" i="26"/>
  <c r="R61" i="27"/>
  <c r="V31" i="27"/>
  <c r="S61" i="27"/>
  <c r="M184" i="1"/>
  <c r="P35" i="26"/>
  <c r="R64" i="27"/>
  <c r="X5" i="26"/>
  <c r="X10" i="1"/>
  <c r="M18" i="26"/>
  <c r="M27" i="26"/>
  <c r="X60" i="27"/>
  <c r="R10" i="1"/>
  <c r="N49" i="26"/>
  <c r="V101" i="1"/>
  <c r="N26" i="1"/>
  <c r="T26" i="1"/>
  <c r="X25" i="26"/>
  <c r="T18" i="26"/>
  <c r="U18" i="26" s="1"/>
  <c r="O52" i="26"/>
  <c r="R88" i="27"/>
  <c r="M145" i="1"/>
  <c r="P145" i="1"/>
  <c r="N47" i="27"/>
  <c r="S88" i="27"/>
  <c r="O145" i="1"/>
  <c r="O47" i="27"/>
  <c r="U40" i="26"/>
  <c r="O100" i="27"/>
  <c r="T100" i="27"/>
  <c r="P47" i="27"/>
  <c r="M47" i="27"/>
  <c r="M100" i="27"/>
  <c r="O31" i="27"/>
  <c r="T49" i="26"/>
  <c r="U49" i="26" s="1"/>
  <c r="X49" i="26"/>
  <c r="X47" i="27"/>
  <c r="X145" i="1"/>
  <c r="P101" i="1"/>
  <c r="R49" i="26"/>
  <c r="R54" i="27"/>
  <c r="R145" i="1"/>
  <c r="R40" i="26"/>
  <c r="M40" i="26"/>
  <c r="P49" i="26"/>
  <c r="X101" i="1"/>
  <c r="N40" i="26"/>
  <c r="N100" i="27"/>
  <c r="X100" i="27"/>
  <c r="V37" i="27"/>
  <c r="S20" i="27"/>
  <c r="M10" i="1"/>
  <c r="P19" i="26"/>
  <c r="V20" i="27"/>
  <c r="T4" i="17"/>
  <c r="N3" i="26"/>
  <c r="O61" i="1"/>
  <c r="O3" i="26"/>
  <c r="O4" i="1"/>
  <c r="X4" i="1"/>
  <c r="P4" i="1"/>
  <c r="O26" i="26"/>
  <c r="M26" i="26"/>
  <c r="O178" i="1"/>
  <c r="X26" i="26"/>
  <c r="P189" i="1"/>
  <c r="P26" i="26"/>
  <c r="M189" i="1"/>
  <c r="X189" i="1"/>
  <c r="T189" i="1"/>
  <c r="U189" i="1" s="1"/>
  <c r="V26" i="26"/>
  <c r="T48" i="26"/>
  <c r="X48" i="26"/>
  <c r="N189" i="1"/>
  <c r="S26" i="26"/>
  <c r="T42" i="26"/>
  <c r="N26" i="26"/>
  <c r="V4" i="27"/>
  <c r="R32" i="27"/>
  <c r="R4" i="27"/>
  <c r="T34" i="26"/>
  <c r="X34" i="26"/>
  <c r="O34" i="26"/>
  <c r="N34" i="26"/>
  <c r="P34" i="26"/>
  <c r="S46" i="27"/>
  <c r="S32" i="27"/>
  <c r="R7" i="27"/>
  <c r="T32" i="27"/>
  <c r="S7" i="27"/>
  <c r="V61" i="1"/>
  <c r="R6" i="27"/>
  <c r="R16" i="26"/>
  <c r="V16" i="26"/>
  <c r="S6" i="27"/>
  <c r="R15" i="26"/>
  <c r="X32" i="27"/>
  <c r="P61" i="1"/>
  <c r="P141" i="1"/>
  <c r="M58" i="27"/>
  <c r="T62" i="1"/>
  <c r="U62" i="1" s="1"/>
  <c r="P21" i="26"/>
  <c r="T13" i="27"/>
  <c r="T21" i="26"/>
  <c r="P12" i="26"/>
  <c r="M117" i="1"/>
  <c r="X5" i="1"/>
  <c r="O117" i="1"/>
  <c r="S34" i="26"/>
  <c r="O141" i="1"/>
  <c r="T95" i="27"/>
  <c r="X141" i="1"/>
  <c r="N92" i="1"/>
  <c r="M178" i="1"/>
  <c r="T178" i="1"/>
  <c r="S82" i="27"/>
  <c r="U82" i="27" s="1"/>
  <c r="N141" i="1"/>
  <c r="T92" i="1"/>
  <c r="U92" i="1" s="1"/>
  <c r="X58" i="27"/>
  <c r="X178" i="1"/>
  <c r="S48" i="26"/>
  <c r="M50" i="26"/>
  <c r="S95" i="27"/>
  <c r="U95" i="27" s="1"/>
  <c r="P48" i="26"/>
  <c r="P92" i="1"/>
  <c r="P58" i="27"/>
  <c r="M92" i="1"/>
  <c r="N48" i="26"/>
  <c r="T58" i="27"/>
  <c r="N58" i="27"/>
  <c r="N178" i="1"/>
  <c r="P95" i="27"/>
  <c r="N45" i="1"/>
  <c r="T24" i="27"/>
  <c r="R5" i="1"/>
  <c r="P85" i="1"/>
  <c r="M12" i="26"/>
  <c r="N41" i="27"/>
  <c r="M24" i="27"/>
  <c r="P41" i="27"/>
  <c r="S13" i="27"/>
  <c r="N46" i="27"/>
  <c r="R3" i="26"/>
  <c r="P46" i="27"/>
  <c r="X4" i="27"/>
  <c r="M5" i="1"/>
  <c r="P62" i="1"/>
  <c r="X41" i="27"/>
  <c r="P45" i="1"/>
  <c r="O62" i="1"/>
  <c r="P5" i="1"/>
  <c r="T79" i="1"/>
  <c r="O85" i="1"/>
  <c r="O41" i="27"/>
  <c r="M4" i="27"/>
  <c r="V21" i="26"/>
  <c r="S4" i="26"/>
  <c r="U4" i="26" s="1"/>
  <c r="X45" i="1"/>
  <c r="X85" i="1"/>
  <c r="N4" i="27"/>
  <c r="T4" i="27"/>
  <c r="U4" i="27" s="1"/>
  <c r="N5" i="1"/>
  <c r="M46" i="27"/>
  <c r="P4" i="27"/>
  <c r="V46" i="27"/>
  <c r="S21" i="26"/>
  <c r="U21" i="26" s="1"/>
  <c r="X117" i="1"/>
  <c r="T5" i="1"/>
  <c r="N62" i="1"/>
  <c r="M13" i="27"/>
  <c r="O46" i="27"/>
  <c r="X12" i="26"/>
  <c r="R45" i="1"/>
  <c r="T46" i="27"/>
  <c r="X21" i="26"/>
  <c r="N50" i="26"/>
  <c r="P3" i="26"/>
  <c r="M6" i="27"/>
  <c r="X50" i="26"/>
  <c r="S45" i="1"/>
  <c r="U45" i="1" s="1"/>
  <c r="S58" i="27"/>
  <c r="T141" i="1"/>
  <c r="U141" i="1" s="1"/>
  <c r="S5" i="1"/>
  <c r="M61" i="1"/>
  <c r="O50" i="26"/>
  <c r="N24" i="27"/>
  <c r="T3" i="26"/>
  <c r="S62" i="1"/>
  <c r="R48" i="26"/>
  <c r="V4" i="1"/>
  <c r="N13" i="27"/>
  <c r="P50" i="26"/>
  <c r="V24" i="27"/>
  <c r="X61" i="1"/>
  <c r="O48" i="26"/>
  <c r="O42" i="26"/>
  <c r="M32" i="27"/>
  <c r="O24" i="27"/>
  <c r="T2" i="16"/>
  <c r="O6" i="27"/>
  <c r="P32" i="27"/>
  <c r="X42" i="26"/>
  <c r="P24" i="27"/>
  <c r="T12" i="26"/>
  <c r="X95" i="27"/>
  <c r="X38" i="26"/>
  <c r="S15" i="26"/>
  <c r="M42" i="26"/>
  <c r="O13" i="27"/>
  <c r="M95" i="27"/>
  <c r="R58" i="27"/>
  <c r="S24" i="27"/>
  <c r="S117" i="1"/>
  <c r="U117" i="1" s="1"/>
  <c r="S61" i="1"/>
  <c r="U61" i="1" s="1"/>
  <c r="T7" i="16"/>
  <c r="R4" i="1"/>
  <c r="N95" i="27"/>
  <c r="P13" i="27"/>
  <c r="M23" i="26"/>
  <c r="O15" i="26"/>
  <c r="M15" i="26"/>
  <c r="T6" i="27"/>
  <c r="N6" i="27"/>
  <c r="U23" i="26"/>
  <c r="N23" i="26"/>
  <c r="T15" i="26"/>
  <c r="V117" i="1"/>
  <c r="S3" i="26"/>
  <c r="X82" i="27"/>
  <c r="P79" i="1"/>
  <c r="T13" i="16"/>
  <c r="N79" i="1"/>
  <c r="X79" i="1"/>
  <c r="X15" i="26"/>
  <c r="S12" i="26"/>
  <c r="O7" i="27"/>
  <c r="M7" i="27"/>
  <c r="V4" i="26"/>
  <c r="X4" i="26"/>
  <c r="N15" i="26"/>
  <c r="T7" i="27"/>
  <c r="O12" i="26"/>
  <c r="P7" i="27"/>
  <c r="O23" i="26"/>
  <c r="X23" i="26"/>
  <c r="X7" i="27"/>
  <c r="X6" i="27"/>
  <c r="M79" i="1"/>
  <c r="T156" i="1"/>
  <c r="N22" i="27"/>
  <c r="P100" i="1"/>
  <c r="M134" i="1"/>
  <c r="O100" i="1"/>
  <c r="P28" i="26"/>
  <c r="M100" i="1"/>
  <c r="O22" i="27"/>
  <c r="T11" i="26"/>
  <c r="U11" i="26" s="1"/>
  <c r="P68" i="27"/>
  <c r="X68" i="27"/>
  <c r="X100" i="1"/>
  <c r="X28" i="26"/>
  <c r="T22" i="27"/>
  <c r="M22" i="27"/>
  <c r="P22" i="27"/>
  <c r="N68" i="27"/>
  <c r="M28" i="26"/>
  <c r="N24" i="26"/>
  <c r="X59" i="1"/>
  <c r="X6" i="26"/>
  <c r="R161" i="1"/>
  <c r="O170" i="1"/>
  <c r="N167" i="1"/>
  <c r="M46" i="26"/>
  <c r="N142" i="1"/>
  <c r="T170" i="1"/>
  <c r="U170" i="1" s="1"/>
  <c r="M142" i="1"/>
  <c r="X167" i="1"/>
  <c r="V24" i="26"/>
  <c r="S11" i="26"/>
  <c r="N44" i="1"/>
  <c r="P44" i="1"/>
  <c r="T44" i="1"/>
  <c r="S29" i="27"/>
  <c r="U29" i="27" s="1"/>
  <c r="X14" i="26"/>
  <c r="O44" i="1"/>
  <c r="M104" i="1"/>
  <c r="V11" i="26"/>
  <c r="T43" i="26"/>
  <c r="U43" i="26" s="1"/>
  <c r="P59" i="27"/>
  <c r="T167" i="1"/>
  <c r="U167" i="1" s="1"/>
  <c r="O156" i="1"/>
  <c r="X59" i="27"/>
  <c r="O59" i="27"/>
  <c r="X97" i="27"/>
  <c r="X43" i="26"/>
  <c r="T39" i="26"/>
  <c r="P161" i="1"/>
  <c r="M59" i="27"/>
  <c r="N156" i="1"/>
  <c r="M156" i="1"/>
  <c r="N43" i="26"/>
  <c r="N59" i="27"/>
  <c r="M39" i="26"/>
  <c r="M161" i="1"/>
  <c r="M43" i="26"/>
  <c r="P39" i="26"/>
  <c r="O43" i="26"/>
  <c r="M13" i="26"/>
  <c r="N18" i="27"/>
  <c r="O104" i="1"/>
  <c r="N36" i="26"/>
  <c r="T18" i="27"/>
  <c r="T54" i="1"/>
  <c r="U54" i="1" s="1"/>
  <c r="M16" i="1"/>
  <c r="M54" i="1"/>
  <c r="O54" i="1"/>
  <c r="S14" i="26"/>
  <c r="N54" i="1"/>
  <c r="T104" i="1"/>
  <c r="U104" i="1" s="1"/>
  <c r="X16" i="1"/>
  <c r="N16" i="1"/>
  <c r="S13" i="26"/>
  <c r="U13" i="26" s="1"/>
  <c r="X13" i="26"/>
  <c r="M18" i="27"/>
  <c r="X44" i="1"/>
  <c r="S86" i="1"/>
  <c r="U86" i="1" s="1"/>
  <c r="S55" i="27"/>
  <c r="T10" i="14"/>
  <c r="V55" i="27"/>
  <c r="O142" i="1"/>
  <c r="X93" i="27"/>
  <c r="S93" i="27"/>
  <c r="S39" i="26"/>
  <c r="M167" i="1"/>
  <c r="M47" i="26"/>
  <c r="T97" i="27"/>
  <c r="M170" i="1"/>
  <c r="X142" i="1"/>
  <c r="R93" i="27"/>
  <c r="P142" i="1"/>
  <c r="N93" i="27"/>
  <c r="O6" i="26"/>
  <c r="V86" i="1"/>
  <c r="S35" i="27"/>
  <c r="T13" i="14"/>
  <c r="R86" i="1"/>
  <c r="P43" i="27"/>
  <c r="S68" i="27"/>
  <c r="U68" i="27" s="1"/>
  <c r="R59" i="27"/>
  <c r="M43" i="27"/>
  <c r="S48" i="27"/>
  <c r="V167" i="1"/>
  <c r="O47" i="26"/>
  <c r="X43" i="27"/>
  <c r="N44" i="26"/>
  <c r="X44" i="26"/>
  <c r="N47" i="26"/>
  <c r="N35" i="27"/>
  <c r="T14" i="26"/>
  <c r="X55" i="27"/>
  <c r="S28" i="26"/>
  <c r="U28" i="26" s="1"/>
  <c r="S43" i="27"/>
  <c r="U43" i="27" s="1"/>
  <c r="R28" i="26"/>
  <c r="O44" i="26"/>
  <c r="S22" i="27"/>
  <c r="R44" i="26"/>
  <c r="P47" i="26"/>
  <c r="P54" i="1"/>
  <c r="N14" i="26"/>
  <c r="P14" i="26"/>
  <c r="R6" i="26"/>
  <c r="S6" i="26"/>
  <c r="S44" i="26"/>
  <c r="U44" i="26" s="1"/>
  <c r="N6" i="26"/>
  <c r="P6" i="26"/>
  <c r="R43" i="27"/>
  <c r="R22" i="27"/>
  <c r="T6" i="26"/>
  <c r="M48" i="27"/>
  <c r="X48" i="27"/>
  <c r="O48" i="27"/>
  <c r="M11" i="26"/>
  <c r="U47" i="26"/>
  <c r="V48" i="27"/>
  <c r="V46" i="26"/>
  <c r="R29" i="27"/>
  <c r="X24" i="26"/>
  <c r="X134" i="1"/>
  <c r="V39" i="26"/>
  <c r="N48" i="27"/>
  <c r="V47" i="26"/>
  <c r="S59" i="27"/>
  <c r="U59" i="27" s="1"/>
  <c r="R12" i="27"/>
  <c r="X170" i="1"/>
  <c r="R100" i="1"/>
  <c r="N11" i="26"/>
  <c r="N97" i="27"/>
  <c r="V44" i="1"/>
  <c r="P35" i="27"/>
  <c r="X104" i="1"/>
  <c r="N170" i="1"/>
  <c r="N134" i="1"/>
  <c r="M44" i="26"/>
  <c r="O55" i="27"/>
  <c r="P44" i="26"/>
  <c r="O68" i="27"/>
  <c r="M68" i="27"/>
  <c r="V12" i="27"/>
  <c r="T48" i="27"/>
  <c r="R54" i="1"/>
  <c r="O11" i="26"/>
  <c r="T134" i="1"/>
  <c r="U134" i="1" s="1"/>
  <c r="S46" i="26"/>
  <c r="M12" i="27"/>
  <c r="P55" i="27"/>
  <c r="X35" i="27"/>
  <c r="T4" i="14"/>
  <c r="O97" i="27"/>
  <c r="O12" i="27"/>
  <c r="R47" i="26"/>
  <c r="O35" i="27"/>
  <c r="O134" i="1"/>
  <c r="M14" i="26"/>
  <c r="X12" i="27"/>
  <c r="T55" i="27"/>
  <c r="N55" i="27"/>
  <c r="S18" i="27"/>
  <c r="V13" i="26"/>
  <c r="R13" i="26"/>
  <c r="T5" i="14"/>
  <c r="R18" i="27"/>
  <c r="V35" i="27"/>
  <c r="N43" i="27"/>
  <c r="O29" i="27"/>
  <c r="N29" i="27"/>
  <c r="P29" i="27"/>
  <c r="M29" i="27"/>
  <c r="U44" i="1"/>
  <c r="X29" i="27"/>
  <c r="T7" i="14"/>
  <c r="W20" i="25"/>
  <c r="U8" i="25"/>
  <c r="O43" i="25"/>
  <c r="Q13" i="25"/>
  <c r="U37" i="25"/>
  <c r="N16" i="25"/>
  <c r="R27" i="25"/>
  <c r="T27" i="25" s="1"/>
  <c r="S16" i="25"/>
  <c r="S41" i="25"/>
  <c r="T41" i="25" s="1"/>
  <c r="N41" i="25"/>
  <c r="R39" i="25"/>
  <c r="T39" i="25" s="1"/>
  <c r="R8" i="25"/>
  <c r="T8" i="25" s="1"/>
  <c r="O25" i="25"/>
  <c r="O13" i="25"/>
  <c r="S50" i="25"/>
  <c r="U28" i="25"/>
  <c r="N50" i="25"/>
  <c r="S12" i="25"/>
  <c r="T44" i="27"/>
  <c r="N97" i="1"/>
  <c r="P73" i="27"/>
  <c r="X73" i="27"/>
  <c r="P16" i="27"/>
  <c r="R47" i="25"/>
  <c r="V87" i="27"/>
  <c r="V67" i="27"/>
  <c r="X67" i="27"/>
  <c r="R136" i="1"/>
  <c r="O90" i="27"/>
  <c r="S67" i="27"/>
  <c r="U67" i="27" s="1"/>
  <c r="R70" i="27"/>
  <c r="M50" i="25"/>
  <c r="P121" i="1"/>
  <c r="N48" i="1"/>
  <c r="R12" i="25"/>
  <c r="N14" i="25"/>
  <c r="N31" i="25"/>
  <c r="N67" i="27"/>
  <c r="X97" i="1"/>
  <c r="O14" i="25"/>
  <c r="O31" i="25"/>
  <c r="W14" i="25"/>
  <c r="X121" i="1"/>
  <c r="P87" i="27"/>
  <c r="V81" i="27"/>
  <c r="M87" i="27"/>
  <c r="X87" i="27"/>
  <c r="W50" i="25"/>
  <c r="V203" i="1"/>
  <c r="M83" i="27"/>
  <c r="X83" i="27"/>
  <c r="P10" i="27"/>
  <c r="Q12" i="25"/>
  <c r="Q14" i="25"/>
  <c r="V136" i="1"/>
  <c r="M121" i="1"/>
  <c r="V16" i="27"/>
  <c r="M73" i="27"/>
  <c r="T69" i="1"/>
  <c r="R22" i="1"/>
  <c r="O97" i="1"/>
  <c r="N121" i="1"/>
  <c r="T48" i="1"/>
  <c r="S14" i="25"/>
  <c r="O181" i="1"/>
  <c r="P44" i="27"/>
  <c r="N103" i="27"/>
  <c r="N69" i="1"/>
  <c r="O196" i="1"/>
  <c r="T196" i="1"/>
  <c r="R41" i="1"/>
  <c r="R17" i="25"/>
  <c r="R48" i="25"/>
  <c r="O193" i="1"/>
  <c r="M48" i="25"/>
  <c r="S48" i="25"/>
  <c r="X90" i="27"/>
  <c r="T193" i="1"/>
  <c r="P196" i="1"/>
  <c r="N193" i="1"/>
  <c r="X69" i="1"/>
  <c r="X52" i="1"/>
  <c r="X176" i="1"/>
  <c r="M31" i="25"/>
  <c r="N23" i="25"/>
  <c r="O26" i="25"/>
  <c r="S41" i="1"/>
  <c r="U26" i="25"/>
  <c r="R50" i="25"/>
  <c r="N196" i="1"/>
  <c r="O23" i="25"/>
  <c r="T7" i="12"/>
  <c r="T3" i="12"/>
  <c r="S48" i="1"/>
  <c r="R87" i="27"/>
  <c r="M193" i="1"/>
  <c r="U48" i="25"/>
  <c r="R23" i="25"/>
  <c r="S22" i="1"/>
  <c r="O69" i="1"/>
  <c r="X196" i="1"/>
  <c r="M44" i="27"/>
  <c r="O121" i="1"/>
  <c r="P90" i="27"/>
  <c r="T9" i="12"/>
  <c r="W3" i="25"/>
  <c r="R26" i="25"/>
  <c r="T26" i="25" s="1"/>
  <c r="R53" i="25"/>
  <c r="T53" i="25" s="1"/>
  <c r="O103" i="27"/>
  <c r="S3" i="25"/>
  <c r="R31" i="25"/>
  <c r="T31" i="25" s="1"/>
  <c r="M41" i="1"/>
  <c r="O52" i="1"/>
  <c r="W12" i="25"/>
  <c r="T83" i="27"/>
  <c r="S104" i="27"/>
  <c r="U104" i="27" s="1"/>
  <c r="N83" i="27"/>
  <c r="T176" i="1"/>
  <c r="U176" i="1" s="1"/>
  <c r="V48" i="1"/>
  <c r="Q50" i="25"/>
  <c r="N12" i="25"/>
  <c r="M67" i="27"/>
  <c r="P67" i="27"/>
  <c r="S69" i="1"/>
  <c r="V181" i="1"/>
  <c r="T52" i="1"/>
  <c r="O12" i="25"/>
  <c r="N52" i="1"/>
  <c r="S97" i="1"/>
  <c r="U97" i="1" s="1"/>
  <c r="P176" i="1"/>
  <c r="N10" i="27"/>
  <c r="X81" i="27"/>
  <c r="S121" i="1"/>
  <c r="U121" i="1" s="1"/>
  <c r="V104" i="27"/>
  <c r="M10" i="27"/>
  <c r="V23" i="27"/>
  <c r="R181" i="1"/>
  <c r="S52" i="1"/>
  <c r="U52" i="1" s="1"/>
  <c r="M97" i="1"/>
  <c r="O176" i="1"/>
  <c r="X10" i="27"/>
  <c r="O81" i="27"/>
  <c r="X193" i="1"/>
  <c r="T10" i="27"/>
  <c r="U47" i="25"/>
  <c r="N41" i="1"/>
  <c r="T41" i="1"/>
  <c r="M3" i="25"/>
  <c r="V90" i="27"/>
  <c r="T10" i="12"/>
  <c r="O67" i="27"/>
  <c r="S70" i="27"/>
  <c r="U70" i="27" s="1"/>
  <c r="P81" i="27"/>
  <c r="U17" i="25"/>
  <c r="X41" i="1"/>
  <c r="N203" i="1"/>
  <c r="T23" i="27"/>
  <c r="U23" i="27" s="1"/>
  <c r="N87" i="27"/>
  <c r="O87" i="27"/>
  <c r="Q45" i="25"/>
  <c r="O48" i="1"/>
  <c r="W48" i="25"/>
  <c r="N44" i="27"/>
  <c r="S16" i="27"/>
  <c r="U23" i="25"/>
  <c r="S203" i="1"/>
  <c r="N22" i="1"/>
  <c r="P48" i="1"/>
  <c r="N48" i="25"/>
  <c r="M8" i="25"/>
  <c r="P103" i="27"/>
  <c r="X44" i="27"/>
  <c r="S90" i="27"/>
  <c r="U90" i="27" s="1"/>
  <c r="R10" i="27"/>
  <c r="X103" i="27"/>
  <c r="N26" i="25"/>
  <c r="X23" i="27"/>
  <c r="V193" i="1"/>
  <c r="N181" i="1"/>
  <c r="W8" i="25"/>
  <c r="T103" i="27"/>
  <c r="M23" i="27"/>
  <c r="O23" i="27"/>
  <c r="R45" i="25"/>
  <c r="S193" i="1"/>
  <c r="S73" i="27"/>
  <c r="U73" i="27" s="1"/>
  <c r="M48" i="1"/>
  <c r="P181" i="1"/>
  <c r="W23" i="25"/>
  <c r="W45" i="25"/>
  <c r="N8" i="25"/>
  <c r="N90" i="27"/>
  <c r="S81" i="27"/>
  <c r="U81" i="27" s="1"/>
  <c r="M23" i="25"/>
  <c r="M90" i="27"/>
  <c r="N17" i="25"/>
  <c r="S10" i="27"/>
  <c r="P41" i="1"/>
  <c r="P69" i="1"/>
  <c r="X181" i="1"/>
  <c r="M26" i="25"/>
  <c r="S45" i="25"/>
  <c r="W26" i="25"/>
  <c r="M22" i="1"/>
  <c r="R121" i="1"/>
  <c r="T22" i="1"/>
  <c r="P203" i="1"/>
  <c r="Q3" i="25"/>
  <c r="O22" i="1"/>
  <c r="R52" i="1"/>
  <c r="W47" i="25"/>
  <c r="T181" i="1"/>
  <c r="U181" i="1" s="1"/>
  <c r="M45" i="25"/>
  <c r="P104" i="27"/>
  <c r="P22" i="1"/>
  <c r="W31" i="25"/>
  <c r="T203" i="1"/>
  <c r="M47" i="25"/>
  <c r="R3" i="25"/>
  <c r="V97" i="1"/>
  <c r="V73" i="27"/>
  <c r="Q31" i="25"/>
  <c r="M17" i="25"/>
  <c r="N45" i="25"/>
  <c r="M104" i="27"/>
  <c r="S47" i="25"/>
  <c r="N81" i="27"/>
  <c r="N47" i="25"/>
  <c r="O203" i="1"/>
  <c r="X203" i="1"/>
  <c r="N104" i="27"/>
  <c r="W17" i="25"/>
  <c r="R14" i="25"/>
  <c r="X104" i="27"/>
  <c r="O104" i="27"/>
  <c r="S17" i="25"/>
  <c r="T14" i="12"/>
  <c r="M81" i="27"/>
  <c r="O51" i="25"/>
  <c r="M32" i="25"/>
  <c r="S43" i="25"/>
  <c r="M24" i="25"/>
  <c r="O5" i="27"/>
  <c r="N51" i="27"/>
  <c r="M103" i="1"/>
  <c r="O165" i="1"/>
  <c r="O103" i="1"/>
  <c r="U38" i="25"/>
  <c r="T10" i="11"/>
  <c r="O32" i="25"/>
  <c r="R130" i="1"/>
  <c r="R38" i="25"/>
  <c r="O78" i="27"/>
  <c r="N32" i="25"/>
  <c r="Q32" i="25"/>
  <c r="W32" i="25"/>
  <c r="T58" i="1"/>
  <c r="U58" i="1" s="1"/>
  <c r="X58" i="1"/>
  <c r="O58" i="1"/>
  <c r="R19" i="27"/>
  <c r="M58" i="1"/>
  <c r="M51" i="27"/>
  <c r="W4" i="25"/>
  <c r="P58" i="1"/>
  <c r="R3" i="27"/>
  <c r="S103" i="1"/>
  <c r="U103" i="1" s="1"/>
  <c r="S19" i="27"/>
  <c r="U19" i="27" s="1"/>
  <c r="S49" i="27"/>
  <c r="U19" i="25"/>
  <c r="U14" i="27"/>
  <c r="T56" i="27"/>
  <c r="N78" i="27"/>
  <c r="M78" i="27"/>
  <c r="M51" i="25"/>
  <c r="W51" i="25"/>
  <c r="N51" i="25"/>
  <c r="T78" i="27"/>
  <c r="X82" i="1"/>
  <c r="N103" i="1"/>
  <c r="O168" i="1"/>
  <c r="M19" i="25"/>
  <c r="X3" i="27"/>
  <c r="M168" i="1"/>
  <c r="W19" i="25"/>
  <c r="P168" i="1"/>
  <c r="X168" i="1"/>
  <c r="P103" i="1"/>
  <c r="N168" i="1"/>
  <c r="X49" i="27"/>
  <c r="W16" i="25"/>
  <c r="P82" i="1"/>
  <c r="N36" i="25"/>
  <c r="R36" i="25"/>
  <c r="T36" i="25" s="1"/>
  <c r="P165" i="1"/>
  <c r="X103" i="1"/>
  <c r="O36" i="25"/>
  <c r="W36" i="25"/>
  <c r="N19" i="25"/>
  <c r="T11" i="11"/>
  <c r="O56" i="27"/>
  <c r="V56" i="27"/>
  <c r="U36" i="25"/>
  <c r="W27" i="25"/>
  <c r="S4" i="25"/>
  <c r="V154" i="1"/>
  <c r="M36" i="25"/>
  <c r="R154" i="1"/>
  <c r="N154" i="1"/>
  <c r="M165" i="1"/>
  <c r="O82" i="1"/>
  <c r="P154" i="1"/>
  <c r="N27" i="25"/>
  <c r="M4" i="25"/>
  <c r="X56" i="27"/>
  <c r="N4" i="25"/>
  <c r="R32" i="25"/>
  <c r="T32" i="25" s="1"/>
  <c r="Q39" i="25"/>
  <c r="N82" i="1"/>
  <c r="N165" i="1"/>
  <c r="X123" i="1"/>
  <c r="O154" i="1"/>
  <c r="S130" i="1"/>
  <c r="T154" i="1"/>
  <c r="U154" i="1" s="1"/>
  <c r="M154" i="1"/>
  <c r="T165" i="1"/>
  <c r="U165" i="1" s="1"/>
  <c r="N56" i="27"/>
  <c r="P197" i="1"/>
  <c r="V94" i="27"/>
  <c r="R43" i="25"/>
  <c r="T43" i="25" s="1"/>
  <c r="V24" i="1"/>
  <c r="X130" i="1"/>
  <c r="O197" i="1"/>
  <c r="T197" i="1"/>
  <c r="S24" i="1"/>
  <c r="U24" i="1" s="1"/>
  <c r="N197" i="1"/>
  <c r="M38" i="25"/>
  <c r="S94" i="27"/>
  <c r="S82" i="1"/>
  <c r="Q43" i="25"/>
  <c r="R51" i="25"/>
  <c r="T51" i="25" s="1"/>
  <c r="W38" i="25"/>
  <c r="V38" i="27"/>
  <c r="Q41" i="25"/>
  <c r="P130" i="1"/>
  <c r="X137" i="1"/>
  <c r="X197" i="1"/>
  <c r="U51" i="25"/>
  <c r="P19" i="27"/>
  <c r="M19" i="27"/>
  <c r="X19" i="27"/>
  <c r="P102" i="27"/>
  <c r="S137" i="1"/>
  <c r="O19" i="27"/>
  <c r="V57" i="27"/>
  <c r="X57" i="27"/>
  <c r="M102" i="27"/>
  <c r="N19" i="27"/>
  <c r="S38" i="27"/>
  <c r="U38" i="27" s="1"/>
  <c r="R57" i="27"/>
  <c r="R16" i="25"/>
  <c r="T130" i="1"/>
  <c r="O159" i="1"/>
  <c r="T94" i="27"/>
  <c r="T137" i="1"/>
  <c r="O28" i="25"/>
  <c r="N137" i="1"/>
  <c r="N38" i="25"/>
  <c r="N102" i="27"/>
  <c r="X102" i="27"/>
  <c r="N94" i="27"/>
  <c r="X94" i="27"/>
  <c r="M159" i="1"/>
  <c r="T159" i="1"/>
  <c r="S38" i="25"/>
  <c r="T38" i="25" s="1"/>
  <c r="N28" i="25"/>
  <c r="R78" i="27"/>
  <c r="P137" i="1"/>
  <c r="O130" i="1"/>
  <c r="N159" i="1"/>
  <c r="O137" i="1"/>
  <c r="M28" i="25"/>
  <c r="O102" i="27"/>
  <c r="N130" i="1"/>
  <c r="V137" i="1"/>
  <c r="O94" i="27"/>
  <c r="X159" i="1"/>
  <c r="M94" i="27"/>
  <c r="O14" i="27"/>
  <c r="U16" i="25"/>
  <c r="U123" i="1"/>
  <c r="T82" i="1"/>
  <c r="S19" i="25"/>
  <c r="T19" i="25" s="1"/>
  <c r="N14" i="27"/>
  <c r="X5" i="27"/>
  <c r="P5" i="27"/>
  <c r="N5" i="27"/>
  <c r="M21" i="27"/>
  <c r="X51" i="27"/>
  <c r="M5" i="27"/>
  <c r="N21" i="27"/>
  <c r="P51" i="27"/>
  <c r="R58" i="1"/>
  <c r="X21" i="27"/>
  <c r="P21" i="27"/>
  <c r="O51" i="27"/>
  <c r="V58" i="1"/>
  <c r="Q16" i="25"/>
  <c r="O21" i="27"/>
  <c r="T96" i="27"/>
  <c r="X73" i="1"/>
  <c r="P157" i="1"/>
  <c r="N73" i="1"/>
  <c r="P43" i="1"/>
  <c r="P9" i="27"/>
  <c r="T73" i="1"/>
  <c r="O43" i="1"/>
  <c r="T43" i="1"/>
  <c r="N21" i="25"/>
  <c r="S21" i="25"/>
  <c r="T21" i="25" s="1"/>
  <c r="X166" i="1"/>
  <c r="N166" i="1"/>
  <c r="V86" i="27"/>
  <c r="R201" i="1"/>
  <c r="P96" i="27"/>
  <c r="R166" i="1"/>
  <c r="M166" i="1"/>
  <c r="S86" i="27"/>
  <c r="U86" i="27" s="1"/>
  <c r="O166" i="1"/>
  <c r="M96" i="27"/>
  <c r="S201" i="1"/>
  <c r="T166" i="1"/>
  <c r="S30" i="27"/>
  <c r="M21" i="25"/>
  <c r="V26" i="27"/>
  <c r="S26" i="27"/>
  <c r="M43" i="1"/>
  <c r="N157" i="1"/>
  <c r="R37" i="25"/>
  <c r="R18" i="25"/>
  <c r="X53" i="27"/>
  <c r="S2" i="25"/>
  <c r="T2" i="25" s="1"/>
  <c r="W2" i="25"/>
  <c r="M53" i="27"/>
  <c r="Q22" i="25"/>
  <c r="W21" i="25"/>
  <c r="O84" i="1"/>
  <c r="N2" i="25"/>
  <c r="N53" i="27"/>
  <c r="U18" i="25"/>
  <c r="X55" i="1"/>
  <c r="O2" i="25"/>
  <c r="O53" i="27"/>
  <c r="S13" i="25"/>
  <c r="M92" i="27"/>
  <c r="X92" i="27"/>
  <c r="O92" i="27"/>
  <c r="M13" i="25"/>
  <c r="W13" i="25"/>
  <c r="P92" i="27"/>
  <c r="O169" i="1"/>
  <c r="W42" i="25"/>
  <c r="R44" i="25"/>
  <c r="M80" i="27"/>
  <c r="O80" i="27"/>
  <c r="X86" i="27"/>
  <c r="W44" i="25"/>
  <c r="O86" i="27"/>
  <c r="N86" i="27"/>
  <c r="T14" i="10"/>
  <c r="X169" i="1"/>
  <c r="X99" i="27"/>
  <c r="X30" i="27"/>
  <c r="T90" i="1"/>
  <c r="U90" i="1" s="1"/>
  <c r="M30" i="27"/>
  <c r="P90" i="1"/>
  <c r="M90" i="1"/>
  <c r="S22" i="25"/>
  <c r="T22" i="25" s="1"/>
  <c r="R20" i="25"/>
  <c r="T20" i="25" s="1"/>
  <c r="N89" i="1"/>
  <c r="U164" i="1"/>
  <c r="P21" i="1"/>
  <c r="P89" i="1"/>
  <c r="T89" i="1"/>
  <c r="N80" i="27"/>
  <c r="S169" i="1"/>
  <c r="U169" i="1" s="1"/>
  <c r="P164" i="1"/>
  <c r="N44" i="25"/>
  <c r="O15" i="25"/>
  <c r="N84" i="1"/>
  <c r="V157" i="1"/>
  <c r="P30" i="27"/>
  <c r="R50" i="27"/>
  <c r="O44" i="25"/>
  <c r="T30" i="27"/>
  <c r="T4" i="10"/>
  <c r="S84" i="1"/>
  <c r="U84" i="1" s="1"/>
  <c r="P53" i="27"/>
  <c r="P84" i="1"/>
  <c r="X84" i="1"/>
  <c r="O96" i="27"/>
  <c r="S92" i="27"/>
  <c r="U92" i="27" s="1"/>
  <c r="N96" i="27"/>
  <c r="U44" i="25"/>
  <c r="T157" i="1"/>
  <c r="U157" i="1" s="1"/>
  <c r="N90" i="1"/>
  <c r="M84" i="1"/>
  <c r="S15" i="27"/>
  <c r="Q44" i="25"/>
  <c r="V80" i="27"/>
  <c r="S73" i="1"/>
  <c r="U73" i="1" s="1"/>
  <c r="X80" i="27"/>
  <c r="T55" i="1"/>
  <c r="N201" i="1"/>
  <c r="O201" i="1"/>
  <c r="X157" i="1"/>
  <c r="X21" i="1"/>
  <c r="P26" i="27"/>
  <c r="O20" i="25"/>
  <c r="R55" i="1"/>
  <c r="S37" i="25"/>
  <c r="M50" i="1"/>
  <c r="P201" i="1"/>
  <c r="N37" i="25"/>
  <c r="T26" i="27"/>
  <c r="M26" i="27"/>
  <c r="X90" i="1"/>
  <c r="M89" i="1"/>
  <c r="M15" i="25"/>
  <c r="N52" i="25"/>
  <c r="N92" i="27"/>
  <c r="R40" i="27"/>
  <c r="S55" i="1"/>
  <c r="R92" i="27"/>
  <c r="R52" i="25"/>
  <c r="T52" i="25" s="1"/>
  <c r="O21" i="1"/>
  <c r="M44" i="25"/>
  <c r="T69" i="27"/>
  <c r="T21" i="1"/>
  <c r="M18" i="25"/>
  <c r="O52" i="25"/>
  <c r="R99" i="27"/>
  <c r="X26" i="27"/>
  <c r="N15" i="25"/>
  <c r="S96" i="27"/>
  <c r="R96" i="27"/>
  <c r="R15" i="27"/>
  <c r="Q21" i="25"/>
  <c r="S21" i="1"/>
  <c r="M10" i="25"/>
  <c r="N21" i="1"/>
  <c r="M20" i="25"/>
  <c r="W10" i="25"/>
  <c r="M164" i="1"/>
  <c r="W18" i="25"/>
  <c r="P86" i="27"/>
  <c r="M86" i="27"/>
  <c r="N20" i="25"/>
  <c r="S40" i="27"/>
  <c r="U20" i="25"/>
  <c r="U15" i="25"/>
  <c r="X164" i="1"/>
  <c r="O164" i="1"/>
  <c r="X89" i="1"/>
  <c r="N18" i="25"/>
  <c r="X9" i="27"/>
  <c r="S53" i="27"/>
  <c r="U53" i="27" s="1"/>
  <c r="Q20" i="25"/>
  <c r="N9" i="27"/>
  <c r="O18" i="25"/>
  <c r="P50" i="1"/>
  <c r="N164" i="1"/>
  <c r="O26" i="27"/>
  <c r="T2" i="10"/>
  <c r="V90" i="1"/>
  <c r="S40" i="25"/>
  <c r="S50" i="1"/>
  <c r="T201" i="1"/>
  <c r="T50" i="1"/>
  <c r="O50" i="1"/>
  <c r="M52" i="25"/>
  <c r="R13" i="25"/>
  <c r="Q40" i="25"/>
  <c r="W52" i="25"/>
  <c r="V50" i="1"/>
  <c r="W40" i="25"/>
  <c r="R40" i="25"/>
  <c r="T40" i="25" s="1"/>
  <c r="X50" i="1"/>
  <c r="N40" i="25"/>
  <c r="O40" i="25"/>
  <c r="X201" i="1"/>
  <c r="X50" i="27"/>
  <c r="R9" i="27"/>
  <c r="M50" i="27"/>
  <c r="S89" i="1"/>
  <c r="N30" i="27"/>
  <c r="X40" i="27"/>
  <c r="V21" i="1"/>
  <c r="R53" i="27"/>
  <c r="O55" i="1"/>
  <c r="M40" i="27"/>
  <c r="V43" i="1"/>
  <c r="N55" i="1"/>
  <c r="O9" i="27"/>
  <c r="T5" i="10"/>
  <c r="S9" i="27"/>
  <c r="U9" i="27" s="1"/>
  <c r="Q10" i="25"/>
  <c r="R157" i="1"/>
  <c r="N50" i="27"/>
  <c r="N10" i="25"/>
  <c r="O37" i="25"/>
  <c r="M69" i="27"/>
  <c r="X15" i="27"/>
  <c r="O10" i="25"/>
  <c r="O15" i="27"/>
  <c r="T15" i="27"/>
  <c r="X69" i="27"/>
  <c r="P69" i="27"/>
  <c r="P15" i="27"/>
  <c r="N69" i="27"/>
  <c r="P40" i="27"/>
  <c r="M15" i="27"/>
  <c r="P50" i="27"/>
  <c r="N40" i="27"/>
  <c r="T40" i="27"/>
  <c r="O50" i="27"/>
  <c r="N8" i="27"/>
  <c r="N28" i="27"/>
  <c r="T28" i="27"/>
  <c r="U28" i="27" s="1"/>
  <c r="T149" i="1"/>
  <c r="S41" i="26"/>
  <c r="N149" i="1"/>
  <c r="S149" i="1"/>
  <c r="O45" i="27"/>
  <c r="V17" i="27"/>
  <c r="O28" i="27"/>
  <c r="P28" i="27"/>
  <c r="M28" i="27"/>
  <c r="R34" i="27"/>
  <c r="R149" i="1"/>
  <c r="S68" i="1"/>
  <c r="X199" i="1"/>
  <c r="O149" i="1"/>
  <c r="M20" i="26"/>
  <c r="N108" i="1"/>
  <c r="T20" i="26"/>
  <c r="U20" i="26" s="1"/>
  <c r="T17" i="27"/>
  <c r="O20" i="26"/>
  <c r="S162" i="1"/>
  <c r="U162" i="1" s="1"/>
  <c r="N116" i="1"/>
  <c r="X77" i="27"/>
  <c r="S101" i="27"/>
  <c r="U101" i="27" s="1"/>
  <c r="O162" i="1"/>
  <c r="S98" i="27"/>
  <c r="V41" i="26"/>
  <c r="P149" i="1"/>
  <c r="S32" i="26"/>
  <c r="U32" i="26" s="1"/>
  <c r="X51" i="26"/>
  <c r="X32" i="26"/>
  <c r="M32" i="26"/>
  <c r="S20" i="1"/>
  <c r="M79" i="27"/>
  <c r="O199" i="1"/>
  <c r="M22" i="26"/>
  <c r="N199" i="1"/>
  <c r="S115" i="1"/>
  <c r="N2" i="1"/>
  <c r="V32" i="26"/>
  <c r="P79" i="27"/>
  <c r="O79" i="27"/>
  <c r="S2" i="1"/>
  <c r="X2" i="1"/>
  <c r="R2" i="1"/>
  <c r="T199" i="1"/>
  <c r="S17" i="26"/>
  <c r="O32" i="26"/>
  <c r="N32" i="26"/>
  <c r="P7" i="26"/>
  <c r="S53" i="26"/>
  <c r="U53" i="26" s="1"/>
  <c r="R199" i="1"/>
  <c r="M199" i="1"/>
  <c r="T108" i="1"/>
  <c r="M108" i="1"/>
  <c r="X108" i="1"/>
  <c r="M7" i="26"/>
  <c r="O41" i="26"/>
  <c r="S17" i="27"/>
  <c r="P108" i="1"/>
  <c r="S190" i="1"/>
  <c r="S116" i="1"/>
  <c r="T68" i="1"/>
  <c r="N68" i="1"/>
  <c r="M68" i="1"/>
  <c r="N79" i="27"/>
  <c r="R116" i="1"/>
  <c r="P8" i="27"/>
  <c r="O7" i="26"/>
  <c r="O77" i="27"/>
  <c r="T13" i="15"/>
  <c r="R79" i="27"/>
  <c r="R33" i="26"/>
  <c r="S42" i="27"/>
  <c r="U42" i="27" s="1"/>
  <c r="T5" i="15"/>
  <c r="P2" i="26"/>
  <c r="O45" i="26"/>
  <c r="X2" i="26"/>
  <c r="R53" i="26"/>
  <c r="X79" i="27"/>
  <c r="S33" i="26"/>
  <c r="P45" i="26"/>
  <c r="N83" i="1"/>
  <c r="R83" i="1"/>
  <c r="S77" i="1"/>
  <c r="P32" i="26"/>
  <c r="V77" i="1"/>
  <c r="M83" i="1"/>
  <c r="X45" i="26"/>
  <c r="P116" i="1"/>
  <c r="T83" i="1"/>
  <c r="U83" i="1" s="1"/>
  <c r="X140" i="1"/>
  <c r="T116" i="1"/>
  <c r="O116" i="1"/>
  <c r="N2" i="26"/>
  <c r="S45" i="26"/>
  <c r="M51" i="26"/>
  <c r="N105" i="27"/>
  <c r="P37" i="26"/>
  <c r="O105" i="27"/>
  <c r="O51" i="26"/>
  <c r="M105" i="27"/>
  <c r="N37" i="26"/>
  <c r="M190" i="1"/>
  <c r="S199" i="1"/>
  <c r="U199" i="1" s="1"/>
  <c r="M45" i="26"/>
  <c r="O37" i="26"/>
  <c r="T45" i="26"/>
  <c r="U45" i="26" s="1"/>
  <c r="P53" i="26"/>
  <c r="T51" i="26"/>
  <c r="O190" i="1"/>
  <c r="M116" i="1"/>
  <c r="N53" i="26"/>
  <c r="M53" i="26"/>
  <c r="V51" i="26"/>
  <c r="T10" i="15"/>
  <c r="X53" i="26"/>
  <c r="P51" i="26"/>
  <c r="M37" i="26"/>
  <c r="T14" i="15"/>
  <c r="X37" i="26"/>
  <c r="S51" i="26"/>
  <c r="U51" i="26" s="1"/>
  <c r="O53" i="26"/>
  <c r="P77" i="1"/>
  <c r="N20" i="1"/>
  <c r="V28" i="27"/>
  <c r="O115" i="1"/>
  <c r="R28" i="27"/>
  <c r="X149" i="1"/>
  <c r="X20" i="1"/>
  <c r="V20" i="1"/>
  <c r="R66" i="27"/>
  <c r="P20" i="1"/>
  <c r="R115" i="1"/>
  <c r="T20" i="1"/>
  <c r="O20" i="1"/>
  <c r="P17" i="26"/>
  <c r="R45" i="27"/>
  <c r="X77" i="1"/>
  <c r="T190" i="1"/>
  <c r="S108" i="1"/>
  <c r="O2" i="26"/>
  <c r="M41" i="26"/>
  <c r="X8" i="27"/>
  <c r="X105" i="27"/>
  <c r="T7" i="26"/>
  <c r="T8" i="27"/>
  <c r="V8" i="27"/>
  <c r="V45" i="27"/>
  <c r="M140" i="1"/>
  <c r="T140" i="1"/>
  <c r="U140" i="1" s="1"/>
  <c r="M77" i="1"/>
  <c r="N77" i="1"/>
  <c r="X115" i="1"/>
  <c r="V108" i="1"/>
  <c r="O17" i="26"/>
  <c r="X7" i="26"/>
  <c r="T105" i="27"/>
  <c r="S7" i="26"/>
  <c r="O22" i="26"/>
  <c r="N17" i="26"/>
  <c r="O2" i="1"/>
  <c r="N33" i="26"/>
  <c r="M8" i="27"/>
  <c r="S8" i="27"/>
  <c r="R22" i="26"/>
  <c r="T77" i="1"/>
  <c r="V31" i="26"/>
  <c r="S27" i="27"/>
  <c r="M34" i="27"/>
  <c r="T4" i="15"/>
  <c r="X20" i="26"/>
  <c r="T41" i="26"/>
  <c r="U41" i="26" s="1"/>
  <c r="N34" i="27"/>
  <c r="R27" i="27"/>
  <c r="O140" i="1"/>
  <c r="P41" i="26"/>
  <c r="R105" i="27"/>
  <c r="X34" i="27"/>
  <c r="S31" i="26"/>
  <c r="T2" i="26"/>
  <c r="U2" i="26" s="1"/>
  <c r="X190" i="1"/>
  <c r="S22" i="26"/>
  <c r="N41" i="26"/>
  <c r="P34" i="27"/>
  <c r="P20" i="26"/>
  <c r="T22" i="26"/>
  <c r="O34" i="27"/>
  <c r="X17" i="26"/>
  <c r="N190" i="1"/>
  <c r="P140" i="1"/>
  <c r="T115" i="1"/>
  <c r="O98" i="27"/>
  <c r="T17" i="26"/>
  <c r="T7" i="15"/>
  <c r="S77" i="27"/>
  <c r="U77" i="27" s="1"/>
  <c r="M17" i="27"/>
  <c r="P17" i="27"/>
  <c r="P2" i="1"/>
  <c r="M31" i="26"/>
  <c r="N17" i="27"/>
  <c r="M45" i="27"/>
  <c r="X45" i="27"/>
  <c r="V7" i="26"/>
  <c r="O31" i="26"/>
  <c r="N27" i="27"/>
  <c r="M27" i="27"/>
  <c r="V45" i="26"/>
  <c r="X27" i="27"/>
  <c r="S105" i="27"/>
  <c r="N22" i="26"/>
  <c r="T27" i="27"/>
  <c r="P45" i="27"/>
  <c r="R37" i="26"/>
  <c r="T2" i="1"/>
  <c r="N115" i="1"/>
  <c r="P31" i="26"/>
  <c r="O27" i="27"/>
  <c r="R20" i="1"/>
  <c r="T31" i="26"/>
  <c r="R45" i="26"/>
  <c r="N31" i="26"/>
  <c r="P162" i="1"/>
  <c r="O83" i="1"/>
  <c r="X83" i="1"/>
  <c r="M77" i="27"/>
  <c r="V83" i="1"/>
  <c r="N45" i="27"/>
  <c r="O17" i="27"/>
  <c r="X22" i="26"/>
  <c r="S66" i="27"/>
  <c r="P77" i="27"/>
  <c r="X98" i="27"/>
  <c r="T33" i="26"/>
  <c r="P33" i="26"/>
  <c r="M98" i="27"/>
  <c r="O33" i="26"/>
  <c r="M33" i="26"/>
  <c r="P98" i="27"/>
  <c r="O66" i="27"/>
  <c r="T98" i="27"/>
  <c r="P66" i="27"/>
  <c r="X66" i="27"/>
  <c r="P115" i="1"/>
  <c r="T66" i="27"/>
  <c r="M66" i="27"/>
  <c r="U8" i="26"/>
  <c r="U26" i="26"/>
  <c r="U19" i="26"/>
  <c r="W46" i="25"/>
  <c r="Q9" i="25"/>
  <c r="U46" i="25"/>
  <c r="M46" i="25"/>
  <c r="M34" i="25"/>
  <c r="S34" i="25"/>
  <c r="U35" i="25"/>
  <c r="N34" i="25"/>
  <c r="R131" i="1"/>
  <c r="N29" i="25"/>
  <c r="V131" i="1"/>
  <c r="S29" i="25"/>
  <c r="S6" i="25"/>
  <c r="M6" i="25"/>
  <c r="X63" i="27"/>
  <c r="N6" i="25"/>
  <c r="S38" i="1"/>
  <c r="S62" i="27"/>
  <c r="X65" i="27"/>
  <c r="U5" i="25"/>
  <c r="R5" i="25"/>
  <c r="N144" i="1"/>
  <c r="X119" i="1"/>
  <c r="N65" i="27"/>
  <c r="W9" i="25"/>
  <c r="P65" i="27"/>
  <c r="N9" i="25"/>
  <c r="O65" i="27"/>
  <c r="T65" i="27"/>
  <c r="U65" i="27" s="1"/>
  <c r="N42" i="1"/>
  <c r="P42" i="1"/>
  <c r="M135" i="1"/>
  <c r="T76" i="27"/>
  <c r="O135" i="1"/>
  <c r="T135" i="1"/>
  <c r="P135" i="1"/>
  <c r="X135" i="1"/>
  <c r="M65" i="27"/>
  <c r="N36" i="27"/>
  <c r="S7" i="25"/>
  <c r="T7" i="25" s="1"/>
  <c r="M42" i="1"/>
  <c r="X42" i="1"/>
  <c r="O71" i="27"/>
  <c r="Q46" i="25"/>
  <c r="R75" i="27"/>
  <c r="M71" i="27"/>
  <c r="O34" i="25"/>
  <c r="N71" i="27"/>
  <c r="S75" i="27"/>
  <c r="N84" i="27"/>
  <c r="Q30" i="25"/>
  <c r="N46" i="25"/>
  <c r="V150" i="1"/>
  <c r="U30" i="25"/>
  <c r="S177" i="1"/>
  <c r="W11" i="25"/>
  <c r="N11" i="25"/>
  <c r="O5" i="25"/>
  <c r="S11" i="25"/>
  <c r="R29" i="25"/>
  <c r="T5" i="13"/>
  <c r="O2" i="27"/>
  <c r="S9" i="25"/>
  <c r="T9" i="25" s="1"/>
  <c r="S33" i="25"/>
  <c r="T2" i="13"/>
  <c r="O9" i="25"/>
  <c r="O33" i="25"/>
  <c r="X2" i="27"/>
  <c r="X38" i="1"/>
  <c r="R46" i="1"/>
  <c r="P36" i="27"/>
  <c r="V38" i="1"/>
  <c r="V119" i="1"/>
  <c r="O7" i="25"/>
  <c r="M25" i="25"/>
  <c r="O11" i="25"/>
  <c r="M7" i="25"/>
  <c r="M62" i="27"/>
  <c r="T25" i="27"/>
  <c r="W33" i="25"/>
  <c r="X25" i="27"/>
  <c r="M76" i="27"/>
  <c r="X76" i="27"/>
  <c r="X71" i="27"/>
  <c r="S135" i="1"/>
  <c r="W5" i="25"/>
  <c r="X72" i="27"/>
  <c r="U6" i="25"/>
  <c r="N72" i="27"/>
  <c r="W25" i="25"/>
  <c r="N5" i="25"/>
  <c r="T72" i="27"/>
  <c r="S5" i="25"/>
  <c r="Q6" i="25"/>
  <c r="R135" i="1"/>
  <c r="P144" i="1"/>
  <c r="Q29" i="25"/>
  <c r="P150" i="1"/>
  <c r="M144" i="1"/>
  <c r="N177" i="1"/>
  <c r="N63" i="27"/>
  <c r="T150" i="1"/>
  <c r="U150" i="1" s="1"/>
  <c r="O29" i="25"/>
  <c r="R148" i="1"/>
  <c r="O72" i="27"/>
  <c r="T14" i="13"/>
  <c r="T144" i="1"/>
  <c r="U144" i="1" s="1"/>
  <c r="M29" i="25"/>
  <c r="P72" i="27"/>
  <c r="V91" i="27"/>
  <c r="S72" i="27"/>
  <c r="M150" i="1"/>
  <c r="R34" i="25"/>
  <c r="T34" i="25" s="1"/>
  <c r="V36" i="27"/>
  <c r="O49" i="25"/>
  <c r="P119" i="1"/>
  <c r="T177" i="1"/>
  <c r="R119" i="1"/>
  <c r="M119" i="1"/>
  <c r="P177" i="1"/>
  <c r="N89" i="27"/>
  <c r="P2" i="27"/>
  <c r="N49" i="25"/>
  <c r="U7" i="25"/>
  <c r="S25" i="27"/>
  <c r="M2" i="27"/>
  <c r="R33" i="25"/>
  <c r="R150" i="1"/>
  <c r="S46" i="1"/>
  <c r="N119" i="1"/>
  <c r="T148" i="1"/>
  <c r="O35" i="25"/>
  <c r="Q7" i="25"/>
  <c r="T119" i="1"/>
  <c r="X177" i="1"/>
  <c r="M49" i="25"/>
  <c r="M35" i="25"/>
  <c r="S42" i="1"/>
  <c r="N2" i="27"/>
  <c r="Q33" i="25"/>
  <c r="W35" i="25"/>
  <c r="P89" i="27"/>
  <c r="V62" i="27"/>
  <c r="W7" i="25"/>
  <c r="R49" i="25"/>
  <c r="T49" i="25" s="1"/>
  <c r="V25" i="27"/>
  <c r="P148" i="1"/>
  <c r="N35" i="25"/>
  <c r="S36" i="27"/>
  <c r="S39" i="1"/>
  <c r="U39" i="1" s="1"/>
  <c r="V42" i="1"/>
  <c r="S76" i="27"/>
  <c r="R39" i="1"/>
  <c r="X39" i="1"/>
  <c r="X62" i="27"/>
  <c r="O63" i="27"/>
  <c r="X91" i="27"/>
  <c r="X131" i="1"/>
  <c r="M36" i="27"/>
  <c r="R25" i="25"/>
  <c r="T46" i="1"/>
  <c r="O144" i="1"/>
  <c r="X46" i="1"/>
  <c r="X36" i="27"/>
  <c r="N131" i="1"/>
  <c r="M131" i="1"/>
  <c r="T36" i="27"/>
  <c r="T131" i="1"/>
  <c r="U131" i="1" s="1"/>
  <c r="N62" i="27"/>
  <c r="P25" i="27"/>
  <c r="O62" i="27"/>
  <c r="N25" i="27"/>
  <c r="T62" i="27"/>
  <c r="O131" i="1"/>
  <c r="T42" i="1"/>
  <c r="M25" i="27"/>
  <c r="M75" i="27"/>
  <c r="S148" i="1"/>
  <c r="X75" i="27"/>
  <c r="X148" i="1"/>
  <c r="O148" i="1"/>
  <c r="P75" i="27"/>
  <c r="N148" i="1"/>
  <c r="X150" i="1"/>
  <c r="O75" i="27"/>
  <c r="U49" i="25"/>
  <c r="S84" i="27"/>
  <c r="U84" i="27" s="1"/>
  <c r="R84" i="27"/>
  <c r="U34" i="25"/>
  <c r="N150" i="1"/>
  <c r="T75" i="27"/>
  <c r="N91" i="27"/>
  <c r="U11" i="25"/>
  <c r="Q25" i="25"/>
  <c r="P63" i="27"/>
  <c r="M34" i="1"/>
  <c r="M38" i="1"/>
  <c r="O91" i="27"/>
  <c r="O34" i="1"/>
  <c r="P91" i="27"/>
  <c r="S25" i="25"/>
  <c r="N38" i="1"/>
  <c r="T91" i="27"/>
  <c r="M63" i="27"/>
  <c r="O6" i="25"/>
  <c r="N39" i="1"/>
  <c r="U25" i="25"/>
  <c r="X34" i="1"/>
  <c r="M39" i="1"/>
  <c r="P39" i="1"/>
  <c r="O39" i="1"/>
  <c r="P34" i="1"/>
  <c r="T4" i="13"/>
  <c r="T34" i="1"/>
  <c r="U34" i="1" s="1"/>
  <c r="M91" i="27"/>
  <c r="R11" i="25"/>
  <c r="S91" i="27"/>
  <c r="T28" i="25"/>
  <c r="P65" i="18"/>
  <c r="X81" i="18"/>
  <c r="V86" i="18"/>
  <c r="P64" i="18"/>
  <c r="M80" i="18"/>
  <c r="N103" i="18"/>
  <c r="O52" i="18"/>
  <c r="R68" i="18"/>
  <c r="M60" i="18"/>
  <c r="P86" i="18"/>
  <c r="M86" i="18"/>
  <c r="V19" i="18"/>
  <c r="M75" i="18"/>
  <c r="X51" i="18"/>
  <c r="V81" i="18"/>
  <c r="S69" i="18"/>
  <c r="U69" i="18" s="1"/>
  <c r="S30" i="18"/>
  <c r="U30" i="18" s="1"/>
  <c r="X31" i="18"/>
  <c r="V67" i="18"/>
  <c r="R43" i="18"/>
  <c r="S42" i="18"/>
  <c r="S98" i="18"/>
  <c r="O69" i="18"/>
  <c r="P69" i="18"/>
  <c r="N52" i="18"/>
  <c r="T105" i="18"/>
  <c r="X77" i="18"/>
  <c r="T81" i="18"/>
  <c r="U81" i="18" s="1"/>
  <c r="N82" i="18"/>
  <c r="R98" i="18"/>
  <c r="X68" i="18"/>
  <c r="P29" i="18"/>
  <c r="T31" i="18"/>
  <c r="U31" i="18" s="1"/>
  <c r="P7" i="18"/>
  <c r="T68" i="18"/>
  <c r="V101" i="18"/>
  <c r="R70" i="18"/>
  <c r="V103" i="18"/>
  <c r="R81" i="18"/>
  <c r="P84" i="18"/>
  <c r="T12" i="18"/>
  <c r="T78" i="18"/>
  <c r="S37" i="18"/>
  <c r="M98" i="18"/>
  <c r="N12" i="18"/>
  <c r="M82" i="18"/>
  <c r="R69" i="18"/>
  <c r="T29" i="18"/>
  <c r="V65" i="18"/>
  <c r="R31" i="18"/>
  <c r="R37" i="18"/>
  <c r="N31" i="18"/>
  <c r="R104" i="18"/>
  <c r="O28" i="18"/>
  <c r="P100" i="18"/>
  <c r="O27" i="18"/>
  <c r="V82" i="18"/>
  <c r="O56" i="18"/>
  <c r="X46" i="18"/>
  <c r="V34" i="18"/>
  <c r="V18" i="18"/>
  <c r="M64" i="18"/>
  <c r="M52" i="18"/>
  <c r="O100" i="18"/>
  <c r="N100" i="18"/>
  <c r="O80" i="18"/>
  <c r="S84" i="18"/>
  <c r="M68" i="18"/>
  <c r="S91" i="18"/>
  <c r="T7" i="18"/>
  <c r="X100" i="18"/>
  <c r="T100" i="18"/>
  <c r="S52" i="18"/>
  <c r="S65" i="18"/>
  <c r="O55" i="18"/>
  <c r="R25" i="18"/>
  <c r="T55" i="18"/>
  <c r="U55" i="18" s="1"/>
  <c r="X29" i="18"/>
  <c r="N7" i="18"/>
  <c r="T52" i="18"/>
  <c r="V25" i="18"/>
  <c r="P102" i="18"/>
  <c r="O7" i="18"/>
  <c r="S70" i="18"/>
  <c r="S86" i="18"/>
  <c r="X7" i="18"/>
  <c r="V84" i="18"/>
  <c r="M62" i="18"/>
  <c r="S83" i="18"/>
  <c r="M22" i="18"/>
  <c r="S4" i="18"/>
  <c r="U4" i="18" s="1"/>
  <c r="P12" i="18"/>
  <c r="O65" i="18"/>
  <c r="T80" i="18"/>
  <c r="V102" i="18"/>
  <c r="O83" i="18"/>
  <c r="V24" i="18"/>
  <c r="V52" i="18"/>
  <c r="S11" i="18"/>
  <c r="X71" i="18"/>
  <c r="M41" i="24"/>
  <c r="M47" i="24"/>
  <c r="S30" i="24"/>
  <c r="U30" i="24" s="1"/>
  <c r="O47" i="24"/>
  <c r="N25" i="24"/>
  <c r="X38" i="24"/>
  <c r="X49" i="24"/>
  <c r="N47" i="24"/>
  <c r="X50" i="24"/>
  <c r="M25" i="24"/>
  <c r="O46" i="24"/>
  <c r="X48" i="24"/>
  <c r="S38" i="24"/>
  <c r="T46" i="24"/>
  <c r="X32" i="24"/>
  <c r="S18" i="24"/>
  <c r="X47" i="24"/>
  <c r="O41" i="24"/>
  <c r="S43" i="24"/>
  <c r="P15" i="24"/>
  <c r="O15" i="24"/>
  <c r="O24" i="24"/>
  <c r="N24" i="24"/>
  <c r="S24" i="24"/>
  <c r="U24" i="24" s="1"/>
  <c r="V31" i="18"/>
  <c r="P133" i="1"/>
  <c r="V32" i="1"/>
  <c r="S32" i="1"/>
  <c r="U32" i="1" s="1"/>
  <c r="N46" i="18"/>
  <c r="T19" i="24"/>
  <c r="P19" i="24"/>
  <c r="R60" i="1"/>
  <c r="V60" i="1"/>
  <c r="S19" i="24"/>
  <c r="R15" i="24"/>
  <c r="X24" i="24"/>
  <c r="P33" i="18"/>
  <c r="T24" i="24"/>
  <c r="P31" i="18"/>
  <c r="O31" i="18"/>
  <c r="O29" i="1"/>
  <c r="N29" i="1"/>
  <c r="P46" i="18"/>
  <c r="T46" i="18"/>
  <c r="X118" i="1"/>
  <c r="P31" i="24"/>
  <c r="R31" i="24"/>
  <c r="M31" i="24"/>
  <c r="M46" i="18"/>
  <c r="N31" i="24"/>
  <c r="S46" i="18"/>
  <c r="V46" i="18"/>
  <c r="T31" i="24"/>
  <c r="X152" i="1"/>
  <c r="N152" i="1"/>
  <c r="N55" i="18"/>
  <c r="M65" i="18"/>
  <c r="M152" i="1"/>
  <c r="M55" i="18"/>
  <c r="P67" i="18"/>
  <c r="T173" i="1"/>
  <c r="S41" i="24"/>
  <c r="V41" i="24"/>
  <c r="N173" i="1"/>
  <c r="V44" i="24"/>
  <c r="T65" i="18"/>
  <c r="T28" i="24"/>
  <c r="U28" i="24" s="1"/>
  <c r="X173" i="1"/>
  <c r="N110" i="1"/>
  <c r="X111" i="1"/>
  <c r="M28" i="24"/>
  <c r="M89" i="18"/>
  <c r="R55" i="18"/>
  <c r="S110" i="1"/>
  <c r="R19" i="24"/>
  <c r="S31" i="24"/>
  <c r="M19" i="24"/>
  <c r="R24" i="24"/>
  <c r="T29" i="1"/>
  <c r="U29" i="1" s="1"/>
  <c r="X29" i="1"/>
  <c r="P29" i="1"/>
  <c r="S29" i="18"/>
  <c r="O33" i="18"/>
  <c r="M33" i="18"/>
  <c r="X32" i="1"/>
  <c r="N33" i="18"/>
  <c r="M173" i="1"/>
  <c r="S44" i="24"/>
  <c r="U44" i="24" s="1"/>
  <c r="T111" i="1"/>
  <c r="N111" i="1"/>
  <c r="V111" i="1"/>
  <c r="P173" i="1"/>
  <c r="M111" i="1"/>
  <c r="V92" i="18"/>
  <c r="P111" i="1"/>
  <c r="V55" i="18"/>
  <c r="P55" i="18"/>
  <c r="S47" i="1"/>
  <c r="M118" i="1"/>
  <c r="R29" i="18"/>
  <c r="X93" i="1"/>
  <c r="X15" i="24"/>
  <c r="M93" i="1"/>
  <c r="T118" i="1"/>
  <c r="N11" i="24"/>
  <c r="X11" i="24"/>
  <c r="T11" i="24"/>
  <c r="P37" i="24"/>
  <c r="N15" i="24"/>
  <c r="X37" i="24"/>
  <c r="P118" i="1"/>
  <c r="O5" i="24"/>
  <c r="T26" i="18"/>
  <c r="P11" i="24"/>
  <c r="O12" i="24"/>
  <c r="N19" i="24"/>
  <c r="M11" i="24"/>
  <c r="O37" i="24"/>
  <c r="N93" i="1"/>
  <c r="T7" i="9"/>
  <c r="N60" i="1"/>
  <c r="O118" i="1"/>
  <c r="T12" i="24"/>
  <c r="O19" i="24"/>
  <c r="N37" i="24"/>
  <c r="S93" i="1"/>
  <c r="U93" i="1" s="1"/>
  <c r="S133" i="1"/>
  <c r="S27" i="18"/>
  <c r="M47" i="1"/>
  <c r="N26" i="18"/>
  <c r="V93" i="1"/>
  <c r="S33" i="18"/>
  <c r="U33" i="18" s="1"/>
  <c r="O89" i="18"/>
  <c r="N47" i="1"/>
  <c r="R33" i="18"/>
  <c r="T37" i="24"/>
  <c r="U37" i="24" s="1"/>
  <c r="X28" i="24"/>
  <c r="O28" i="24"/>
  <c r="T92" i="18"/>
  <c r="S89" i="18"/>
  <c r="M32" i="1"/>
  <c r="T133" i="1"/>
  <c r="P47" i="1"/>
  <c r="N28" i="24"/>
  <c r="P89" i="18"/>
  <c r="R89" i="18"/>
  <c r="O60" i="1"/>
  <c r="X60" i="1"/>
  <c r="X89" i="18"/>
  <c r="T89" i="18"/>
  <c r="S152" i="1"/>
  <c r="U152" i="1" s="1"/>
  <c r="T47" i="1"/>
  <c r="M60" i="1"/>
  <c r="T110" i="1"/>
  <c r="X110" i="1"/>
  <c r="X47" i="1"/>
  <c r="V152" i="1"/>
  <c r="O11" i="1"/>
  <c r="M50" i="24"/>
  <c r="P50" i="24"/>
  <c r="O29" i="18"/>
  <c r="S67" i="18"/>
  <c r="M29" i="18"/>
  <c r="V110" i="1"/>
  <c r="M12" i="24"/>
  <c r="S15" i="24"/>
  <c r="U15" i="24" s="1"/>
  <c r="M92" i="18"/>
  <c r="P110" i="1"/>
  <c r="M110" i="1"/>
  <c r="X12" i="24"/>
  <c r="N92" i="18"/>
  <c r="P92" i="18"/>
  <c r="S11" i="24"/>
  <c r="X92" i="18"/>
  <c r="N32" i="1"/>
  <c r="X27" i="18"/>
  <c r="P60" i="1"/>
  <c r="V11" i="24"/>
  <c r="T2" i="9"/>
  <c r="P26" i="18"/>
  <c r="V27" i="18"/>
  <c r="S92" i="18"/>
  <c r="X41" i="24"/>
  <c r="N5" i="24"/>
  <c r="T67" i="18"/>
  <c r="O67" i="18"/>
  <c r="X26" i="18"/>
  <c r="S111" i="1"/>
  <c r="V12" i="24"/>
  <c r="X31" i="24"/>
  <c r="X11" i="1"/>
  <c r="M27" i="18"/>
  <c r="T27" i="18"/>
  <c r="P27" i="18"/>
  <c r="P11" i="1"/>
  <c r="X44" i="24"/>
  <c r="P12" i="24"/>
  <c r="O50" i="24"/>
  <c r="M67" i="18"/>
  <c r="S39" i="18"/>
  <c r="U39" i="18" s="1"/>
  <c r="R133" i="1"/>
  <c r="R29" i="24"/>
  <c r="P44" i="24"/>
  <c r="S118" i="1"/>
  <c r="M11" i="1"/>
  <c r="M44" i="24"/>
  <c r="T5" i="24"/>
  <c r="M29" i="24"/>
  <c r="S12" i="24"/>
  <c r="U12" i="24" s="1"/>
  <c r="N11" i="1"/>
  <c r="S29" i="24"/>
  <c r="U29" i="24" s="1"/>
  <c r="T50" i="24"/>
  <c r="U50" i="24" s="1"/>
  <c r="N50" i="24"/>
  <c r="X65" i="18"/>
  <c r="S5" i="24"/>
  <c r="R5" i="24"/>
  <c r="N44" i="24"/>
  <c r="X5" i="24"/>
  <c r="O44" i="24"/>
  <c r="N67" i="18"/>
  <c r="X33" i="18"/>
  <c r="M5" i="24"/>
  <c r="O26" i="18"/>
  <c r="V39" i="18"/>
  <c r="T18" i="24"/>
  <c r="U18" i="24" s="1"/>
  <c r="R19" i="1"/>
  <c r="T8" i="8"/>
  <c r="O3" i="24"/>
  <c r="V8" i="1"/>
  <c r="N3" i="24"/>
  <c r="R37" i="1"/>
  <c r="O14" i="24"/>
  <c r="O18" i="18"/>
  <c r="S36" i="1"/>
  <c r="N36" i="1"/>
  <c r="M36" i="1"/>
  <c r="S18" i="18"/>
  <c r="U18" i="18" s="1"/>
  <c r="V42" i="18"/>
  <c r="V13" i="18"/>
  <c r="S13" i="18"/>
  <c r="T39" i="24"/>
  <c r="N39" i="24"/>
  <c r="T86" i="18"/>
  <c r="M171" i="1"/>
  <c r="X105" i="1"/>
  <c r="O39" i="24"/>
  <c r="P3" i="24"/>
  <c r="X39" i="24"/>
  <c r="P10" i="24"/>
  <c r="M3" i="24"/>
  <c r="M39" i="24"/>
  <c r="O105" i="1"/>
  <c r="T105" i="1"/>
  <c r="U105" i="1" s="1"/>
  <c r="N128" i="1"/>
  <c r="S36" i="24"/>
  <c r="S77" i="18"/>
  <c r="U77" i="18" s="1"/>
  <c r="S52" i="24"/>
  <c r="U52" i="24" s="1"/>
  <c r="S185" i="1"/>
  <c r="O128" i="1"/>
  <c r="T128" i="1"/>
  <c r="N91" i="18"/>
  <c r="R9" i="24"/>
  <c r="M27" i="24"/>
  <c r="X3" i="24"/>
  <c r="O2" i="18"/>
  <c r="S2" i="18"/>
  <c r="O53" i="1"/>
  <c r="P105" i="1"/>
  <c r="P27" i="24"/>
  <c r="M18" i="18"/>
  <c r="V2" i="18"/>
  <c r="O27" i="24"/>
  <c r="T27" i="24"/>
  <c r="U27" i="24" s="1"/>
  <c r="S38" i="18"/>
  <c r="X58" i="18"/>
  <c r="N27" i="24"/>
  <c r="M105" i="1"/>
  <c r="P77" i="18"/>
  <c r="O77" i="18"/>
  <c r="M77" i="18"/>
  <c r="T52" i="24"/>
  <c r="M52" i="24"/>
  <c r="T202" i="1"/>
  <c r="N77" i="18"/>
  <c r="M202" i="1"/>
  <c r="T99" i="18"/>
  <c r="N202" i="1"/>
  <c r="X202" i="1"/>
  <c r="N43" i="24"/>
  <c r="S68" i="18"/>
  <c r="X35" i="24"/>
  <c r="O35" i="24"/>
  <c r="O202" i="1"/>
  <c r="X27" i="1"/>
  <c r="P8" i="1"/>
  <c r="T7" i="8"/>
  <c r="P143" i="1"/>
  <c r="M8" i="1"/>
  <c r="M61" i="18"/>
  <c r="O8" i="1"/>
  <c r="X143" i="1"/>
  <c r="N61" i="18"/>
  <c r="O143" i="1"/>
  <c r="P18" i="24"/>
  <c r="T61" i="18"/>
  <c r="X61" i="18"/>
  <c r="O61" i="18"/>
  <c r="P27" i="1"/>
  <c r="N36" i="24"/>
  <c r="V38" i="18"/>
  <c r="M27" i="1"/>
  <c r="T185" i="1"/>
  <c r="T132" i="1"/>
  <c r="U132" i="1" s="1"/>
  <c r="O185" i="1"/>
  <c r="S143" i="1"/>
  <c r="N49" i="24"/>
  <c r="T10" i="8"/>
  <c r="M143" i="1"/>
  <c r="T27" i="1"/>
  <c r="U27" i="1" s="1"/>
  <c r="M36" i="24"/>
  <c r="T58" i="18"/>
  <c r="P2" i="18"/>
  <c r="O68" i="18"/>
  <c r="O132" i="1"/>
  <c r="X171" i="1"/>
  <c r="M132" i="1"/>
  <c r="N52" i="24"/>
  <c r="X43" i="24"/>
  <c r="O18" i="24"/>
  <c r="M9" i="24"/>
  <c r="M99" i="18"/>
  <c r="M58" i="18"/>
  <c r="R36" i="24"/>
  <c r="S171" i="1"/>
  <c r="U171" i="1" s="1"/>
  <c r="O27" i="1"/>
  <c r="X185" i="1"/>
  <c r="P171" i="1"/>
  <c r="N171" i="1"/>
  <c r="T143" i="1"/>
  <c r="O52" i="24"/>
  <c r="T36" i="24"/>
  <c r="U36" i="24" s="1"/>
  <c r="N9" i="24"/>
  <c r="N58" i="18"/>
  <c r="M185" i="1"/>
  <c r="R36" i="1"/>
  <c r="R27" i="24"/>
  <c r="O58" i="18"/>
  <c r="S3" i="24"/>
  <c r="U3" i="24" s="1"/>
  <c r="P36" i="24"/>
  <c r="X36" i="24"/>
  <c r="X18" i="24"/>
  <c r="N27" i="1"/>
  <c r="P185" i="1"/>
  <c r="T49" i="24"/>
  <c r="U49" i="24" s="1"/>
  <c r="N2" i="18"/>
  <c r="R77" i="18"/>
  <c r="R39" i="24"/>
  <c r="P43" i="24"/>
  <c r="V36" i="1"/>
  <c r="R91" i="18"/>
  <c r="M18" i="24"/>
  <c r="X52" i="24"/>
  <c r="N68" i="18"/>
  <c r="X13" i="18"/>
  <c r="S39" i="24"/>
  <c r="U39" i="24" s="1"/>
  <c r="O86" i="18"/>
  <c r="U19" i="1"/>
  <c r="O49" i="24"/>
  <c r="X12" i="18"/>
  <c r="M12" i="18"/>
  <c r="S202" i="1"/>
  <c r="X86" i="18"/>
  <c r="V202" i="1"/>
  <c r="N14" i="24"/>
  <c r="M10" i="24"/>
  <c r="T9" i="24"/>
  <c r="N99" i="18"/>
  <c r="X18" i="18"/>
  <c r="S14" i="24"/>
  <c r="R185" i="1"/>
  <c r="V3" i="24"/>
  <c r="P14" i="24"/>
  <c r="P53" i="1"/>
  <c r="O43" i="24"/>
  <c r="T91" i="18"/>
  <c r="N18" i="18"/>
  <c r="V171" i="1"/>
  <c r="X36" i="1"/>
  <c r="T14" i="24"/>
  <c r="R61" i="18"/>
  <c r="P128" i="1"/>
  <c r="V18" i="24"/>
  <c r="S61" i="18"/>
  <c r="T43" i="24"/>
  <c r="O91" i="18"/>
  <c r="X10" i="24"/>
  <c r="M91" i="18"/>
  <c r="X128" i="1"/>
  <c r="O36" i="1"/>
  <c r="T35" i="24"/>
  <c r="X91" i="18"/>
  <c r="N10" i="24"/>
  <c r="T13" i="24"/>
  <c r="U13" i="24" s="1"/>
  <c r="O9" i="24"/>
  <c r="T11" i="8"/>
  <c r="X9" i="24"/>
  <c r="N35" i="24"/>
  <c r="O99" i="18"/>
  <c r="X38" i="18"/>
  <c r="V12" i="18"/>
  <c r="M38" i="18"/>
  <c r="V14" i="24"/>
  <c r="P36" i="1"/>
  <c r="R13" i="24"/>
  <c r="O10" i="24"/>
  <c r="M35" i="24"/>
  <c r="X14" i="24"/>
  <c r="N13" i="24"/>
  <c r="P18" i="18"/>
  <c r="S12" i="18"/>
  <c r="X99" i="18"/>
  <c r="P38" i="18"/>
  <c r="V19" i="1"/>
  <c r="T13" i="8"/>
  <c r="N38" i="18"/>
  <c r="R128" i="1"/>
  <c r="V35" i="24"/>
  <c r="S35" i="24"/>
  <c r="V99" i="18"/>
  <c r="S99" i="18"/>
  <c r="U99" i="18" s="1"/>
  <c r="R52" i="24"/>
  <c r="S128" i="1"/>
  <c r="O13" i="18"/>
  <c r="N42" i="18"/>
  <c r="O42" i="18"/>
  <c r="O19" i="1"/>
  <c r="M53" i="1"/>
  <c r="T42" i="18"/>
  <c r="U42" i="18" s="1"/>
  <c r="T5" i="8"/>
  <c r="X13" i="24"/>
  <c r="N53" i="1"/>
  <c r="N37" i="1"/>
  <c r="N19" i="1"/>
  <c r="P13" i="24"/>
  <c r="V13" i="24"/>
  <c r="P37" i="1"/>
  <c r="N13" i="18"/>
  <c r="V143" i="1"/>
  <c r="S37" i="1"/>
  <c r="P42" i="18"/>
  <c r="X37" i="1"/>
  <c r="T37" i="1"/>
  <c r="X53" i="1"/>
  <c r="T13" i="18"/>
  <c r="N8" i="1"/>
  <c r="M19" i="1"/>
  <c r="X19" i="1"/>
  <c r="V27" i="24"/>
  <c r="X2" i="18"/>
  <c r="T2" i="18"/>
  <c r="S9" i="24"/>
  <c r="O37" i="1"/>
  <c r="M13" i="24"/>
  <c r="P13" i="18"/>
  <c r="X42" i="18"/>
  <c r="X22" i="24"/>
  <c r="N35" i="18"/>
  <c r="T35" i="18"/>
  <c r="V20" i="24"/>
  <c r="S20" i="24"/>
  <c r="S9" i="1"/>
  <c r="N127" i="1"/>
  <c r="O7" i="24"/>
  <c r="T7" i="24"/>
  <c r="M43" i="18"/>
  <c r="R16" i="24"/>
  <c r="S49" i="1"/>
  <c r="U49" i="1" s="1"/>
  <c r="V16" i="24"/>
  <c r="T2" i="7"/>
  <c r="O91" i="1"/>
  <c r="R23" i="24"/>
  <c r="S23" i="24"/>
  <c r="P7" i="24"/>
  <c r="N13" i="1"/>
  <c r="N23" i="24"/>
  <c r="O16" i="24"/>
  <c r="M36" i="18"/>
  <c r="O13" i="1"/>
  <c r="P13" i="1"/>
  <c r="X7" i="24"/>
  <c r="O23" i="24"/>
  <c r="M13" i="1"/>
  <c r="P20" i="18"/>
  <c r="M7" i="24"/>
  <c r="O49" i="1"/>
  <c r="M49" i="1"/>
  <c r="P49" i="1"/>
  <c r="T23" i="24"/>
  <c r="T16" i="24"/>
  <c r="U16" i="24" s="1"/>
  <c r="O36" i="18"/>
  <c r="X23" i="24"/>
  <c r="M38" i="24"/>
  <c r="R38" i="24"/>
  <c r="S103" i="18"/>
  <c r="T103" i="18"/>
  <c r="P103" i="18"/>
  <c r="V51" i="18"/>
  <c r="S51" i="18"/>
  <c r="U51" i="18" s="1"/>
  <c r="N66" i="18"/>
  <c r="X112" i="1"/>
  <c r="T11" i="18"/>
  <c r="P23" i="24"/>
  <c r="X20" i="18"/>
  <c r="R102" i="1"/>
  <c r="P9" i="1"/>
  <c r="O22" i="24"/>
  <c r="N20" i="18"/>
  <c r="N49" i="1"/>
  <c r="T22" i="24"/>
  <c r="O11" i="18"/>
  <c r="M96" i="18"/>
  <c r="S138" i="1"/>
  <c r="T53" i="24"/>
  <c r="T42" i="24"/>
  <c r="U42" i="24" s="1"/>
  <c r="P38" i="24"/>
  <c r="T96" i="18"/>
  <c r="P138" i="1"/>
  <c r="M30" i="24"/>
  <c r="X96" i="18"/>
  <c r="X138" i="1"/>
  <c r="P71" i="18"/>
  <c r="O71" i="18"/>
  <c r="O51" i="18"/>
  <c r="M42" i="24"/>
  <c r="N51" i="18"/>
  <c r="M51" i="18"/>
  <c r="T71" i="18"/>
  <c r="N71" i="18"/>
  <c r="U155" i="1"/>
  <c r="X183" i="1"/>
  <c r="P42" i="24"/>
  <c r="N53" i="24"/>
  <c r="M71" i="18"/>
  <c r="N30" i="24"/>
  <c r="P51" i="18"/>
  <c r="O96" i="18"/>
  <c r="M103" i="18"/>
  <c r="O53" i="24"/>
  <c r="O30" i="24"/>
  <c r="X30" i="24"/>
  <c r="N42" i="24"/>
  <c r="O38" i="24"/>
  <c r="N96" i="18"/>
  <c r="X75" i="1"/>
  <c r="S85" i="18"/>
  <c r="N9" i="1"/>
  <c r="M20" i="24"/>
  <c r="T34" i="24"/>
  <c r="T9" i="1"/>
  <c r="X34" i="24"/>
  <c r="P20" i="24"/>
  <c r="X35" i="18"/>
  <c r="T75" i="1"/>
  <c r="U75" i="1" s="1"/>
  <c r="N75" i="1"/>
  <c r="O35" i="18"/>
  <c r="P35" i="18"/>
  <c r="O75" i="1"/>
  <c r="M75" i="1"/>
  <c r="M9" i="1"/>
  <c r="X102" i="1"/>
  <c r="T20" i="18"/>
  <c r="M20" i="18"/>
  <c r="T102" i="1"/>
  <c r="X20" i="24"/>
  <c r="P102" i="1"/>
  <c r="N20" i="24"/>
  <c r="O102" i="1"/>
  <c r="O20" i="24"/>
  <c r="N36" i="18"/>
  <c r="O34" i="24"/>
  <c r="N8" i="18"/>
  <c r="T8" i="18"/>
  <c r="U8" i="18" s="1"/>
  <c r="P8" i="18"/>
  <c r="M48" i="24"/>
  <c r="T38" i="24"/>
  <c r="U38" i="24" s="1"/>
  <c r="M22" i="24"/>
  <c r="T48" i="24"/>
  <c r="T66" i="18"/>
  <c r="R138" i="1"/>
  <c r="S127" i="1"/>
  <c r="U127" i="1" s="1"/>
  <c r="S35" i="18"/>
  <c r="S66" i="18"/>
  <c r="M127" i="1"/>
  <c r="N34" i="24"/>
  <c r="X66" i="18"/>
  <c r="R34" i="24"/>
  <c r="P155" i="1"/>
  <c r="O155" i="1"/>
  <c r="X16" i="24"/>
  <c r="M8" i="18"/>
  <c r="X8" i="18"/>
  <c r="S183" i="1"/>
  <c r="U183" i="1" s="1"/>
  <c r="P36" i="18"/>
  <c r="O66" i="18"/>
  <c r="S3" i="18"/>
  <c r="V85" i="18"/>
  <c r="X53" i="24"/>
  <c r="T36" i="18"/>
  <c r="V42" i="24"/>
  <c r="P53" i="24"/>
  <c r="R3" i="18"/>
  <c r="S206" i="1"/>
  <c r="U206" i="1" s="1"/>
  <c r="R42" i="24"/>
  <c r="V127" i="1"/>
  <c r="P22" i="24"/>
  <c r="X26" i="24"/>
  <c r="O127" i="1"/>
  <c r="P16" i="24"/>
  <c r="M34" i="24"/>
  <c r="V138" i="1"/>
  <c r="R35" i="18"/>
  <c r="T13" i="7"/>
  <c r="X9" i="1"/>
  <c r="O4" i="24"/>
  <c r="S36" i="18"/>
  <c r="M138" i="1"/>
  <c r="P3" i="18"/>
  <c r="T3" i="18"/>
  <c r="V112" i="1"/>
  <c r="M91" i="1"/>
  <c r="X87" i="1"/>
  <c r="P87" i="1"/>
  <c r="O87" i="1"/>
  <c r="O138" i="1"/>
  <c r="V71" i="18"/>
  <c r="O43" i="18"/>
  <c r="T138" i="1"/>
  <c r="T91" i="1"/>
  <c r="U91" i="1" s="1"/>
  <c r="N87" i="1"/>
  <c r="M87" i="1"/>
  <c r="S112" i="1"/>
  <c r="X4" i="24"/>
  <c r="N4" i="24"/>
  <c r="P11" i="18"/>
  <c r="M3" i="18"/>
  <c r="V36" i="18"/>
  <c r="S96" i="18"/>
  <c r="S4" i="24"/>
  <c r="X91" i="1"/>
  <c r="N3" i="18"/>
  <c r="N11" i="18"/>
  <c r="T43" i="18"/>
  <c r="U43" i="18" s="1"/>
  <c r="O3" i="18"/>
  <c r="R4" i="24"/>
  <c r="N91" i="1"/>
  <c r="T5" i="7"/>
  <c r="X43" i="18"/>
  <c r="X11" i="18"/>
  <c r="S22" i="24"/>
  <c r="N43" i="18"/>
  <c r="S71" i="18"/>
  <c r="V22" i="24"/>
  <c r="M4" i="24"/>
  <c r="R96" i="18"/>
  <c r="T4" i="24"/>
  <c r="R183" i="1"/>
  <c r="R66" i="18"/>
  <c r="V66" i="18"/>
  <c r="V38" i="24"/>
  <c r="V206" i="1"/>
  <c r="V183" i="1"/>
  <c r="N112" i="1"/>
  <c r="S53" i="24"/>
  <c r="R53" i="24"/>
  <c r="P66" i="18"/>
  <c r="V26" i="24"/>
  <c r="M26" i="24"/>
  <c r="R8" i="18"/>
  <c r="S34" i="24"/>
  <c r="X85" i="18"/>
  <c r="M85" i="18"/>
  <c r="S26" i="24"/>
  <c r="N85" i="18"/>
  <c r="S7" i="24"/>
  <c r="T85" i="18"/>
  <c r="O26" i="24"/>
  <c r="N26" i="24"/>
  <c r="V102" i="1"/>
  <c r="T26" i="24"/>
  <c r="O85" i="18"/>
  <c r="R7" i="24"/>
  <c r="V43" i="18"/>
  <c r="V8" i="18"/>
  <c r="S47" i="18"/>
  <c r="U47" i="18" s="1"/>
  <c r="M78" i="1"/>
  <c r="X96" i="1"/>
  <c r="O7" i="1"/>
  <c r="N7" i="1"/>
  <c r="M7" i="1"/>
  <c r="P7" i="1"/>
  <c r="P182" i="1"/>
  <c r="T21" i="24"/>
  <c r="V21" i="24"/>
  <c r="O96" i="1"/>
  <c r="M96" i="1"/>
  <c r="T25" i="24"/>
  <c r="U25" i="24" s="1"/>
  <c r="T96" i="1"/>
  <c r="P96" i="1"/>
  <c r="V96" i="1"/>
  <c r="S18" i="1"/>
  <c r="N51" i="1"/>
  <c r="X51" i="1"/>
  <c r="T51" i="1"/>
  <c r="P51" i="1"/>
  <c r="V51" i="1"/>
  <c r="S51" i="1"/>
  <c r="S33" i="24"/>
  <c r="P126" i="1"/>
  <c r="O126" i="1"/>
  <c r="V41" i="18"/>
  <c r="R182" i="1"/>
  <c r="V182" i="1"/>
  <c r="N53" i="18"/>
  <c r="P53" i="18"/>
  <c r="R51" i="24"/>
  <c r="U48" i="24"/>
  <c r="S21" i="24"/>
  <c r="U21" i="24" s="1"/>
  <c r="S2" i="24"/>
  <c r="N32" i="24"/>
  <c r="R2" i="24"/>
  <c r="O33" i="24"/>
  <c r="U41" i="24"/>
  <c r="V17" i="24"/>
  <c r="P33" i="24"/>
  <c r="N33" i="24"/>
  <c r="O45" i="24"/>
  <c r="M45" i="24"/>
  <c r="T175" i="1"/>
  <c r="P175" i="1"/>
  <c r="X52" i="18"/>
  <c r="N45" i="24"/>
  <c r="X21" i="24"/>
  <c r="T18" i="1"/>
  <c r="X18" i="1"/>
  <c r="M182" i="1"/>
  <c r="N21" i="24"/>
  <c r="M21" i="24"/>
  <c r="O21" i="24"/>
  <c r="X53" i="18"/>
  <c r="R64" i="18"/>
  <c r="S51" i="24"/>
  <c r="R32" i="24"/>
  <c r="S64" i="18"/>
  <c r="T151" i="1"/>
  <c r="U151" i="1" s="1"/>
  <c r="S32" i="24"/>
  <c r="X7" i="1"/>
  <c r="V33" i="24"/>
  <c r="V18" i="1"/>
  <c r="R18" i="1"/>
  <c r="T4" i="6"/>
  <c r="X175" i="1"/>
  <c r="X45" i="24"/>
  <c r="S40" i="24"/>
  <c r="U40" i="24" s="1"/>
  <c r="N175" i="1"/>
  <c r="X200" i="1"/>
  <c r="X46" i="24"/>
  <c r="M200" i="1"/>
  <c r="M5" i="18"/>
  <c r="N182" i="1"/>
  <c r="X182" i="1"/>
  <c r="P17" i="24"/>
  <c r="P5" i="18"/>
  <c r="O78" i="1"/>
  <c r="M2" i="24"/>
  <c r="N78" i="1"/>
  <c r="P78" i="1"/>
  <c r="N2" i="24"/>
  <c r="X78" i="1"/>
  <c r="X5" i="18"/>
  <c r="O182" i="1"/>
  <c r="O2" i="24"/>
  <c r="V46" i="24"/>
  <c r="R120" i="1"/>
  <c r="M33" i="24"/>
  <c r="T64" i="18"/>
  <c r="N45" i="18"/>
  <c r="P45" i="18"/>
  <c r="M56" i="18"/>
  <c r="T33" i="24"/>
  <c r="V120" i="1"/>
  <c r="T11" i="6"/>
  <c r="T14" i="6"/>
  <c r="R45" i="24"/>
  <c r="P12" i="1"/>
  <c r="T32" i="24"/>
  <c r="T5" i="6"/>
  <c r="N64" i="18"/>
  <c r="M95" i="18"/>
  <c r="M126" i="1"/>
  <c r="M151" i="1"/>
  <c r="X56" i="18"/>
  <c r="R47" i="18"/>
  <c r="V53" i="18"/>
  <c r="X47" i="18"/>
  <c r="P56" i="18"/>
  <c r="T56" i="18"/>
  <c r="S53" i="18"/>
  <c r="S46" i="24"/>
  <c r="U46" i="24" s="1"/>
  <c r="O51" i="24"/>
  <c r="M120" i="1"/>
  <c r="O12" i="1"/>
  <c r="M32" i="24"/>
  <c r="T50" i="18"/>
  <c r="T45" i="18"/>
  <c r="S17" i="24"/>
  <c r="U17" i="24" s="1"/>
  <c r="S6" i="24"/>
  <c r="U6" i="24" s="1"/>
  <c r="X174" i="1"/>
  <c r="M17" i="24"/>
  <c r="O8" i="24"/>
  <c r="N25" i="18"/>
  <c r="R57" i="18"/>
  <c r="P46" i="24"/>
  <c r="T2" i="6"/>
  <c r="X25" i="18"/>
  <c r="S45" i="24"/>
  <c r="U45" i="24" s="1"/>
  <c r="X8" i="24"/>
  <c r="S7" i="1"/>
  <c r="U7" i="1" s="1"/>
  <c r="T8" i="24"/>
  <c r="M51" i="24"/>
  <c r="M57" i="18"/>
  <c r="T57" i="18"/>
  <c r="U57" i="18" s="1"/>
  <c r="T25" i="18"/>
  <c r="U25" i="18" s="1"/>
  <c r="S12" i="1"/>
  <c r="U12" i="1" s="1"/>
  <c r="R12" i="1"/>
  <c r="T51" i="24"/>
  <c r="X51" i="24"/>
  <c r="P25" i="18"/>
  <c r="P50" i="18"/>
  <c r="P47" i="24"/>
  <c r="O45" i="18"/>
  <c r="X50" i="18"/>
  <c r="N5" i="18"/>
  <c r="T5" i="18"/>
  <c r="P57" i="18"/>
  <c r="S50" i="18"/>
  <c r="S174" i="1"/>
  <c r="U174" i="1" s="1"/>
  <c r="M25" i="18"/>
  <c r="S47" i="24"/>
  <c r="U47" i="24" s="1"/>
  <c r="V40" i="24"/>
  <c r="X57" i="18"/>
  <c r="N17" i="24"/>
  <c r="M51" i="1"/>
  <c r="R7" i="1"/>
  <c r="R33" i="24"/>
  <c r="O17" i="24"/>
  <c r="O25" i="24"/>
  <c r="M50" i="18"/>
  <c r="R50" i="18"/>
  <c r="X64" i="18"/>
  <c r="S96" i="1"/>
  <c r="P51" i="24"/>
  <c r="P174" i="1"/>
  <c r="X17" i="24"/>
  <c r="X12" i="1"/>
  <c r="M12" i="1"/>
  <c r="N12" i="1"/>
  <c r="N174" i="1"/>
  <c r="N200" i="1"/>
  <c r="R6" i="24"/>
  <c r="M8" i="24"/>
  <c r="O32" i="24"/>
  <c r="N8" i="24"/>
  <c r="T53" i="18"/>
  <c r="X45" i="18"/>
  <c r="O57" i="18"/>
  <c r="M53" i="18"/>
  <c r="V57" i="18"/>
  <c r="U182" i="1"/>
  <c r="S78" i="1"/>
  <c r="U78" i="1" s="1"/>
  <c r="P25" i="24"/>
  <c r="X73" i="18"/>
  <c r="V73" i="18"/>
  <c r="M73" i="18"/>
  <c r="N73" i="18"/>
  <c r="V151" i="1"/>
  <c r="S73" i="18"/>
  <c r="R151" i="1"/>
  <c r="T73" i="18"/>
  <c r="N95" i="18"/>
  <c r="O95" i="18"/>
  <c r="S95" i="18"/>
  <c r="X95" i="18"/>
  <c r="R95" i="18"/>
  <c r="T95" i="18"/>
  <c r="S45" i="18"/>
  <c r="T2" i="24"/>
  <c r="R25" i="24"/>
  <c r="X2" i="24"/>
  <c r="V47" i="24"/>
  <c r="S41" i="18"/>
  <c r="U41" i="18" s="1"/>
  <c r="V45" i="18"/>
  <c r="S8" i="24"/>
  <c r="V8" i="24"/>
  <c r="R47" i="24"/>
  <c r="V25" i="24"/>
  <c r="P47" i="18"/>
  <c r="N50" i="18"/>
  <c r="O47" i="18"/>
  <c r="N47" i="18"/>
  <c r="M53" i="20"/>
  <c r="N14" i="20"/>
  <c r="T53" i="20"/>
  <c r="X14" i="20"/>
  <c r="V14" i="20"/>
  <c r="V39" i="20"/>
  <c r="R20" i="20"/>
  <c r="T20" i="20"/>
  <c r="S16" i="20"/>
  <c r="M20" i="20"/>
  <c r="O53" i="20"/>
  <c r="X53" i="20"/>
  <c r="O14" i="20"/>
  <c r="N53" i="20"/>
  <c r="M14" i="20"/>
  <c r="S14" i="20"/>
  <c r="U14" i="20" s="1"/>
  <c r="O24" i="20"/>
  <c r="R28" i="20"/>
  <c r="R31" i="20"/>
  <c r="S31" i="20"/>
  <c r="V34" i="20"/>
  <c r="N24" i="20"/>
  <c r="R44" i="20"/>
  <c r="P46" i="20"/>
  <c r="O46" i="20"/>
  <c r="M49" i="20"/>
  <c r="P24" i="20"/>
  <c r="N46" i="20"/>
  <c r="R39" i="20"/>
  <c r="T40" i="20"/>
  <c r="V32" i="20"/>
  <c r="S12" i="20"/>
  <c r="P20" i="20"/>
  <c r="X20" i="20"/>
  <c r="S44" i="20"/>
  <c r="O20" i="20"/>
  <c r="O49" i="20"/>
  <c r="X46" i="20"/>
  <c r="V35" i="20"/>
  <c r="S52" i="20"/>
  <c r="P44" i="20"/>
  <c r="N49" i="20"/>
  <c r="M46" i="20"/>
  <c r="R12" i="20"/>
  <c r="V7" i="20"/>
  <c r="V10" i="20"/>
  <c r="V48" i="20"/>
  <c r="R22" i="20"/>
  <c r="S48" i="20"/>
  <c r="M40" i="20"/>
  <c r="S19" i="20"/>
  <c r="R19" i="20"/>
  <c r="V72" i="1"/>
  <c r="R72" i="1"/>
  <c r="S22" i="20"/>
  <c r="R4" i="18"/>
  <c r="M23" i="18"/>
  <c r="N23" i="18"/>
  <c r="S23" i="18"/>
  <c r="R23" i="18"/>
  <c r="R98" i="1"/>
  <c r="T2" i="5"/>
  <c r="R15" i="1"/>
  <c r="S24" i="18"/>
  <c r="S15" i="1"/>
  <c r="P4" i="20"/>
  <c r="P3" i="20"/>
  <c r="S8" i="20"/>
  <c r="O4" i="20"/>
  <c r="V50" i="20"/>
  <c r="V13" i="20"/>
  <c r="S50" i="20"/>
  <c r="R17" i="20"/>
  <c r="N3" i="20"/>
  <c r="N4" i="20"/>
  <c r="O3" i="20"/>
  <c r="R5" i="20"/>
  <c r="N40" i="20"/>
  <c r="M3" i="20"/>
  <c r="X40" i="20"/>
  <c r="S4" i="20"/>
  <c r="U4" i="20" s="1"/>
  <c r="S36" i="20"/>
  <c r="M47" i="20"/>
  <c r="V47" i="20"/>
  <c r="R36" i="20"/>
  <c r="S2" i="20"/>
  <c r="R8" i="20"/>
  <c r="P40" i="20"/>
  <c r="N47" i="20"/>
  <c r="S6" i="20"/>
  <c r="U6" i="20" s="1"/>
  <c r="S45" i="20"/>
  <c r="S47" i="20"/>
  <c r="R30" i="18"/>
  <c r="R95" i="1"/>
  <c r="S67" i="1"/>
  <c r="U67" i="1" s="1"/>
  <c r="N17" i="1"/>
  <c r="R26" i="20"/>
  <c r="T23" i="18"/>
  <c r="S26" i="20"/>
  <c r="U26" i="20" s="1"/>
  <c r="N192" i="1"/>
  <c r="O88" i="18"/>
  <c r="P67" i="1"/>
  <c r="P23" i="18"/>
  <c r="M67" i="1"/>
  <c r="N67" i="1"/>
  <c r="O67" i="1"/>
  <c r="O26" i="20"/>
  <c r="O95" i="1"/>
  <c r="P28" i="18"/>
  <c r="N12" i="20"/>
  <c r="T15" i="1"/>
  <c r="M19" i="20"/>
  <c r="P26" i="20"/>
  <c r="P40" i="1"/>
  <c r="P12" i="20"/>
  <c r="T12" i="20"/>
  <c r="M6" i="20"/>
  <c r="T47" i="20"/>
  <c r="P17" i="1"/>
  <c r="M12" i="20"/>
  <c r="P6" i="20"/>
  <c r="M27" i="20"/>
  <c r="P24" i="18"/>
  <c r="O192" i="1"/>
  <c r="N40" i="1"/>
  <c r="M72" i="1"/>
  <c r="N3" i="1"/>
  <c r="P3" i="1"/>
  <c r="T45" i="20"/>
  <c r="M3" i="1"/>
  <c r="T28" i="18"/>
  <c r="O3" i="1"/>
  <c r="M69" i="18"/>
  <c r="S192" i="1"/>
  <c r="U192" i="1" s="1"/>
  <c r="N88" i="18"/>
  <c r="P194" i="1"/>
  <c r="M36" i="20"/>
  <c r="P36" i="20"/>
  <c r="S122" i="1"/>
  <c r="U122" i="1" s="1"/>
  <c r="M194" i="1"/>
  <c r="O194" i="1"/>
  <c r="M192" i="1"/>
  <c r="T36" i="20"/>
  <c r="N98" i="1"/>
  <c r="N19" i="20"/>
  <c r="N34" i="18"/>
  <c r="M26" i="20"/>
  <c r="O34" i="18"/>
  <c r="T72" i="1"/>
  <c r="U72" i="1" s="1"/>
  <c r="T8" i="5"/>
  <c r="M15" i="1"/>
  <c r="P72" i="1"/>
  <c r="N26" i="20"/>
  <c r="O19" i="20"/>
  <c r="T19" i="20"/>
  <c r="T95" i="1"/>
  <c r="N6" i="20"/>
  <c r="N15" i="1"/>
  <c r="O6" i="20"/>
  <c r="M34" i="18"/>
  <c r="P15" i="1"/>
  <c r="N95" i="1"/>
  <c r="M95" i="1"/>
  <c r="T34" i="18"/>
  <c r="N72" i="1"/>
  <c r="M98" i="1"/>
  <c r="P98" i="1"/>
  <c r="O98" i="1"/>
  <c r="N28" i="18"/>
  <c r="O45" i="20"/>
  <c r="V194" i="1"/>
  <c r="M45" i="20"/>
  <c r="P45" i="20"/>
  <c r="O36" i="20"/>
  <c r="V88" i="18"/>
  <c r="S88" i="18"/>
  <c r="P192" i="1"/>
  <c r="V45" i="20"/>
  <c r="O47" i="20"/>
  <c r="T75" i="18"/>
  <c r="U75" i="18" s="1"/>
  <c r="V188" i="1"/>
  <c r="S101" i="18"/>
  <c r="M88" i="18"/>
  <c r="T88" i="18"/>
  <c r="S34" i="18"/>
  <c r="S40" i="1"/>
  <c r="U40" i="1" s="1"/>
  <c r="V6" i="20"/>
  <c r="M40" i="1"/>
  <c r="R17" i="1"/>
  <c r="T19" i="18"/>
  <c r="P19" i="18"/>
  <c r="N19" i="18"/>
  <c r="T24" i="18"/>
  <c r="O40" i="1"/>
  <c r="N24" i="18"/>
  <c r="O24" i="18"/>
  <c r="O19" i="18"/>
  <c r="V40" i="1"/>
  <c r="S98" i="1"/>
  <c r="U98" i="1" s="1"/>
  <c r="S17" i="1"/>
  <c r="U17" i="1" s="1"/>
  <c r="V122" i="1"/>
  <c r="M4" i="18"/>
  <c r="V139" i="1"/>
  <c r="S3" i="1"/>
  <c r="U3" i="1" s="1"/>
  <c r="V33" i="20"/>
  <c r="O4" i="18"/>
  <c r="P188" i="1"/>
  <c r="R122" i="1"/>
  <c r="N139" i="1"/>
  <c r="R139" i="1"/>
  <c r="N188" i="1"/>
  <c r="N4" i="18"/>
  <c r="O188" i="1"/>
  <c r="T188" i="1"/>
  <c r="P4" i="18"/>
  <c r="S188" i="1"/>
  <c r="O27" i="20"/>
  <c r="S27" i="20"/>
  <c r="O101" i="18"/>
  <c r="R27" i="20"/>
  <c r="P54" i="18"/>
  <c r="P101" i="18"/>
  <c r="S33" i="20"/>
  <c r="S19" i="18"/>
  <c r="O54" i="18"/>
  <c r="M54" i="18"/>
  <c r="R75" i="18"/>
  <c r="R67" i="1"/>
  <c r="N101" i="18"/>
  <c r="O59" i="18"/>
  <c r="R3" i="1"/>
  <c r="P27" i="20"/>
  <c r="V75" i="18"/>
  <c r="T101" i="18"/>
  <c r="T54" i="18"/>
  <c r="N59" i="18"/>
  <c r="M139" i="1"/>
  <c r="M59" i="18"/>
  <c r="T59" i="18"/>
  <c r="T139" i="1"/>
  <c r="U139" i="1" s="1"/>
  <c r="V3" i="1"/>
  <c r="O139" i="1"/>
  <c r="T27" i="20"/>
  <c r="S95" i="1"/>
  <c r="M32" i="20"/>
  <c r="X60" i="18"/>
  <c r="S81" i="1"/>
  <c r="X22" i="18"/>
  <c r="T13" i="4"/>
  <c r="V37" i="20"/>
  <c r="R49" i="18"/>
  <c r="S13" i="20"/>
  <c r="V62" i="18"/>
  <c r="R14" i="18"/>
  <c r="T106" i="1"/>
  <c r="P114" i="1"/>
  <c r="X49" i="18"/>
  <c r="M114" i="1"/>
  <c r="X114" i="1"/>
  <c r="N114" i="1"/>
  <c r="P60" i="18"/>
  <c r="P56" i="1"/>
  <c r="P38" i="20"/>
  <c r="O38" i="20"/>
  <c r="M179" i="1"/>
  <c r="N179" i="1"/>
  <c r="N205" i="1"/>
  <c r="P205" i="1"/>
  <c r="T146" i="1"/>
  <c r="X146" i="1"/>
  <c r="M38" i="20"/>
  <c r="P146" i="1"/>
  <c r="N38" i="20"/>
  <c r="O81" i="1"/>
  <c r="P81" i="1"/>
  <c r="X81" i="1"/>
  <c r="O146" i="1"/>
  <c r="M146" i="1"/>
  <c r="P33" i="1"/>
  <c r="N62" i="18"/>
  <c r="T22" i="18"/>
  <c r="T62" i="18"/>
  <c r="T33" i="1"/>
  <c r="P70" i="18"/>
  <c r="O33" i="1"/>
  <c r="M33" i="1"/>
  <c r="P22" i="18"/>
  <c r="N102" i="18"/>
  <c r="O102" i="18"/>
  <c r="O22" i="18"/>
  <c r="S34" i="20"/>
  <c r="S87" i="18"/>
  <c r="U87" i="18" s="1"/>
  <c r="V38" i="20"/>
  <c r="R87" i="18"/>
  <c r="X179" i="1"/>
  <c r="S38" i="20"/>
  <c r="U38" i="20" s="1"/>
  <c r="X102" i="18"/>
  <c r="O205" i="1"/>
  <c r="S35" i="20"/>
  <c r="M205" i="1"/>
  <c r="T14" i="4"/>
  <c r="M102" i="18"/>
  <c r="V49" i="18"/>
  <c r="T81" i="1"/>
  <c r="X113" i="1"/>
  <c r="O48" i="18"/>
  <c r="N48" i="18"/>
  <c r="M81" i="1"/>
  <c r="V17" i="18"/>
  <c r="R48" i="18"/>
  <c r="X33" i="1"/>
  <c r="M48" i="18"/>
  <c r="S32" i="20"/>
  <c r="U32" i="20" s="1"/>
  <c r="T113" i="1"/>
  <c r="U113" i="1" s="1"/>
  <c r="M106" i="1"/>
  <c r="T48" i="18"/>
  <c r="X48" i="18"/>
  <c r="O113" i="1"/>
  <c r="S48" i="18"/>
  <c r="M113" i="1"/>
  <c r="O106" i="1"/>
  <c r="X124" i="1"/>
  <c r="T70" i="18"/>
  <c r="P124" i="1"/>
  <c r="P74" i="18"/>
  <c r="X70" i="18"/>
  <c r="P147" i="1"/>
  <c r="T74" i="18"/>
  <c r="M147" i="1"/>
  <c r="M70" i="18"/>
  <c r="T147" i="1"/>
  <c r="X74" i="18"/>
  <c r="O147" i="1"/>
  <c r="X147" i="1"/>
  <c r="O74" i="18"/>
  <c r="M74" i="18"/>
  <c r="X18" i="20"/>
  <c r="N14" i="18"/>
  <c r="P14" i="18"/>
  <c r="M56" i="1"/>
  <c r="O18" i="20"/>
  <c r="N56" i="1"/>
  <c r="X24" i="20"/>
  <c r="N32" i="20"/>
  <c r="T14" i="18"/>
  <c r="U14" i="18" s="1"/>
  <c r="P62" i="18"/>
  <c r="V114" i="1"/>
  <c r="S114" i="1"/>
  <c r="U114" i="1" s="1"/>
  <c r="V33" i="1"/>
  <c r="S15" i="18"/>
  <c r="S66" i="1"/>
  <c r="S146" i="1"/>
  <c r="X205" i="1"/>
  <c r="S40" i="18"/>
  <c r="U40" i="18" s="1"/>
  <c r="V66" i="1"/>
  <c r="P125" i="1"/>
  <c r="S33" i="1"/>
  <c r="X66" i="1"/>
  <c r="S62" i="18"/>
  <c r="V146" i="1"/>
  <c r="R42" i="20"/>
  <c r="M34" i="20"/>
  <c r="X125" i="1"/>
  <c r="T66" i="1"/>
  <c r="V42" i="20"/>
  <c r="P15" i="18"/>
  <c r="V56" i="1"/>
  <c r="V81" i="1"/>
  <c r="S56" i="1"/>
  <c r="U56" i="1" s="1"/>
  <c r="R81" i="1"/>
  <c r="P66" i="1"/>
  <c r="N40" i="18"/>
  <c r="N49" i="18"/>
  <c r="P40" i="18"/>
  <c r="S205" i="1"/>
  <c r="U205" i="1" s="1"/>
  <c r="M66" i="1"/>
  <c r="X15" i="18"/>
  <c r="S102" i="18"/>
  <c r="U102" i="18" s="1"/>
  <c r="V18" i="20"/>
  <c r="O125" i="1"/>
  <c r="T15" i="18"/>
  <c r="P49" i="18"/>
  <c r="N66" i="1"/>
  <c r="T10" i="20"/>
  <c r="N125" i="1"/>
  <c r="M40" i="18"/>
  <c r="X106" i="1"/>
  <c r="S17" i="18"/>
  <c r="U17" i="18" s="1"/>
  <c r="R205" i="1"/>
  <c r="T34" i="20"/>
  <c r="T125" i="1"/>
  <c r="M49" i="18"/>
  <c r="N15" i="18"/>
  <c r="S147" i="1"/>
  <c r="P34" i="20"/>
  <c r="N34" i="20"/>
  <c r="O10" i="20"/>
  <c r="O32" i="20"/>
  <c r="X32" i="20"/>
  <c r="O40" i="18"/>
  <c r="V15" i="18"/>
  <c r="T49" i="18"/>
  <c r="U49" i="18" s="1"/>
  <c r="V40" i="18"/>
  <c r="O15" i="18"/>
  <c r="O66" i="1"/>
  <c r="P32" i="20"/>
  <c r="V14" i="18"/>
  <c r="N10" i="20"/>
  <c r="M10" i="20"/>
  <c r="O70" i="18"/>
  <c r="X40" i="18"/>
  <c r="X87" i="18"/>
  <c r="M87" i="18"/>
  <c r="N87" i="18"/>
  <c r="P179" i="1"/>
  <c r="T179" i="1"/>
  <c r="T11" i="4"/>
  <c r="T10" i="4"/>
  <c r="O87" i="18"/>
  <c r="U124" i="1"/>
  <c r="P87" i="18"/>
  <c r="S28" i="20"/>
  <c r="S24" i="20"/>
  <c r="U24" i="20" s="1"/>
  <c r="T18" i="20"/>
  <c r="U18" i="20" s="1"/>
  <c r="R24" i="20"/>
  <c r="S106" i="1"/>
  <c r="V106" i="1"/>
  <c r="M18" i="20"/>
  <c r="N37" i="20"/>
  <c r="M37" i="20"/>
  <c r="X14" i="18"/>
  <c r="M14" i="18"/>
  <c r="P106" i="1"/>
  <c r="R18" i="20"/>
  <c r="T37" i="20"/>
  <c r="N18" i="20"/>
  <c r="P37" i="20"/>
  <c r="V16" i="20"/>
  <c r="R32" i="18"/>
  <c r="S63" i="1"/>
  <c r="R63" i="1"/>
  <c r="T5" i="3"/>
  <c r="T4" i="3"/>
  <c r="O11" i="20"/>
  <c r="P31" i="1"/>
  <c r="N31" i="1"/>
  <c r="T107" i="1"/>
  <c r="U107" i="1" s="1"/>
  <c r="N191" i="1"/>
  <c r="N107" i="1"/>
  <c r="M6" i="1"/>
  <c r="O6" i="1"/>
  <c r="P6" i="1"/>
  <c r="X160" i="1"/>
  <c r="X6" i="1"/>
  <c r="T191" i="1"/>
  <c r="M191" i="1"/>
  <c r="P107" i="1"/>
  <c r="N160" i="1"/>
  <c r="X191" i="1"/>
  <c r="O191" i="1"/>
  <c r="P160" i="1"/>
  <c r="T160" i="1"/>
  <c r="S64" i="1"/>
  <c r="U168" i="1"/>
  <c r="S70" i="1"/>
  <c r="U70" i="1" s="1"/>
  <c r="O160" i="1"/>
  <c r="M64" i="1"/>
  <c r="U184" i="1"/>
  <c r="M70" i="1"/>
  <c r="X204" i="1"/>
  <c r="T204" i="1"/>
  <c r="O70" i="1"/>
  <c r="N209" i="1"/>
  <c r="P209" i="1"/>
  <c r="M65" i="1"/>
  <c r="U87" i="1"/>
  <c r="P64" i="1"/>
  <c r="O209" i="1"/>
  <c r="T209" i="1"/>
  <c r="U209" i="1" s="1"/>
  <c r="U36" i="1"/>
  <c r="X186" i="1"/>
  <c r="X64" i="1"/>
  <c r="S160" i="1"/>
  <c r="U60" i="1"/>
  <c r="N204" i="1"/>
  <c r="T64" i="1"/>
  <c r="X207" i="1"/>
  <c r="N84" i="18"/>
  <c r="X10" i="18"/>
  <c r="X84" i="18"/>
  <c r="V80" i="18"/>
  <c r="O82" i="18"/>
  <c r="P105" i="18"/>
  <c r="O105" i="18"/>
  <c r="X82" i="18"/>
  <c r="S32" i="18"/>
  <c r="M105" i="18"/>
  <c r="S104" i="18"/>
  <c r="X105" i="18"/>
  <c r="M76" i="18"/>
  <c r="P78" i="18"/>
  <c r="O6" i="18"/>
  <c r="P10" i="18"/>
  <c r="T76" i="18"/>
  <c r="X6" i="18"/>
  <c r="P16" i="18"/>
  <c r="O76" i="18"/>
  <c r="T10" i="18"/>
  <c r="X76" i="18"/>
  <c r="O78" i="18"/>
  <c r="M10" i="18"/>
  <c r="S79" i="18"/>
  <c r="X78" i="18"/>
  <c r="N10" i="18"/>
  <c r="N78" i="18"/>
  <c r="S10" i="18"/>
  <c r="N16" i="18"/>
  <c r="O97" i="18"/>
  <c r="S82" i="18"/>
  <c r="P80" i="18"/>
  <c r="X80" i="18"/>
  <c r="P76" i="18"/>
  <c r="X9" i="18"/>
  <c r="S49" i="20"/>
  <c r="T49" i="20"/>
  <c r="O8" i="20"/>
  <c r="N16" i="20"/>
  <c r="S25" i="20"/>
  <c r="V3" i="20"/>
  <c r="S29" i="20"/>
  <c r="U29" i="20" s="1"/>
  <c r="V29" i="20"/>
  <c r="S9" i="20"/>
  <c r="M16" i="20"/>
  <c r="R25" i="20"/>
  <c r="U39" i="20"/>
  <c r="V49" i="20"/>
  <c r="X3" i="20"/>
  <c r="S7" i="20"/>
  <c r="N29" i="20"/>
  <c r="X8" i="20"/>
  <c r="X29" i="20"/>
  <c r="P29" i="20"/>
  <c r="N44" i="20"/>
  <c r="S20" i="20"/>
  <c r="U20" i="20" s="1"/>
  <c r="T8" i="20"/>
  <c r="O29" i="20"/>
  <c r="N8" i="20"/>
  <c r="S3" i="20"/>
  <c r="U3" i="20" s="1"/>
  <c r="P8" i="20"/>
  <c r="S40" i="20"/>
  <c r="M44" i="20"/>
  <c r="M29" i="20"/>
  <c r="T44" i="20"/>
  <c r="O44" i="20"/>
  <c r="N30" i="20"/>
  <c r="V52" i="20"/>
  <c r="R10" i="18"/>
  <c r="S44" i="18"/>
  <c r="S21" i="20"/>
  <c r="S208" i="1"/>
  <c r="M93" i="18"/>
  <c r="X93" i="18"/>
  <c r="X72" i="18"/>
  <c r="X172" i="1"/>
  <c r="T109" i="1"/>
  <c r="S6" i="18"/>
  <c r="P109" i="1"/>
  <c r="P172" i="1"/>
  <c r="O37" i="18"/>
  <c r="R21" i="20"/>
  <c r="R31" i="1"/>
  <c r="X65" i="1"/>
  <c r="O172" i="1"/>
  <c r="M172" i="1"/>
  <c r="V72" i="18"/>
  <c r="T65" i="1"/>
  <c r="P65" i="1"/>
  <c r="X208" i="1"/>
  <c r="O63" i="1"/>
  <c r="R30" i="20"/>
  <c r="X80" i="1"/>
  <c r="O65" i="1"/>
  <c r="M30" i="20"/>
  <c r="S93" i="18"/>
  <c r="S109" i="1"/>
  <c r="P63" i="1"/>
  <c r="T172" i="1"/>
  <c r="V44" i="18"/>
  <c r="X32" i="18"/>
  <c r="P32" i="18"/>
  <c r="M17" i="20"/>
  <c r="T32" i="18"/>
  <c r="M35" i="1"/>
  <c r="O23" i="20"/>
  <c r="O39" i="20"/>
  <c r="V9" i="20"/>
  <c r="M23" i="20"/>
  <c r="N17" i="20"/>
  <c r="X17" i="20"/>
  <c r="O17" i="20"/>
  <c r="P17" i="20"/>
  <c r="X109" i="1"/>
  <c r="P39" i="20"/>
  <c r="S30" i="20"/>
  <c r="O72" i="18"/>
  <c r="O93" i="18"/>
  <c r="M32" i="18"/>
  <c r="N39" i="20"/>
  <c r="S17" i="20"/>
  <c r="U17" i="20" s="1"/>
  <c r="X23" i="20"/>
  <c r="M39" i="20"/>
  <c r="S9" i="18"/>
  <c r="N23" i="20"/>
  <c r="T23" i="20"/>
  <c r="V71" i="1"/>
  <c r="S90" i="18"/>
  <c r="U90" i="18" s="1"/>
  <c r="X57" i="1"/>
  <c r="O57" i="1"/>
  <c r="M7" i="20"/>
  <c r="M79" i="18"/>
  <c r="X25" i="20"/>
  <c r="O79" i="18"/>
  <c r="O7" i="20"/>
  <c r="T79" i="18"/>
  <c r="T98" i="18"/>
  <c r="S80" i="18"/>
  <c r="T82" i="18"/>
  <c r="V63" i="18"/>
  <c r="S63" i="18"/>
  <c r="U63" i="18" s="1"/>
  <c r="V186" i="1"/>
  <c r="S186" i="1"/>
  <c r="U186" i="1" s="1"/>
  <c r="P28" i="1"/>
  <c r="M28" i="1"/>
  <c r="O25" i="20"/>
  <c r="R79" i="18"/>
  <c r="P98" i="18"/>
  <c r="N79" i="18"/>
  <c r="V79" i="18"/>
  <c r="P57" i="1"/>
  <c r="S6" i="1"/>
  <c r="U6" i="1" s="1"/>
  <c r="N57" i="1"/>
  <c r="X28" i="1"/>
  <c r="T28" i="1"/>
  <c r="U28" i="1" s="1"/>
  <c r="M25" i="20"/>
  <c r="T7" i="20"/>
  <c r="X79" i="18"/>
  <c r="P97" i="18"/>
  <c r="P25" i="20"/>
  <c r="S46" i="20"/>
  <c r="U46" i="20" s="1"/>
  <c r="X7" i="20"/>
  <c r="N81" i="18"/>
  <c r="R83" i="18"/>
  <c r="V70" i="1"/>
  <c r="N28" i="1"/>
  <c r="O30" i="1"/>
  <c r="T25" i="20"/>
  <c r="M81" i="18"/>
  <c r="V83" i="18"/>
  <c r="M83" i="18"/>
  <c r="X83" i="18"/>
  <c r="M97" i="18"/>
  <c r="X4" i="20"/>
  <c r="X49" i="20"/>
  <c r="R6" i="1"/>
  <c r="N7" i="20"/>
  <c r="X97" i="18"/>
  <c r="T83" i="18"/>
  <c r="X98" i="18"/>
  <c r="T57" i="1"/>
  <c r="U57" i="1" s="1"/>
  <c r="N30" i="1"/>
  <c r="O98" i="18"/>
  <c r="T97" i="18"/>
  <c r="U97" i="18" s="1"/>
  <c r="M94" i="18"/>
  <c r="N94" i="18"/>
  <c r="R46" i="20"/>
  <c r="X209" i="1"/>
  <c r="X94" i="18"/>
  <c r="V94" i="18"/>
  <c r="R40" i="20"/>
  <c r="O94" i="18"/>
  <c r="S204" i="1"/>
  <c r="T84" i="18"/>
  <c r="M84" i="18"/>
  <c r="T6" i="2"/>
  <c r="S94" i="18"/>
  <c r="V46" i="20"/>
  <c r="P83" i="18"/>
  <c r="V204" i="1"/>
  <c r="T94" i="18"/>
  <c r="P94" i="18"/>
  <c r="T207" i="1"/>
  <c r="U207" i="1" s="1"/>
  <c r="R52" i="20"/>
  <c r="S51" i="20"/>
  <c r="P207" i="1"/>
  <c r="O158" i="1"/>
  <c r="R51" i="20"/>
  <c r="R172" i="1"/>
  <c r="T10" i="3"/>
  <c r="M207" i="1"/>
  <c r="S41" i="20"/>
  <c r="O207" i="1"/>
  <c r="V41" i="20"/>
  <c r="S172" i="1"/>
  <c r="P104" i="18"/>
  <c r="N63" i="1"/>
  <c r="T63" i="1"/>
  <c r="X63" i="1"/>
  <c r="N32" i="18"/>
  <c r="R23" i="20"/>
  <c r="R11" i="20"/>
  <c r="S31" i="1"/>
  <c r="S23" i="20"/>
  <c r="N44" i="18"/>
  <c r="M21" i="18"/>
  <c r="T35" i="1"/>
  <c r="O109" i="1"/>
  <c r="M109" i="1"/>
  <c r="S71" i="1"/>
  <c r="X21" i="18"/>
  <c r="O71" i="1"/>
  <c r="P80" i="1"/>
  <c r="M43" i="20"/>
  <c r="S65" i="1"/>
  <c r="P21" i="18"/>
  <c r="M71" i="1"/>
  <c r="P43" i="20"/>
  <c r="V65" i="1"/>
  <c r="V93" i="18"/>
  <c r="N80" i="1"/>
  <c r="N43" i="20"/>
  <c r="X71" i="1"/>
  <c r="R15" i="20"/>
  <c r="T8" i="3"/>
  <c r="R93" i="18"/>
  <c r="P11" i="20"/>
  <c r="P71" i="1"/>
  <c r="O43" i="20"/>
  <c r="R6" i="18"/>
  <c r="T71" i="1"/>
  <c r="M80" i="1"/>
  <c r="S15" i="20"/>
  <c r="O80" i="1"/>
  <c r="V208" i="1"/>
  <c r="X158" i="1"/>
  <c r="O30" i="20"/>
  <c r="X90" i="18"/>
  <c r="N9" i="18"/>
  <c r="O9" i="18"/>
  <c r="P9" i="18"/>
  <c r="T11" i="3"/>
  <c r="V9" i="18"/>
  <c r="N90" i="18"/>
  <c r="S80" i="1"/>
  <c r="U80" i="1" s="1"/>
  <c r="P158" i="1"/>
  <c r="X30" i="20"/>
  <c r="O90" i="18"/>
  <c r="O104" i="18"/>
  <c r="R35" i="1"/>
  <c r="S35" i="1"/>
  <c r="V35" i="1"/>
  <c r="R109" i="1"/>
  <c r="V109" i="1"/>
  <c r="S72" i="18"/>
  <c r="T158" i="1"/>
  <c r="R80" i="1"/>
  <c r="T30" i="20"/>
  <c r="N72" i="18"/>
  <c r="S43" i="20"/>
  <c r="U43" i="20" s="1"/>
  <c r="V43" i="20"/>
  <c r="R208" i="1"/>
  <c r="P93" i="18"/>
  <c r="T104" i="18"/>
  <c r="X104" i="18"/>
  <c r="M90" i="18"/>
  <c r="R64" i="1"/>
  <c r="V64" i="1"/>
  <c r="M158" i="1"/>
  <c r="P90" i="18"/>
  <c r="V158" i="1"/>
  <c r="S158" i="1"/>
  <c r="P37" i="18"/>
  <c r="T31" i="1"/>
  <c r="T13" i="3"/>
  <c r="N35" i="1"/>
  <c r="O16" i="20"/>
  <c r="P16" i="20"/>
  <c r="O16" i="18"/>
  <c r="N37" i="18"/>
  <c r="P35" i="1"/>
  <c r="P180" i="1"/>
  <c r="O44" i="18"/>
  <c r="X44" i="18"/>
  <c r="O31" i="1"/>
  <c r="N11" i="20"/>
  <c r="X16" i="20"/>
  <c r="X37" i="18"/>
  <c r="X35" i="1"/>
  <c r="P6" i="18"/>
  <c r="T6" i="18"/>
  <c r="M6" i="18"/>
  <c r="T208" i="1"/>
  <c r="T37" i="18"/>
  <c r="O208" i="1"/>
  <c r="X16" i="18"/>
  <c r="T16" i="18"/>
  <c r="T44" i="18"/>
  <c r="T9" i="18"/>
  <c r="M9" i="18"/>
  <c r="M72" i="18"/>
  <c r="P72" i="18"/>
  <c r="T72" i="18"/>
  <c r="N208" i="1"/>
  <c r="T21" i="18"/>
  <c r="N21" i="18"/>
  <c r="O180" i="1"/>
  <c r="T180" i="1"/>
  <c r="P208" i="1"/>
  <c r="M180" i="1"/>
  <c r="X180" i="1"/>
  <c r="M11" i="20"/>
  <c r="U16" i="20"/>
  <c r="P44" i="18"/>
  <c r="T93" i="18"/>
  <c r="M208" i="1"/>
  <c r="X31" i="1"/>
  <c r="M104" i="18"/>
  <c r="U42" i="26"/>
  <c r="U37" i="26"/>
  <c r="T4" i="25"/>
  <c r="T42" i="25"/>
  <c r="U200" i="1"/>
  <c r="U178" i="1"/>
  <c r="V13" i="1"/>
  <c r="V196" i="1"/>
  <c r="S159" i="1"/>
  <c r="V180" i="1"/>
  <c r="R179" i="1"/>
  <c r="S179" i="1"/>
  <c r="V179" i="1"/>
  <c r="S23" i="1"/>
  <c r="U23" i="1" s="1"/>
  <c r="R176" i="1"/>
  <c r="V176" i="1"/>
  <c r="S161" i="1"/>
  <c r="U136" i="1"/>
  <c r="R159" i="1"/>
  <c r="S13" i="1"/>
  <c r="U13" i="1" s="1"/>
  <c r="S163" i="1"/>
  <c r="U163" i="1" s="1"/>
  <c r="S43" i="1"/>
  <c r="V69" i="1"/>
  <c r="R69" i="1"/>
  <c r="S156" i="1"/>
  <c r="S196" i="1"/>
  <c r="S8" i="1"/>
  <c r="U8" i="1" s="1"/>
  <c r="S180" i="1"/>
  <c r="V195" i="1"/>
  <c r="S195" i="1"/>
  <c r="U195" i="1" s="1"/>
  <c r="R78" i="1"/>
  <c r="V78" i="1"/>
  <c r="U29" i="26"/>
  <c r="U38" i="26"/>
  <c r="U50" i="26"/>
  <c r="T46" i="25"/>
  <c r="T24" i="25"/>
  <c r="T15" i="25"/>
  <c r="T44" i="25"/>
  <c r="T17" i="25"/>
  <c r="T30" i="25"/>
  <c r="T47" i="25"/>
  <c r="T6" i="25"/>
  <c r="T35" i="25"/>
  <c r="U36" i="26"/>
  <c r="T10" i="25"/>
  <c r="T18" i="25"/>
  <c r="T23" i="25"/>
  <c r="T50" i="25"/>
  <c r="U87" i="27"/>
  <c r="U31" i="20"/>
  <c r="U25" i="1"/>
  <c r="U120" i="1"/>
  <c r="U16" i="1"/>
  <c r="V11" i="18"/>
  <c r="V90" i="18"/>
  <c r="R90" i="18"/>
  <c r="S26" i="18"/>
  <c r="R26" i="18"/>
  <c r="R56" i="18"/>
  <c r="S56" i="18"/>
  <c r="R11" i="18"/>
  <c r="S22" i="18"/>
  <c r="V22" i="18"/>
  <c r="R22" i="18"/>
  <c r="S28" i="18"/>
  <c r="V28" i="18"/>
  <c r="R28" i="18"/>
  <c r="S5" i="18"/>
  <c r="R5" i="18"/>
  <c r="V5" i="18"/>
  <c r="S20" i="18"/>
  <c r="V20" i="18"/>
  <c r="R20" i="18"/>
  <c r="S7" i="18"/>
  <c r="V7" i="18"/>
  <c r="R7" i="18"/>
  <c r="S100" i="18"/>
  <c r="V100" i="18"/>
  <c r="R100" i="18"/>
  <c r="S105" i="18"/>
  <c r="V105" i="18"/>
  <c r="R105" i="18"/>
  <c r="S21" i="18"/>
  <c r="R21" i="18"/>
  <c r="V21" i="18"/>
  <c r="S60" i="18"/>
  <c r="U60" i="18" s="1"/>
  <c r="V60" i="18"/>
  <c r="R60" i="18"/>
  <c r="S74" i="18"/>
  <c r="V74" i="18"/>
  <c r="R74" i="18"/>
  <c r="S58" i="18"/>
  <c r="V58" i="18"/>
  <c r="R58" i="18"/>
  <c r="S76" i="18"/>
  <c r="V76" i="18"/>
  <c r="R76" i="18"/>
  <c r="R59" i="18"/>
  <c r="S59" i="18"/>
  <c r="V59" i="18"/>
  <c r="S54" i="18"/>
  <c r="V54" i="18"/>
  <c r="R54" i="18"/>
  <c r="S78" i="18"/>
  <c r="R78" i="18"/>
  <c r="V78" i="18"/>
  <c r="S16" i="18"/>
  <c r="V16" i="18"/>
  <c r="R16" i="18"/>
  <c r="T11" i="15"/>
  <c r="T14" i="9"/>
  <c r="T13" i="9"/>
  <c r="T11" i="9"/>
  <c r="T10" i="9"/>
  <c r="T4" i="4"/>
  <c r="T2" i="17"/>
  <c r="T10" i="17"/>
  <c r="T5" i="17"/>
  <c r="T13" i="17"/>
  <c r="T10" i="16"/>
  <c r="T14" i="16"/>
  <c r="T5" i="16"/>
  <c r="T4" i="16"/>
  <c r="T2" i="15"/>
  <c r="T8" i="15"/>
  <c r="T8" i="14"/>
  <c r="T14" i="14"/>
  <c r="T11" i="14"/>
  <c r="T7" i="13"/>
  <c r="T13" i="12"/>
  <c r="T2" i="12"/>
  <c r="T8" i="12"/>
  <c r="T5" i="12"/>
  <c r="T11" i="12"/>
  <c r="T4" i="12"/>
  <c r="T5" i="11"/>
  <c r="T13" i="11"/>
  <c r="T8" i="11"/>
  <c r="T14" i="11"/>
  <c r="T4" i="11"/>
  <c r="T2" i="11"/>
  <c r="T8" i="10"/>
  <c r="T7" i="10"/>
  <c r="T11" i="10"/>
  <c r="T10" i="10"/>
  <c r="T5" i="9"/>
  <c r="T4" i="9"/>
  <c r="T2" i="8"/>
  <c r="T4" i="8"/>
  <c r="T7" i="7"/>
  <c r="T8" i="7"/>
  <c r="T7" i="6"/>
  <c r="T10" i="6"/>
  <c r="T7" i="5"/>
  <c r="T10" i="5"/>
  <c r="T11" i="5"/>
  <c r="T7" i="4"/>
  <c r="T5" i="4"/>
  <c r="T2" i="4"/>
  <c r="T14" i="3"/>
  <c r="U9" i="26"/>
  <c r="T12" i="25"/>
  <c r="U63" i="27"/>
  <c r="T29" i="25"/>
  <c r="U20" i="24"/>
  <c r="U10" i="24"/>
  <c r="X43" i="20"/>
  <c r="X34" i="20"/>
  <c r="U53" i="20"/>
  <c r="N42" i="20"/>
  <c r="N5" i="20"/>
  <c r="P5" i="20"/>
  <c r="O5" i="20"/>
  <c r="T5" i="20"/>
  <c r="U5" i="20" s="1"/>
  <c r="M5" i="20"/>
  <c r="M33" i="20"/>
  <c r="T33" i="20"/>
  <c r="O33" i="20"/>
  <c r="N33" i="20"/>
  <c r="O48" i="20"/>
  <c r="T48" i="20"/>
  <c r="P48" i="20"/>
  <c r="N48" i="20"/>
  <c r="M48" i="20"/>
  <c r="N22" i="20"/>
  <c r="T22" i="20"/>
  <c r="P22" i="20"/>
  <c r="M22" i="20"/>
  <c r="P33" i="20"/>
  <c r="P2" i="20"/>
  <c r="T2" i="20"/>
  <c r="M2" i="20"/>
  <c r="N2" i="20"/>
  <c r="T50" i="20"/>
  <c r="O50" i="20"/>
  <c r="N50" i="20"/>
  <c r="X50" i="20"/>
  <c r="M50" i="20"/>
  <c r="S10" i="20"/>
  <c r="X10" i="20"/>
  <c r="T42" i="20"/>
  <c r="U42" i="20" s="1"/>
  <c r="O42" i="20"/>
  <c r="X42" i="20"/>
  <c r="M42" i="20"/>
  <c r="P28" i="20"/>
  <c r="M28" i="20"/>
  <c r="N28" i="20"/>
  <c r="X28" i="20"/>
  <c r="T28" i="20"/>
  <c r="U28" i="20" s="1"/>
  <c r="T13" i="20"/>
  <c r="P13" i="20"/>
  <c r="N13" i="20"/>
  <c r="X13" i="20"/>
  <c r="M13" i="20"/>
  <c r="P35" i="20"/>
  <c r="N35" i="20"/>
  <c r="O35" i="20"/>
  <c r="M35" i="20"/>
  <c r="X35" i="20"/>
  <c r="T35" i="20"/>
  <c r="S37" i="20"/>
  <c r="X37" i="20"/>
  <c r="X38" i="20"/>
  <c r="T41" i="20"/>
  <c r="O41" i="20"/>
  <c r="N41" i="20"/>
  <c r="X41" i="20"/>
  <c r="M41" i="20"/>
  <c r="T15" i="20"/>
  <c r="P15" i="20"/>
  <c r="N15" i="20"/>
  <c r="X15" i="20"/>
  <c r="M15" i="20"/>
  <c r="N21" i="20"/>
  <c r="P21" i="20"/>
  <c r="M21" i="20"/>
  <c r="X21" i="20"/>
  <c r="T21" i="20"/>
  <c r="T9" i="20"/>
  <c r="U9" i="20" s="1"/>
  <c r="P9" i="20"/>
  <c r="O9" i="20"/>
  <c r="N9" i="20"/>
  <c r="X9" i="20"/>
  <c r="M9" i="20"/>
  <c r="O15" i="20"/>
  <c r="T52" i="20"/>
  <c r="U52" i="20" s="1"/>
  <c r="O52" i="20"/>
  <c r="X52" i="20"/>
  <c r="M52" i="20"/>
  <c r="X39" i="20"/>
  <c r="O51" i="20"/>
  <c r="N51" i="20"/>
  <c r="M51" i="20"/>
  <c r="P51" i="20"/>
  <c r="X51" i="20"/>
  <c r="T51" i="20"/>
  <c r="P52" i="20"/>
  <c r="S11" i="20"/>
  <c r="U11" i="20" s="1"/>
  <c r="X11" i="20"/>
  <c r="P41" i="20"/>
  <c r="O21" i="20"/>
  <c r="U145" i="1"/>
  <c r="U4" i="1"/>
  <c r="U99" i="1"/>
  <c r="U94" i="1"/>
  <c r="T14" i="2"/>
  <c r="T4" i="2"/>
  <c r="T13" i="2"/>
  <c r="T8" i="2"/>
  <c r="T7" i="2"/>
  <c r="T10" i="2"/>
  <c r="T12" i="2"/>
  <c r="U44" i="27" l="1"/>
  <c r="U71" i="27"/>
  <c r="U103" i="27"/>
  <c r="U33" i="27"/>
  <c r="U98" i="27"/>
  <c r="U60" i="27"/>
  <c r="U12" i="27"/>
  <c r="U18" i="27"/>
  <c r="U38" i="18"/>
  <c r="U96" i="27"/>
  <c r="U35" i="27"/>
  <c r="U93" i="27"/>
  <c r="U6" i="27"/>
  <c r="U52" i="18"/>
  <c r="U98" i="18"/>
  <c r="U7" i="18"/>
  <c r="U56" i="27"/>
  <c r="U62" i="27"/>
  <c r="U49" i="27"/>
  <c r="U161" i="1"/>
  <c r="U30" i="1"/>
  <c r="U100" i="1"/>
  <c r="U125" i="1"/>
  <c r="U166" i="1"/>
  <c r="U119" i="1"/>
  <c r="U177" i="1"/>
  <c r="U79" i="1"/>
  <c r="U63" i="1"/>
  <c r="U102" i="1"/>
  <c r="U38" i="1"/>
  <c r="U51" i="1"/>
  <c r="U197" i="1"/>
  <c r="U137" i="1"/>
  <c r="U135" i="1"/>
  <c r="U175" i="1"/>
  <c r="U41" i="1"/>
  <c r="U160" i="1"/>
  <c r="U9" i="1"/>
  <c r="U112" i="1"/>
  <c r="U81" i="1"/>
  <c r="U110" i="1"/>
  <c r="U82" i="1"/>
  <c r="U5" i="1"/>
  <c r="U159" i="1"/>
  <c r="U106" i="1"/>
  <c r="U173" i="1"/>
  <c r="U149" i="1"/>
  <c r="U22" i="1"/>
  <c r="U156" i="1"/>
  <c r="U191" i="1"/>
  <c r="U3" i="27"/>
  <c r="U57" i="27"/>
  <c r="U46" i="27"/>
  <c r="U100" i="27"/>
  <c r="U61" i="27"/>
  <c r="U97" i="27"/>
  <c r="U15" i="27"/>
  <c r="U22" i="27"/>
  <c r="U32" i="27"/>
  <c r="U75" i="27"/>
  <c r="U30" i="27"/>
  <c r="U16" i="27"/>
  <c r="U37" i="27"/>
  <c r="U76" i="27"/>
  <c r="U48" i="27"/>
  <c r="U83" i="27"/>
  <c r="U69" i="27"/>
  <c r="U20" i="27"/>
  <c r="U7" i="27"/>
  <c r="U88" i="27"/>
  <c r="U26" i="27"/>
  <c r="U78" i="27"/>
  <c r="U40" i="27"/>
  <c r="U46" i="26"/>
  <c r="U48" i="26"/>
  <c r="U34" i="26"/>
  <c r="U101" i="1"/>
  <c r="U52" i="26"/>
  <c r="U26" i="1"/>
  <c r="U64" i="27"/>
  <c r="U10" i="1"/>
  <c r="U13" i="27"/>
  <c r="U24" i="27"/>
  <c r="U3" i="26"/>
  <c r="U58" i="27"/>
  <c r="U15" i="26"/>
  <c r="U12" i="26"/>
  <c r="U55" i="27"/>
  <c r="U39" i="26"/>
  <c r="U6" i="26"/>
  <c r="U14" i="26"/>
  <c r="T16" i="25"/>
  <c r="T5" i="25"/>
  <c r="U196" i="1"/>
  <c r="T14" i="25"/>
  <c r="U69" i="1"/>
  <c r="U193" i="1"/>
  <c r="T48" i="25"/>
  <c r="U48" i="1"/>
  <c r="T45" i="25"/>
  <c r="T3" i="25"/>
  <c r="U10" i="27"/>
  <c r="U203" i="1"/>
  <c r="U130" i="1"/>
  <c r="U94" i="27"/>
  <c r="T13" i="25"/>
  <c r="U43" i="1"/>
  <c r="U201" i="1"/>
  <c r="T37" i="25"/>
  <c r="U21" i="1"/>
  <c r="U55" i="1"/>
  <c r="U89" i="1"/>
  <c r="U50" i="1"/>
  <c r="U17" i="27"/>
  <c r="U115" i="1"/>
  <c r="U7" i="26"/>
  <c r="U68" i="1"/>
  <c r="U20" i="1"/>
  <c r="U105" i="27"/>
  <c r="U17" i="26"/>
  <c r="U2" i="1"/>
  <c r="U108" i="1"/>
  <c r="U116" i="1"/>
  <c r="U190" i="1"/>
  <c r="U33" i="26"/>
  <c r="U22" i="26"/>
  <c r="U27" i="27"/>
  <c r="U31" i="26"/>
  <c r="U77" i="1"/>
  <c r="U66" i="27"/>
  <c r="U8" i="27"/>
  <c r="U72" i="27"/>
  <c r="T33" i="25"/>
  <c r="T11" i="25"/>
  <c r="U25" i="27"/>
  <c r="U148" i="1"/>
  <c r="U42" i="1"/>
  <c r="U46" i="1"/>
  <c r="U36" i="27"/>
  <c r="T25" i="25"/>
  <c r="U91" i="27"/>
  <c r="U91" i="18"/>
  <c r="U56" i="18"/>
  <c r="U12" i="18"/>
  <c r="U29" i="18"/>
  <c r="U65" i="18"/>
  <c r="U68" i="18"/>
  <c r="U100" i="18"/>
  <c r="U105" i="18"/>
  <c r="U94" i="18"/>
  <c r="U11" i="18"/>
  <c r="U37" i="18"/>
  <c r="U84" i="18"/>
  <c r="U104" i="18"/>
  <c r="U78" i="18"/>
  <c r="U80" i="18"/>
  <c r="U35" i="18"/>
  <c r="U86" i="18"/>
  <c r="U28" i="18"/>
  <c r="U83" i="18"/>
  <c r="U103" i="18"/>
  <c r="U46" i="18"/>
  <c r="U70" i="18"/>
  <c r="U82" i="18"/>
  <c r="U31" i="24"/>
  <c r="U33" i="24"/>
  <c r="U43" i="24"/>
  <c r="U19" i="24"/>
  <c r="U11" i="24"/>
  <c r="U133" i="1"/>
  <c r="U47" i="1"/>
  <c r="U67" i="18"/>
  <c r="U89" i="18"/>
  <c r="U111" i="1"/>
  <c r="U5" i="24"/>
  <c r="U26" i="18"/>
  <c r="U92" i="18"/>
  <c r="U118" i="1"/>
  <c r="U27" i="18"/>
  <c r="U2" i="18"/>
  <c r="U13" i="18"/>
  <c r="U58" i="18"/>
  <c r="U185" i="1"/>
  <c r="U128" i="1"/>
  <c r="U202" i="1"/>
  <c r="U61" i="18"/>
  <c r="U9" i="24"/>
  <c r="U143" i="1"/>
  <c r="U14" i="24"/>
  <c r="U37" i="1"/>
  <c r="U35" i="24"/>
  <c r="U7" i="24"/>
  <c r="U23" i="24"/>
  <c r="U20" i="18"/>
  <c r="U85" i="18"/>
  <c r="U3" i="18"/>
  <c r="U96" i="18"/>
  <c r="U53" i="24"/>
  <c r="U71" i="18"/>
  <c r="U138" i="1"/>
  <c r="U66" i="18"/>
  <c r="U22" i="24"/>
  <c r="U34" i="24"/>
  <c r="U36" i="18"/>
  <c r="U26" i="24"/>
  <c r="U4" i="24"/>
  <c r="U45" i="18"/>
  <c r="U96" i="1"/>
  <c r="U18" i="1"/>
  <c r="U2" i="24"/>
  <c r="U51" i="24"/>
  <c r="U32" i="24"/>
  <c r="U8" i="24"/>
  <c r="U64" i="18"/>
  <c r="U73" i="18"/>
  <c r="U5" i="18"/>
  <c r="U53" i="18"/>
  <c r="U50" i="18"/>
  <c r="U95" i="18"/>
  <c r="U7" i="20"/>
  <c r="U45" i="20"/>
  <c r="U44" i="20"/>
  <c r="U12" i="20"/>
  <c r="U40" i="20"/>
  <c r="U36" i="20"/>
  <c r="U34" i="20"/>
  <c r="U22" i="20"/>
  <c r="U48" i="20"/>
  <c r="U47" i="20"/>
  <c r="U25" i="20"/>
  <c r="U49" i="20"/>
  <c r="U19" i="20"/>
  <c r="U8" i="20"/>
  <c r="U27" i="20"/>
  <c r="U23" i="18"/>
  <c r="U2" i="20"/>
  <c r="U24" i="18"/>
  <c r="U15" i="1"/>
  <c r="U50" i="20"/>
  <c r="U13" i="20"/>
  <c r="U35" i="20"/>
  <c r="U101" i="18"/>
  <c r="U34" i="18"/>
  <c r="U19" i="18"/>
  <c r="U95" i="1"/>
  <c r="U188" i="1"/>
  <c r="U88" i="18"/>
  <c r="U54" i="18"/>
  <c r="U59" i="18"/>
  <c r="U33" i="20"/>
  <c r="U146" i="1"/>
  <c r="U66" i="1"/>
  <c r="U22" i="18"/>
  <c r="U48" i="18"/>
  <c r="U62" i="18"/>
  <c r="U33" i="1"/>
  <c r="U74" i="18"/>
  <c r="U15" i="18"/>
  <c r="U147" i="1"/>
  <c r="U179" i="1"/>
  <c r="U37" i="20"/>
  <c r="U10" i="20"/>
  <c r="U10" i="18"/>
  <c r="U64" i="1"/>
  <c r="U31" i="1"/>
  <c r="U109" i="1"/>
  <c r="U208" i="1"/>
  <c r="U204" i="1"/>
  <c r="U172" i="1"/>
  <c r="U32" i="18"/>
  <c r="U79" i="18"/>
  <c r="U6" i="18"/>
  <c r="U44" i="18"/>
  <c r="U76" i="18"/>
  <c r="U21" i="20"/>
  <c r="U30" i="20"/>
  <c r="U65" i="1"/>
  <c r="U93" i="18"/>
  <c r="U71" i="1"/>
  <c r="U9" i="18"/>
  <c r="U23" i="20"/>
  <c r="U51" i="20"/>
  <c r="U15" i="20"/>
  <c r="U41" i="20"/>
  <c r="U180" i="1"/>
  <c r="U16" i="18"/>
  <c r="U35" i="1"/>
  <c r="U21" i="18"/>
  <c r="U72" i="18"/>
  <c r="U158" i="1"/>
  <c r="L28" i="18" l="1"/>
  <c r="X28" i="18" s="1"/>
  <c r="L72" i="1"/>
  <c r="X72" i="1" s="1"/>
  <c r="L22" i="20"/>
  <c r="X22" i="20" s="1"/>
  <c r="W6" i="5"/>
  <c r="L4" i="18"/>
  <c r="X4" i="18" s="1"/>
  <c r="L2" i="20"/>
  <c r="X2" i="20" s="1"/>
  <c r="L3" i="1"/>
  <c r="X3" i="1" s="1"/>
  <c r="W5" i="5"/>
  <c r="L54" i="18"/>
  <c r="X54" i="18" s="1"/>
  <c r="L188" i="1"/>
  <c r="X188" i="1" s="1"/>
  <c r="L45" i="20"/>
  <c r="X45" i="20" s="1"/>
  <c r="W10" i="5"/>
  <c r="L88" i="18"/>
  <c r="X88" i="18" s="1"/>
  <c r="L139" i="1"/>
  <c r="X139" i="1" s="1"/>
  <c r="L36" i="20"/>
  <c r="X36" i="20" s="1"/>
  <c r="W12" i="5"/>
  <c r="L12" i="20" l="1"/>
  <c r="X12" i="20" s="1"/>
  <c r="L19" i="18"/>
  <c r="X19" i="18" s="1"/>
  <c r="L40" i="1"/>
  <c r="X40" i="1" s="1"/>
  <c r="W9" i="5"/>
  <c r="L47" i="20"/>
  <c r="X47" i="20" s="1"/>
  <c r="L101" i="18"/>
  <c r="X101" i="18" s="1"/>
  <c r="L192" i="1"/>
  <c r="X192" i="1" s="1"/>
  <c r="W13" i="5"/>
  <c r="L59" i="18"/>
  <c r="X59" i="18" s="1"/>
  <c r="L17" i="1"/>
  <c r="X17" i="1" s="1"/>
  <c r="L6" i="20"/>
  <c r="X6" i="20" s="1"/>
  <c r="W7" i="5"/>
  <c r="L27" i="20"/>
  <c r="X27" i="20" s="1"/>
  <c r="L23" i="18"/>
  <c r="X23" i="18" s="1"/>
  <c r="L98" i="1"/>
  <c r="X98" i="1" s="1"/>
  <c r="W3" i="5"/>
  <c r="L48" i="20"/>
  <c r="X48" i="20" s="1"/>
  <c r="L75" i="18"/>
  <c r="X75" i="18" s="1"/>
  <c r="L194" i="1"/>
  <c r="X194" i="1" s="1"/>
  <c r="W11" i="5"/>
  <c r="L30" i="18"/>
  <c r="X30" i="18" s="1"/>
  <c r="L67" i="1"/>
  <c r="X67" i="1" s="1"/>
  <c r="L19" i="20"/>
  <c r="X19" i="20" s="1"/>
  <c r="W8" i="5"/>
  <c r="L24" i="18"/>
  <c r="X24" i="18" s="1"/>
  <c r="L15" i="1"/>
  <c r="X15" i="1" s="1"/>
  <c r="L5" i="20"/>
  <c r="X5" i="20" s="1"/>
  <c r="W2" i="5"/>
  <c r="L34" i="18"/>
  <c r="X34" i="18" s="1"/>
  <c r="L95" i="1"/>
  <c r="X95" i="1" s="1"/>
  <c r="L26" i="20"/>
  <c r="X26" i="20" s="1"/>
  <c r="W4" i="5"/>
  <c r="L69" i="18"/>
  <c r="X69" i="18" s="1"/>
  <c r="L122" i="1"/>
  <c r="X122" i="1" s="1"/>
  <c r="L33" i="20"/>
  <c r="X33" i="20" s="1"/>
  <c r="W14" i="5"/>
</calcChain>
</file>

<file path=xl/sharedStrings.xml><?xml version="1.0" encoding="utf-8"?>
<sst xmlns="http://schemas.openxmlformats.org/spreadsheetml/2006/main" count="1367" uniqueCount="247">
  <si>
    <t>Name</t>
  </si>
  <si>
    <t>PA</t>
  </si>
  <si>
    <t>AB</t>
  </si>
  <si>
    <t>Hits</t>
  </si>
  <si>
    <t>BB</t>
  </si>
  <si>
    <t>1B</t>
  </si>
  <si>
    <t>2B</t>
  </si>
  <si>
    <t>3B</t>
  </si>
  <si>
    <t>HR</t>
  </si>
  <si>
    <t>TB</t>
  </si>
  <si>
    <t>SB</t>
  </si>
  <si>
    <t>1B%</t>
  </si>
  <si>
    <t>2B%</t>
  </si>
  <si>
    <t>3B%</t>
  </si>
  <si>
    <t>HR%</t>
  </si>
  <si>
    <t>BB%</t>
  </si>
  <si>
    <t>Bat Avg</t>
  </si>
  <si>
    <t>SLG%</t>
  </si>
  <si>
    <t>OBP</t>
  </si>
  <si>
    <t>OPS</t>
  </si>
  <si>
    <t>ISO</t>
  </si>
  <si>
    <t>wOBA</t>
  </si>
  <si>
    <t>Points</t>
  </si>
  <si>
    <t>Marc Collins</t>
  </si>
  <si>
    <t>Randall Reid</t>
  </si>
  <si>
    <t>Felipe Torres</t>
  </si>
  <si>
    <t>Linet Marc</t>
  </si>
  <si>
    <t>Ethan Butler</t>
  </si>
  <si>
    <t>Ricardo Nunez</t>
  </si>
  <si>
    <t>Donald Cox</t>
  </si>
  <si>
    <t>Kelly Jennings</t>
  </si>
  <si>
    <t>Antionio Inglesias</t>
  </si>
  <si>
    <t>Ivan Pena</t>
  </si>
  <si>
    <t>Tracey Sutton</t>
  </si>
  <si>
    <t>Corey Castro</t>
  </si>
  <si>
    <t>Salavador Ford</t>
  </si>
  <si>
    <t>Glen Henderson</t>
  </si>
  <si>
    <t>Mohamed Vargas</t>
  </si>
  <si>
    <t>Jayden Ortiz</t>
  </si>
  <si>
    <t>Ilze Aikema</t>
  </si>
  <si>
    <t>Elmer Mendoza</t>
  </si>
  <si>
    <t>Tyrone Clark</t>
  </si>
  <si>
    <t>Zachary Alvarez</t>
  </si>
  <si>
    <t>Frederick Bates</t>
  </si>
  <si>
    <t>Gabriel Martin</t>
  </si>
  <si>
    <t>Ian Perez</t>
  </si>
  <si>
    <t>Javier Carrasco</t>
  </si>
  <si>
    <t>Andy Mason</t>
  </si>
  <si>
    <t>Xavier Medina</t>
  </si>
  <si>
    <t>Joshua Wagner</t>
  </si>
  <si>
    <t>Lloyd Crooms</t>
  </si>
  <si>
    <t>Xavier Hildago</t>
  </si>
  <si>
    <t>Hugh Ramos</t>
  </si>
  <si>
    <t>Gergorio Caberera</t>
  </si>
  <si>
    <t>Alejandro Nunez</t>
  </si>
  <si>
    <t>Emilio Rojas</t>
  </si>
  <si>
    <t>Mariano Ramos</t>
  </si>
  <si>
    <t>Raul Marquez</t>
  </si>
  <si>
    <t>German Castillo</t>
  </si>
  <si>
    <t>Alfredo Gallego</t>
  </si>
  <si>
    <t>Joseph Sims</t>
  </si>
  <si>
    <t>Jar Schmidt</t>
  </si>
  <si>
    <t>Borja Aguilar</t>
  </si>
  <si>
    <t>Jorge Mendez</t>
  </si>
  <si>
    <t>Isaac Perez</t>
  </si>
  <si>
    <t>Jimmie Marshall</t>
  </si>
  <si>
    <t>Benito Cruz</t>
  </si>
  <si>
    <t>Jar Kelley</t>
  </si>
  <si>
    <t>Borja Mora</t>
  </si>
  <si>
    <t>Mario Nunez</t>
  </si>
  <si>
    <t>Joan Fuentes</t>
  </si>
  <si>
    <t>Anik De Luca</t>
  </si>
  <si>
    <t>Lewis Harvey</t>
  </si>
  <si>
    <t>Sebastian Pascual</t>
  </si>
  <si>
    <t>Kent Curtis</t>
  </si>
  <si>
    <t>Ken Wallace</t>
  </si>
  <si>
    <t>Angel Gomez</t>
  </si>
  <si>
    <t>Brandon Perry</t>
  </si>
  <si>
    <t>Jeffery Pena</t>
  </si>
  <si>
    <t>Eduardo Vega</t>
  </si>
  <si>
    <t>Kira McSheehy</t>
  </si>
  <si>
    <t>Roberta Vidal</t>
  </si>
  <si>
    <t>Erik Bennet</t>
  </si>
  <si>
    <t>Meriwether Batts</t>
  </si>
  <si>
    <t>Brennan Banks</t>
  </si>
  <si>
    <t>Carlos Cano</t>
  </si>
  <si>
    <t>Shane Howell</t>
  </si>
  <si>
    <t>Joan Alvarez</t>
  </si>
  <si>
    <t>Victor Martinez</t>
  </si>
  <si>
    <t>Ignacio Santiago</t>
  </si>
  <si>
    <t>Jared Jensen</t>
  </si>
  <si>
    <t>Gabriel Ramirez</t>
  </si>
  <si>
    <t>Gonzalo Leon</t>
  </si>
  <si>
    <t>Vicente Garcia</t>
  </si>
  <si>
    <t>Randy Warren</t>
  </si>
  <si>
    <t>Brandon Graham</t>
  </si>
  <si>
    <t>Claude Carroll</t>
  </si>
  <si>
    <t>Landon Martinez</t>
  </si>
  <si>
    <t>Lorenzo Santiago</t>
  </si>
  <si>
    <t>German Reyes</t>
  </si>
  <si>
    <t>Dennis Fletcher</t>
  </si>
  <si>
    <t>John Barnes</t>
  </si>
  <si>
    <t>Gonzalo Caballero</t>
  </si>
  <si>
    <t>Tim Horton</t>
  </si>
  <si>
    <t>Diego Flores</t>
  </si>
  <si>
    <t>Martin Herrera</t>
  </si>
  <si>
    <t>Christobal Soler</t>
  </si>
  <si>
    <t>Arturo Campos</t>
  </si>
  <si>
    <t>Flen Wallers</t>
  </si>
  <si>
    <t>Willie Allen</t>
  </si>
  <si>
    <t>Alex Navarro</t>
  </si>
  <si>
    <t>Samuel Gallardo</t>
  </si>
  <si>
    <t>Carmelo Romero</t>
  </si>
  <si>
    <t>Alvaro Nunez</t>
  </si>
  <si>
    <t>Julian Walker</t>
  </si>
  <si>
    <t>Jorge Aguilar</t>
  </si>
  <si>
    <t>Evan Cook</t>
  </si>
  <si>
    <t>Mike White</t>
  </si>
  <si>
    <t>Julio Cruz</t>
  </si>
  <si>
    <t>Ashlyn Rorie</t>
  </si>
  <si>
    <t>Ishmael Caballero</t>
  </si>
  <si>
    <t>Harold Richardson</t>
  </si>
  <si>
    <t>Esteban Parra</t>
  </si>
  <si>
    <t>Luis Aguilar</t>
  </si>
  <si>
    <t>Roberto Garrett</t>
  </si>
  <si>
    <t>John Fernandez</t>
  </si>
  <si>
    <t>Alfred Williams</t>
  </si>
  <si>
    <t>Jesus Rhodes</t>
  </si>
  <si>
    <t>Hector Santana</t>
  </si>
  <si>
    <t>Julian Santana</t>
  </si>
  <si>
    <t>Luis Cano</t>
  </si>
  <si>
    <t>Mohamed Romero</t>
  </si>
  <si>
    <t>Pedro Reyes</t>
  </si>
  <si>
    <t>Travis Vargas</t>
  </si>
  <si>
    <t>Alerto Moore</t>
  </si>
  <si>
    <t>Luis Martinez</t>
  </si>
  <si>
    <t>Harry Bowman</t>
  </si>
  <si>
    <t>Norman Grant</t>
  </si>
  <si>
    <t>Christian Camona</t>
  </si>
  <si>
    <t>Jordi Nunez</t>
  </si>
  <si>
    <t>Danny Wallace</t>
  </si>
  <si>
    <t>Ernesto Aguilar</t>
  </si>
  <si>
    <t>Jorge Ortiz</t>
  </si>
  <si>
    <t>William Armstrong</t>
  </si>
  <si>
    <t>Phillip Luthi</t>
  </si>
  <si>
    <t>Jared Snyder</t>
  </si>
  <si>
    <t>Caleb Mitchelle</t>
  </si>
  <si>
    <t>Melvin Alvarez</t>
  </si>
  <si>
    <t>Eddie Sullivan</t>
  </si>
  <si>
    <t>Gabe Wagner</t>
  </si>
  <si>
    <t>Clarence King</t>
  </si>
  <si>
    <t>Ted Clark</t>
  </si>
  <si>
    <t>Ramon Caballero</t>
  </si>
  <si>
    <t>Jonathan Rubio</t>
  </si>
  <si>
    <t>Javier Vargas</t>
  </si>
  <si>
    <t>Isaac Herrero</t>
  </si>
  <si>
    <t>Leonard Kennedy</t>
  </si>
  <si>
    <t>Denton Einarsson</t>
  </si>
  <si>
    <t>Gergory Peters</t>
  </si>
  <si>
    <t>Diego Serrano</t>
  </si>
  <si>
    <t>Roger Gray</t>
  </si>
  <si>
    <t>Alexander Delgado</t>
  </si>
  <si>
    <t>Jesse Smith</t>
  </si>
  <si>
    <t>Emillio Garcia</t>
  </si>
  <si>
    <t>Russell Garrett</t>
  </si>
  <si>
    <t>Joseph James</t>
  </si>
  <si>
    <t>Gene Jenkins</t>
  </si>
  <si>
    <t>Henry Rogers</t>
  </si>
  <si>
    <t>Soa Vela</t>
  </si>
  <si>
    <t>Jordi Navarro</t>
  </si>
  <si>
    <t>Boreas Sudworth</t>
  </si>
  <si>
    <t>Pablo Prieto</t>
  </si>
  <si>
    <t>Gordon Terry</t>
  </si>
  <si>
    <t>Sergio Suarez</t>
  </si>
  <si>
    <t>Alejandro Hildago</t>
  </si>
  <si>
    <t>Terrence Young</t>
  </si>
  <si>
    <t>Elijah Vasquez</t>
  </si>
  <si>
    <t>Benjamin Hoffman</t>
  </si>
  <si>
    <t>Martin Mael</t>
  </si>
  <si>
    <t>Mike Dean</t>
  </si>
  <si>
    <t>Jonathan Vicente</t>
  </si>
  <si>
    <t>Jack Mitchell</t>
  </si>
  <si>
    <t>Adam Fowler</t>
  </si>
  <si>
    <t>Calvin Ellis</t>
  </si>
  <si>
    <t>Martin Lorenzo</t>
  </si>
  <si>
    <t>Andre Bell</t>
  </si>
  <si>
    <t>Tyler Soto</t>
  </si>
  <si>
    <t>Agustin Cortes</t>
  </si>
  <si>
    <t>Raymond Elliot</t>
  </si>
  <si>
    <t>Kolbe Sump</t>
  </si>
  <si>
    <t>Richard Cooper</t>
  </si>
  <si>
    <t>Paul Young</t>
  </si>
  <si>
    <t>John Vega</t>
  </si>
  <si>
    <t>Alberto Perez</t>
  </si>
  <si>
    <t>Melvin Gutierrez</t>
  </si>
  <si>
    <t>Carmelo Santos</t>
  </si>
  <si>
    <t>Terry Franklin</t>
  </si>
  <si>
    <t>Nelson Hunt</t>
  </si>
  <si>
    <t>Victor Gallego</t>
  </si>
  <si>
    <t>Carmelo Lorenzo</t>
  </si>
  <si>
    <t>Kumaran Seelen</t>
  </si>
  <si>
    <t>Harvey Carr</t>
  </si>
  <si>
    <t>Ray Castro</t>
  </si>
  <si>
    <t>Alberto Santana</t>
  </si>
  <si>
    <t>Hector Hernandez</t>
  </si>
  <si>
    <t>Joseph Alvarez</t>
  </si>
  <si>
    <t>Pedro Hernandez</t>
  </si>
  <si>
    <t>Alfredo Campos</t>
  </si>
  <si>
    <t>Wade Barnett</t>
  </si>
  <si>
    <t>Pat Mills</t>
  </si>
  <si>
    <t>Marvin Payne</t>
  </si>
  <si>
    <t>Bernard Sullivan</t>
  </si>
  <si>
    <t>Hector Alonso</t>
  </si>
  <si>
    <t>Ivan Moya</t>
  </si>
  <si>
    <t>Lewis Armstrong</t>
  </si>
  <si>
    <t>Emanuel Turner</t>
  </si>
  <si>
    <t>Ignacio Cruz</t>
  </si>
  <si>
    <t>Mohamed Carrasco</t>
  </si>
  <si>
    <t>Glen Hamilton</t>
  </si>
  <si>
    <t>Tomas Pastor</t>
  </si>
  <si>
    <t>Alvain Martin</t>
  </si>
  <si>
    <t>Jack Oliver</t>
  </si>
  <si>
    <t>Eduardo Fields</t>
  </si>
  <si>
    <t>Marc Caballero</t>
  </si>
  <si>
    <t>Marco Montero</t>
  </si>
  <si>
    <t>Jason Smith</t>
  </si>
  <si>
    <t>Marco Marquez</t>
  </si>
  <si>
    <t>Virgil Hernandez</t>
  </si>
  <si>
    <t>Carter Shelton</t>
  </si>
  <si>
    <t>Team</t>
  </si>
  <si>
    <t>Marshals</t>
  </si>
  <si>
    <t>Claws</t>
  </si>
  <si>
    <t>Spartans</t>
  </si>
  <si>
    <t>Cory Richards</t>
  </si>
  <si>
    <t>Bullets</t>
  </si>
  <si>
    <t>Novas</t>
  </si>
  <si>
    <t>Runners</t>
  </si>
  <si>
    <t>Infernos</t>
  </si>
  <si>
    <t>Knights</t>
  </si>
  <si>
    <t>Crocs</t>
  </si>
  <si>
    <t>Sabertooths</t>
  </si>
  <si>
    <t>Bulldogs</t>
  </si>
  <si>
    <t>War Hogs</t>
  </si>
  <si>
    <t>Trolls</t>
  </si>
  <si>
    <t>Badgers</t>
  </si>
  <si>
    <t>Spikes</t>
  </si>
  <si>
    <t>Cannons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</si>
</sst>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650"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3CE1D78-4A4B-405D-B0DA-3575E9E18B4C}" name="Table31118" displayName="Table31118" ref="A1:X209" totalsRowShown="0" headerRowDxfId="649" dataDxfId="647" headerRowBorderDxfId="648" tableBorderDxfId="646" totalsRowBorderDxfId="645">
  <autoFilter ref="A1:X209" xr:uid="{53CE1D78-4A4B-405D-B0DA-3575E9E18B4C}"/>
  <sortState xmlns:xlrd2="http://schemas.microsoft.com/office/spreadsheetml/2017/richdata2" ref="A2:X209">
    <sortCondition descending="1" ref="X1:X209"/>
  </sortState>
  <tableColumns count="24">
    <tableColumn id="7" xr3:uid="{FC094372-6295-4072-B84B-CA8C6947B4BB}" name="Team" dataDxfId="644"/>
    <tableColumn id="1" xr3:uid="{20865AAC-1754-466D-ACC7-95717A9C6BC6}" name="Name" dataDxfId="643"/>
    <tableColumn id="2" xr3:uid="{AB3CC99F-FA4B-4277-BF84-BEA2D98E1B0C}" name="PA" dataDxfId="642"/>
    <tableColumn id="20" xr3:uid="{B10BC642-F9CC-4936-8E32-2CFF29297CF3}" name="AB" dataDxfId="641" dataCellStyle="Explanatory Text"/>
    <tableColumn id="21" xr3:uid="{0BEAFF5E-C3FD-4F29-93A1-77D8320B608C}" name="Hits" dataDxfId="640" dataCellStyle="Explanatory Text"/>
    <tableColumn id="15" xr3:uid="{A281EAFE-7459-4953-AFCB-FF06BD9F2FBF}" name="BB" dataDxfId="639"/>
    <tableColumn id="3" xr3:uid="{FB515194-1D27-47A3-8F2D-CB0C25F3BAAC}" name="1B" dataDxfId="638"/>
    <tableColumn id="4" xr3:uid="{0D1A7C42-247D-4055-8ABD-37676978DC4B}" name="2B" dataDxfId="637"/>
    <tableColumn id="5" xr3:uid="{3FB822F7-50B5-4328-8C81-C90A8AADDF13}" name="3B" dataDxfId="636"/>
    <tableColumn id="6" xr3:uid="{90058D77-6FFB-41F6-B7BB-C6D7F1FF7057}" name="HR" dataDxfId="635"/>
    <tableColumn id="19" xr3:uid="{B235E6C6-A143-4545-B107-63E2B000760A}" name="TB" dataDxfId="634" dataCellStyle="Explanatory Text"/>
    <tableColumn id="12" xr3:uid="{C7CFE7FD-1BE0-4536-BB69-9E9DC94BFE8D}" name="SB" dataDxfId="633"/>
    <tableColumn id="8" xr3:uid="{4A4D1359-E66E-41BB-B5BA-03377DB67469}" name="1B%" dataDxfId="632">
      <calculatedColumnFormula>IFERROR(G2/E2,0)</calculatedColumnFormula>
    </tableColumn>
    <tableColumn id="9" xr3:uid="{AA61BA82-F22E-4EEF-B458-B6ABB80C18C6}" name="2B%" dataDxfId="631">
      <calculatedColumnFormula>IFERROR(H2/E2,0)</calculatedColumnFormula>
    </tableColumn>
    <tableColumn id="10" xr3:uid="{0BE9B461-D33E-4D2F-B764-5EDAFDBAED06}" name="3B%" dataDxfId="630">
      <calculatedColumnFormula>IFERROR(I2/E2,0)</calculatedColumnFormula>
    </tableColumn>
    <tableColumn id="11" xr3:uid="{64004A71-F993-4887-9644-DA9DB49FAC19}" name="HR%" dataDxfId="629">
      <calculatedColumnFormula>IFERROR(J2/E2,0)</calculatedColumnFormula>
    </tableColumn>
    <tableColumn id="13" xr3:uid="{2223006A-4DCF-44D8-95C2-08906E620DA2}" name="BB%" dataDxfId="628">
      <calculatedColumnFormula>IFERROR(F2/C2,0)</calculatedColumnFormula>
    </tableColumn>
    <tableColumn id="26" xr3:uid="{05EC0365-2097-4250-B33E-48D1B5F4AF13}" name="Bat Avg" dataDxfId="627">
      <calculatedColumnFormula>IFERROR((G2+H2+I2+J2)/D2,0)</calculatedColumnFormula>
    </tableColumn>
    <tableColumn id="25" xr3:uid="{CA267639-802D-4989-9187-F148F3B12454}" name="SLG%" dataDxfId="626">
      <calculatedColumnFormula>IFERROR(K2/D2,0)</calculatedColumnFormula>
    </tableColumn>
    <tableColumn id="17" xr3:uid="{B3CB4D58-3CB2-402D-BC27-A648D017EDA4}" name="OBP" dataDxfId="625">
      <calculatedColumnFormula>(E2+F2)/C2</calculatedColumnFormula>
    </tableColumn>
    <tableColumn id="22" xr3:uid="{2617B013-252F-47AC-BD32-4E663931F22A}" name="OPS" dataDxfId="624">
      <calculatedColumnFormula>S2+T2</calculatedColumnFormula>
    </tableColumn>
    <tableColumn id="23" xr3:uid="{496C9DDA-E45F-488A-81BE-B246F461659B}" name="ISO" dataDxfId="623">
      <calculatedColumnFormula>(Table31118[[#This Row],[2B]]+Table31118[[#This Row],[3B]]+(3*Table31118[[#This Row],[HR]]))/Table31118[[#This Row],[AB]]</calculatedColumnFormula>
    </tableColumn>
    <tableColumn id="24" xr3:uid="{0A6E2889-4ECC-48FE-97F0-71BFAC0F26D2}" name="wOBA" dataDxfId="622">
      <calculatedColumnFormula>(0.69*Table31118[[#This Row],[BB]])+(0.89*Table31118[[#This Row],[1B]])+(1.27*Table31118[[#This Row],[2B]])+(1.62*Table31118[[#This Row],[3B]])+(2.1*Table31118[[#This Row],[HR]])/Table31118[[#This Row],[PA]]</calculatedColumnFormula>
    </tableColumn>
    <tableColumn id="28" xr3:uid="{9ECECA0D-15BF-4C36-AC65-4E9A546F72E8}" name="Points" dataDxfId="621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72DADB-F720-4E5B-9D24-5878036FCB3D}" name="Table3117" displayName="Table3117" ref="A1:W14" totalsRowShown="0" headerRowDxfId="393" dataDxfId="391" headerRowBorderDxfId="392" tableBorderDxfId="390" totalsRowBorderDxfId="389">
  <autoFilter ref="A1:W14" xr:uid="{8972DADB-F720-4E5B-9D24-5878036FCB3D}"/>
  <sortState xmlns:xlrd2="http://schemas.microsoft.com/office/spreadsheetml/2017/richdata2" ref="A2:W14">
    <sortCondition descending="1" ref="B1:B14"/>
  </sortState>
  <tableColumns count="23">
    <tableColumn id="1" xr3:uid="{AA378AEC-6046-4FC4-BA86-42E649C4F58F}" name="Name" dataDxfId="388"/>
    <tableColumn id="2" xr3:uid="{03221690-BBBD-47DC-BA36-D1F028EEC5CB}" name="PA" dataDxfId="387"/>
    <tableColumn id="20" xr3:uid="{2D00D933-1918-4702-AC3F-B104B88E75D7}" name="AB" dataDxfId="386" dataCellStyle="Explanatory Text">
      <calculatedColumnFormula>B2-E2</calculatedColumnFormula>
    </tableColumn>
    <tableColumn id="21" xr3:uid="{F779A899-1297-4B39-B32E-5E1C5FFF984C}" name="Hits" dataDxfId="385" dataCellStyle="Explanatory Text">
      <calculatedColumnFormula>SUM(Table3117[[#This Row],[1B]:[HR]])</calculatedColumnFormula>
    </tableColumn>
    <tableColumn id="15" xr3:uid="{015EC03B-7F25-447D-87B1-719032EC28E4}" name="BB" dataDxfId="384"/>
    <tableColumn id="3" xr3:uid="{2F2C748B-F605-43FF-96BA-39B2A033983A}" name="1B" dataDxfId="383"/>
    <tableColumn id="4" xr3:uid="{E226F5AA-4AEC-4610-B26A-3C67554127BC}" name="2B" dataDxfId="382"/>
    <tableColumn id="5" xr3:uid="{603165E3-BD8A-41AD-8499-FEE1C48EED37}" name="3B" dataDxfId="381"/>
    <tableColumn id="6" xr3:uid="{7E0086D1-D051-4844-B020-9C0A10BDC6EF}" name="HR" dataDxfId="380"/>
    <tableColumn id="19" xr3:uid="{71DE0FD3-D075-4106-82E7-5D77E0921B84}" name="TB" dataDxfId="379" dataCellStyle="Explanatory Text">
      <calculatedColumnFormula>SUM((F2*1),(G2*2),(H2*3),(I2*4))</calculatedColumnFormula>
    </tableColumn>
    <tableColumn id="12" xr3:uid="{E9F3C742-5016-469A-8261-AF6F64549BBE}" name="SB" dataDxfId="378"/>
    <tableColumn id="8" xr3:uid="{1B871FEC-BA95-493B-BA82-4ABA03F09927}" name="1B%" dataDxfId="377">
      <calculatedColumnFormula>IFERROR(F2/D2,0)</calculatedColumnFormula>
    </tableColumn>
    <tableColumn id="9" xr3:uid="{F23FF1DC-96AE-4FED-808B-29B2CF98C875}" name="2B%" dataDxfId="376">
      <calculatedColumnFormula>IFERROR(G2/D2,0)</calculatedColumnFormula>
    </tableColumn>
    <tableColumn id="10" xr3:uid="{B4762ED4-BA94-41A1-BBE8-125B4E76CC4D}" name="3B%" dataDxfId="375">
      <calculatedColumnFormula>IFERROR(H2/D2,0)</calculatedColumnFormula>
    </tableColumn>
    <tableColumn id="11" xr3:uid="{AA464647-B8B2-4F2C-94DC-478B63C07677}" name="HR%" dataDxfId="374">
      <calculatedColumnFormula>IFERROR(I2/D2,0)</calculatedColumnFormula>
    </tableColumn>
    <tableColumn id="13" xr3:uid="{E251E382-CF7C-415B-A043-293ACD731507}" name="BB%" dataDxfId="373">
      <calculatedColumnFormula>IFERROR(E2/B2,0)</calculatedColumnFormula>
    </tableColumn>
    <tableColumn id="26" xr3:uid="{41F325E0-F2E7-4531-A608-75ABE5769EFB}" name="Bat Avg" dataDxfId="372">
      <calculatedColumnFormula>IFERROR((F2+G2+H2+I2)/C2,0)</calculatedColumnFormula>
    </tableColumn>
    <tableColumn id="25" xr3:uid="{36EB804D-C310-45B0-8152-775E8600808B}" name="SLG%" dataDxfId="371">
      <calculatedColumnFormula>IFERROR(J2/C2,0)</calculatedColumnFormula>
    </tableColumn>
    <tableColumn id="17" xr3:uid="{C05C373A-B750-4271-BC5F-B406E401FB93}" name="OBP" dataDxfId="370">
      <calculatedColumnFormula>(D2+E2)/B2</calculatedColumnFormula>
    </tableColumn>
    <tableColumn id="22" xr3:uid="{580B8C89-7CBF-4FCD-8CB7-B21A21C60848}" name="OPS" dataDxfId="369">
      <calculatedColumnFormula>R2+S2</calculatedColumnFormula>
    </tableColumn>
    <tableColumn id="23" xr3:uid="{74008D71-245E-459F-97D3-7CD9D7971F85}" name="ISO" dataDxfId="368">
      <calculatedColumnFormula>(Table3117[[#This Row],[2B]]+Table3117[[#This Row],[3B]]+(3*Table3117[[#This Row],[HR]]))/Table3117[[#This Row],[AB]]</calculatedColumnFormula>
    </tableColumn>
    <tableColumn id="24" xr3:uid="{FBA10CA4-0358-4644-967A-3D797963D5BD}" name="wOBA" dataDxfId="367">
      <calculatedColumnFormula>(0.69*Table3117[[#This Row],[BB]])+(0.89*Table3117[[#This Row],[1B]])+(1.27*Table3117[[#This Row],[2B]])+(1.62*Table3117[[#This Row],[3B]])+(2.1*Table3117[[#This Row],[HR]])/Table3117[[#This Row],[PA]]</calculatedColumnFormula>
    </tableColumn>
    <tableColumn id="28" xr3:uid="{8AC60EBE-22CE-4B3D-A621-DD5BBAAF673C}" name="Points" dataDxfId="366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3BF5D1-893E-486F-BE11-3DA817BB0D1C}" name="Table3118" displayName="Table3118" ref="A1:W14" totalsRowShown="0" headerRowDxfId="365" dataDxfId="363" headerRowBorderDxfId="364" tableBorderDxfId="362" totalsRowBorderDxfId="361">
  <autoFilter ref="A1:W14" xr:uid="{5E3BF5D1-893E-486F-BE11-3DA817BB0D1C}"/>
  <sortState xmlns:xlrd2="http://schemas.microsoft.com/office/spreadsheetml/2017/richdata2" ref="A2:W14">
    <sortCondition descending="1" ref="B1:B14"/>
  </sortState>
  <tableColumns count="23">
    <tableColumn id="1" xr3:uid="{0C430107-B6BD-43F0-A0A2-1B413BFC348E}" name="Name" dataDxfId="360"/>
    <tableColumn id="2" xr3:uid="{259E3FDF-BA14-4865-A5A5-E60C33CDE6A7}" name="PA" dataDxfId="359"/>
    <tableColumn id="20" xr3:uid="{CE749E87-2B71-43CB-9762-101E35BEFADB}" name="AB" dataDxfId="358" dataCellStyle="Explanatory Text">
      <calculatedColumnFormula>B2-E2</calculatedColumnFormula>
    </tableColumn>
    <tableColumn id="21" xr3:uid="{5DA146D8-88C0-4BD7-96AD-EBB460F4179F}" name="Hits" dataDxfId="357" dataCellStyle="Explanatory Text">
      <calculatedColumnFormula>SUM(Table3118[[#This Row],[1B]:[HR]])</calculatedColumnFormula>
    </tableColumn>
    <tableColumn id="15" xr3:uid="{454DFB80-0C35-4876-A76D-CC4E71F6C12B}" name="BB" dataDxfId="356"/>
    <tableColumn id="3" xr3:uid="{3EE65845-9DFA-4A2B-B39F-24DBAC092EB5}" name="1B" dataDxfId="355"/>
    <tableColumn id="4" xr3:uid="{71833C98-4FEC-4614-8C5F-35C99DE8C72F}" name="2B" dataDxfId="354"/>
    <tableColumn id="5" xr3:uid="{740F8270-DC89-45C0-8798-22C7188ACB5B}" name="3B" dataDxfId="353"/>
    <tableColumn id="6" xr3:uid="{BD30F8C0-E0B0-495C-B210-564709E8CD73}" name="HR" dataDxfId="352"/>
    <tableColumn id="19" xr3:uid="{CB9DBCDB-8F29-48DB-A4DE-AAE512855CA8}" name="TB" dataDxfId="351" dataCellStyle="Explanatory Text">
      <calculatedColumnFormula>SUM((F2*1),(G2*2),(H2*3),(I2*4))</calculatedColumnFormula>
    </tableColumn>
    <tableColumn id="12" xr3:uid="{A9E27A88-EA60-467F-A507-18214CFEB259}" name="SB" dataDxfId="350"/>
    <tableColumn id="8" xr3:uid="{4C2FF46F-6204-4A50-8585-FCA31DE3BF82}" name="1B%" dataDxfId="349">
      <calculatedColumnFormula>IFERROR(F2/D2,0)</calculatedColumnFormula>
    </tableColumn>
    <tableColumn id="9" xr3:uid="{246E76FE-62EA-4873-B9C1-874C6BAC2DB3}" name="2B%" dataDxfId="348">
      <calculatedColumnFormula>IFERROR(G2/D2,0)</calculatedColumnFormula>
    </tableColumn>
    <tableColumn id="10" xr3:uid="{7E2AA874-F69F-4237-9F24-E0C4F532A449}" name="3B%" dataDxfId="347">
      <calculatedColumnFormula>IFERROR(H2/D2,0)</calculatedColumnFormula>
    </tableColumn>
    <tableColumn id="11" xr3:uid="{E438BE80-DC3A-40E3-B015-540C842DF631}" name="HR%" dataDxfId="346">
      <calculatedColumnFormula>IFERROR(I2/D2,0)</calculatedColumnFormula>
    </tableColumn>
    <tableColumn id="13" xr3:uid="{79A4252A-4B79-441A-9A53-25328B7AD7FF}" name="BB%" dataDxfId="345">
      <calculatedColumnFormula>IFERROR(E2/B2,0)</calculatedColumnFormula>
    </tableColumn>
    <tableColumn id="26" xr3:uid="{61EFC0D1-B140-4814-A9DE-D381EB866CDA}" name="Bat Avg" dataDxfId="344">
      <calculatedColumnFormula>IFERROR((F2+G2+H2+I2)/C2,0)</calculatedColumnFormula>
    </tableColumn>
    <tableColumn id="25" xr3:uid="{9E8042A8-59A1-4558-93D7-A6DCCC71113A}" name="SLG%" dataDxfId="343">
      <calculatedColumnFormula>IFERROR(J2/C2,0)</calculatedColumnFormula>
    </tableColumn>
    <tableColumn id="17" xr3:uid="{8D212848-126C-451E-BEF9-2030843472EC}" name="OBP" dataDxfId="342">
      <calculatedColumnFormula>(D2+E2)/B2</calculatedColumnFormula>
    </tableColumn>
    <tableColumn id="22" xr3:uid="{8325D98B-F55A-431E-8267-997A1817C97D}" name="OPS" dataDxfId="341">
      <calculatedColumnFormula>R2+S2</calculatedColumnFormula>
    </tableColumn>
    <tableColumn id="23" xr3:uid="{8BC68AA4-1218-4FD3-8356-8FA3E8178355}" name="ISO" dataDxfId="340">
      <calculatedColumnFormula>(Table3118[[#This Row],[2B]]+Table3118[[#This Row],[3B]]+(3*Table3118[[#This Row],[HR]]))/Table3118[[#This Row],[AB]]</calculatedColumnFormula>
    </tableColumn>
    <tableColumn id="24" xr3:uid="{E6C3AE71-2F60-4BBF-A56D-EF63E3D4713B}" name="wOBA" dataDxfId="339">
      <calculatedColumnFormula>(0.69*Table3118[[#This Row],[BB]])+(0.89*Table3118[[#This Row],[1B]])+(1.27*Table3118[[#This Row],[2B]])+(1.62*Table3118[[#This Row],[3B]])+(2.1*Table3118[[#This Row],[HR]])/Table3118[[#This Row],[PA]]</calculatedColumnFormula>
    </tableColumn>
    <tableColumn id="28" xr3:uid="{3386A923-D613-4DF6-B8B7-6AE873655394}" name="Points" dataDxfId="338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A60B40-1F78-40B1-8662-ECC83570BB29}" name="Table3119" displayName="Table3119" ref="A1:W14" totalsRowShown="0" headerRowDxfId="337" dataDxfId="335" headerRowBorderDxfId="336" tableBorderDxfId="334" totalsRowBorderDxfId="333">
  <autoFilter ref="A1:W14" xr:uid="{D5A60B40-1F78-40B1-8662-ECC83570BB29}"/>
  <sortState xmlns:xlrd2="http://schemas.microsoft.com/office/spreadsheetml/2017/richdata2" ref="A2:W14">
    <sortCondition descending="1" ref="B1:B14"/>
  </sortState>
  <tableColumns count="23">
    <tableColumn id="1" xr3:uid="{D867C89A-CAF1-4CE0-9725-2DAB67E9C9A2}" name="Name" dataDxfId="332"/>
    <tableColumn id="2" xr3:uid="{BCEEA167-0DB5-45E3-AD5F-920551F1395F}" name="PA" dataDxfId="331"/>
    <tableColumn id="20" xr3:uid="{4D51671D-EACA-43D9-B814-1CA3A0AD4E59}" name="AB" dataDxfId="330" dataCellStyle="Explanatory Text">
      <calculatedColumnFormula>B2-E2</calculatedColumnFormula>
    </tableColumn>
    <tableColumn id="21" xr3:uid="{E8485464-7935-4B81-AED9-532F2012FB84}" name="Hits" dataDxfId="329" dataCellStyle="Explanatory Text">
      <calculatedColumnFormula>SUM(Table3119[[#This Row],[1B]:[HR]])</calculatedColumnFormula>
    </tableColumn>
    <tableColumn id="15" xr3:uid="{EE7D1777-71FA-41B0-A115-7030F5F99624}" name="BB" dataDxfId="328"/>
    <tableColumn id="3" xr3:uid="{6F11E4F1-4F0D-4E96-915C-950AB71AF71B}" name="1B" dataDxfId="327"/>
    <tableColumn id="4" xr3:uid="{70445170-FE45-4E78-AC00-9854D19FAAAA}" name="2B" dataDxfId="326"/>
    <tableColumn id="5" xr3:uid="{F7EF2A4D-B678-4AB4-A339-9B9F41B0B613}" name="3B" dataDxfId="325"/>
    <tableColumn id="6" xr3:uid="{01171C88-331E-4E94-9376-69FCC9AD933F}" name="HR" dataDxfId="324"/>
    <tableColumn id="19" xr3:uid="{128AB74D-90E7-4E9A-9C89-F49819A5E234}" name="TB" dataDxfId="323" dataCellStyle="Explanatory Text">
      <calculatedColumnFormula>SUM((F2*1),(G2*2),(H2*3),(I2*4))</calculatedColumnFormula>
    </tableColumn>
    <tableColumn id="12" xr3:uid="{84A86199-A000-4B93-A820-152523D46AC8}" name="SB" dataDxfId="322"/>
    <tableColumn id="8" xr3:uid="{4494D12A-95F6-4DD1-86AF-98A59DCAEC68}" name="1B%" dataDxfId="321">
      <calculatedColumnFormula>IFERROR(F2/D2,0)</calculatedColumnFormula>
    </tableColumn>
    <tableColumn id="9" xr3:uid="{015A8C5A-0361-46F2-ADF0-ABD17B134843}" name="2B%" dataDxfId="320">
      <calculatedColumnFormula>IFERROR(G2/D2,0)</calculatedColumnFormula>
    </tableColumn>
    <tableColumn id="10" xr3:uid="{92FA9D33-E6D3-4AF2-9103-E415ABD44DAC}" name="3B%" dataDxfId="319">
      <calculatedColumnFormula>IFERROR(H2/D2,0)</calculatedColumnFormula>
    </tableColumn>
    <tableColumn id="11" xr3:uid="{BD2DDB65-DB8B-4F4C-B62C-9B5750CD4A06}" name="HR%" dataDxfId="318">
      <calculatedColumnFormula>IFERROR(I2/D2,0)</calculatedColumnFormula>
    </tableColumn>
    <tableColumn id="13" xr3:uid="{97ABFD92-5772-4A18-A448-F6881CAC805C}" name="BB%" dataDxfId="317">
      <calculatedColumnFormula>IFERROR(E2/B2,0)</calculatedColumnFormula>
    </tableColumn>
    <tableColumn id="26" xr3:uid="{50B8DE79-0DAF-42ED-927A-30430F2AAB44}" name="Bat Avg" dataDxfId="316">
      <calculatedColumnFormula>IFERROR((F2+G2+H2+I2)/C2,0)</calculatedColumnFormula>
    </tableColumn>
    <tableColumn id="25" xr3:uid="{88A69E0D-D23E-465F-B5E0-B84250108282}" name="SLG%" dataDxfId="315">
      <calculatedColumnFormula>IFERROR(J2/C2,0)</calculatedColumnFormula>
    </tableColumn>
    <tableColumn id="17" xr3:uid="{727C494C-1322-4C5C-B773-E044785E65A1}" name="OBP" dataDxfId="314">
      <calculatedColumnFormula>(D2+E2)/B2</calculatedColumnFormula>
    </tableColumn>
    <tableColumn id="22" xr3:uid="{D2563312-ED12-4E42-A62B-5D63FBBB656A}" name="OPS" dataDxfId="313">
      <calculatedColumnFormula>R2+S2</calculatedColumnFormula>
    </tableColumn>
    <tableColumn id="23" xr3:uid="{071E59C7-5E31-42CE-8D9F-BEEBA9F36033}" name="ISO" dataDxfId="312">
      <calculatedColumnFormula>(Table3119[[#This Row],[2B]]+Table3119[[#This Row],[3B]]+(3*Table3119[[#This Row],[HR]]))/Table3119[[#This Row],[AB]]</calculatedColumnFormula>
    </tableColumn>
    <tableColumn id="24" xr3:uid="{A6AAF3D4-B20D-4D94-86D5-87E438F64DD7}" name="wOBA" dataDxfId="311">
      <calculatedColumnFormula>(0.69*Table3119[[#This Row],[BB]])+(0.89*Table3119[[#This Row],[1B]])+(1.27*Table3119[[#This Row],[2B]])+(1.62*Table3119[[#This Row],[3B]])+(2.1*Table3119[[#This Row],[HR]])/Table3119[[#This Row],[PA]]</calculatedColumnFormula>
    </tableColumn>
    <tableColumn id="28" xr3:uid="{72CDD363-070E-4685-8A82-A11F0B71D8F1}" name="Points" dataDxfId="310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C361502-543D-4793-921D-5406ADA640FF}" name="Table3111924" displayName="Table3111924" ref="A1:X105" totalsRowShown="0" headerRowDxfId="309" dataDxfId="307" headerRowBorderDxfId="308" tableBorderDxfId="306" totalsRowBorderDxfId="305">
  <autoFilter ref="A1:X105" xr:uid="{FB1B208A-345D-4C9E-BA26-FE6B2C489537}"/>
  <sortState xmlns:xlrd2="http://schemas.microsoft.com/office/spreadsheetml/2017/richdata2" ref="A2:X105">
    <sortCondition descending="1" ref="L1:L105"/>
  </sortState>
  <tableColumns count="24">
    <tableColumn id="7" xr3:uid="{6B016126-CB7F-443F-8646-C106C637E7B3}" name="Team" dataDxfId="304"/>
    <tableColumn id="1" xr3:uid="{846B386D-1BCD-42C5-A962-4A2225D74C6F}" name="Name" dataDxfId="303"/>
    <tableColumn id="2" xr3:uid="{B4CE18D3-0BCA-47FC-AAE9-07F51C2AE93E}" name="PA" dataDxfId="302"/>
    <tableColumn id="20" xr3:uid="{2B5E9772-7403-480B-B5E3-E427C5292016}" name="AB" dataDxfId="301" dataCellStyle="Explanatory Text"/>
    <tableColumn id="21" xr3:uid="{724604E8-ABCB-4B2B-A597-AEBAB2B8D171}" name="Hits" dataDxfId="300" dataCellStyle="Explanatory Text"/>
    <tableColumn id="15" xr3:uid="{22F18591-49E2-4A1B-A707-CF686907568F}" name="BB" dataDxfId="299"/>
    <tableColumn id="3" xr3:uid="{13AD72EB-196C-4A8E-982B-0ADEBC5331DC}" name="1B" dataDxfId="298"/>
    <tableColumn id="4" xr3:uid="{68D809F8-48FC-4EFC-9051-F0E14AC9D836}" name="2B" dataDxfId="297"/>
    <tableColumn id="5" xr3:uid="{74F04E25-A82A-44A7-BE0A-D377C501C0F5}" name="3B" dataDxfId="296"/>
    <tableColumn id="6" xr3:uid="{DD3B8132-660C-4D28-AB1A-2D7FBA22991B}" name="HR" dataDxfId="295"/>
    <tableColumn id="19" xr3:uid="{57F5EC15-242C-45ED-898F-6AFA39524DAE}" name="TB" dataDxfId="294" dataCellStyle="Explanatory Text"/>
    <tableColumn id="12" xr3:uid="{AF07EB8F-8017-4D96-8DEC-D457A7F60765}" name="SB" dataDxfId="293"/>
    <tableColumn id="8" xr3:uid="{D59827AE-589E-4A38-964C-B34F6E8A9DF7}" name="1B%" dataDxfId="292">
      <calculatedColumnFormula>IFERROR(G2/E2,0)</calculatedColumnFormula>
    </tableColumn>
    <tableColumn id="9" xr3:uid="{AF9E9F99-42E9-4A48-8277-61F137FCE7AF}" name="2B%" dataDxfId="291">
      <calculatedColumnFormula>IFERROR(H2/E2,0)</calculatedColumnFormula>
    </tableColumn>
    <tableColumn id="10" xr3:uid="{43BE0451-3CAD-4DC9-B86A-ECB674C6BFD8}" name="3B%" dataDxfId="290">
      <calculatedColumnFormula>IFERROR(I2/E2,0)</calculatedColumnFormula>
    </tableColumn>
    <tableColumn id="11" xr3:uid="{8CB8B80F-60A5-4733-9990-6F1BCC4726CB}" name="HR%" dataDxfId="289">
      <calculatedColumnFormula>IFERROR(J2/E2,0)</calculatedColumnFormula>
    </tableColumn>
    <tableColumn id="13" xr3:uid="{B327D208-2471-4843-8121-6632C141EEA5}" name="BB%" dataDxfId="288">
      <calculatedColumnFormula>IFERROR(F2/C2,0)</calculatedColumnFormula>
    </tableColumn>
    <tableColumn id="26" xr3:uid="{56FFDE6A-E7F8-4C1B-9EC2-7EF51F5EFCFF}" name="Bat Avg" dataDxfId="287">
      <calculatedColumnFormula>IFERROR((G2+H2+I2+J2)/D2,0)</calculatedColumnFormula>
    </tableColumn>
    <tableColumn id="25" xr3:uid="{270AA8C9-0E1C-4A45-BD61-71429817D004}" name="SLG%" dataDxfId="286">
      <calculatedColumnFormula>IFERROR(K2/D2,0)</calculatedColumnFormula>
    </tableColumn>
    <tableColumn id="17" xr3:uid="{8EF17E88-6A61-4D4C-B805-AF0BD60C5DBE}" name="OBP" dataDxfId="285">
      <calculatedColumnFormula>(E2+F2)/C2</calculatedColumnFormula>
    </tableColumn>
    <tableColumn id="22" xr3:uid="{AC56CE67-076F-42DF-AD05-0C3B917F8121}" name="OPS" dataDxfId="284">
      <calculatedColumnFormula>S2+T2</calculatedColumnFormula>
    </tableColumn>
    <tableColumn id="23" xr3:uid="{36B5973F-F172-471A-9ED6-106D93084EFC}" name="ISO" dataDxfId="283">
      <calculatedColumnFormula>(Table3111924[[#This Row],[2B]]+Table3111924[[#This Row],[3B]]+(3*Table3111924[[#This Row],[HR]]))/Table3111924[[#This Row],[AB]]</calculatedColumnFormula>
    </tableColumn>
    <tableColumn id="24" xr3:uid="{9E8D0113-5561-445A-A8DB-5DAB8C9ECA4E}" name="wOBA" dataDxfId="282">
      <calculatedColumnFormula>(0.69*Table3111924[[#This Row],[BB]])+(0.89*Table3111924[[#This Row],[1B]])+(1.27*Table3111924[[#This Row],[2B]])+(1.62*Table3111924[[#This Row],[3B]])+(2.1*Table3111924[[#This Row],[HR]])/Table3111924[[#This Row],[PA]]</calculatedColumnFormula>
    </tableColumn>
    <tableColumn id="28" xr3:uid="{F873FEBA-AD1F-4A10-9163-30B558A7FFA9}" name="Points" dataDxfId="281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008DB81-0847-47D6-96A4-7B13D70011A5}" name="Table311202122" displayName="Table311202122" ref="A1:W53" totalsRowShown="0" headerRowDxfId="280" dataDxfId="278" headerRowBorderDxfId="279" tableBorderDxfId="277" totalsRowBorderDxfId="276">
  <autoFilter ref="A1:W53" xr:uid="{5920AEB0-07F2-4DC1-863A-3E2DD741B382}"/>
  <sortState xmlns:xlrd2="http://schemas.microsoft.com/office/spreadsheetml/2017/richdata2" ref="A2:W53">
    <sortCondition descending="1" ref="W1:W53"/>
  </sortState>
  <tableColumns count="23">
    <tableColumn id="7" xr3:uid="{F93319CF-D7D8-4F8A-956B-B989BE1986CB}" name="Team" dataDxfId="275"/>
    <tableColumn id="1" xr3:uid="{8B43CFCD-725D-491E-9EAA-ABDAD686353A}" name="Name" dataDxfId="274">
      <calculatedColumnFormula>Crocs!A2</calculatedColumnFormula>
    </tableColumn>
    <tableColumn id="2" xr3:uid="{D69F99DE-7F56-40A1-9FBE-2644DA25161C}" name="PA" dataDxfId="273"/>
    <tableColumn id="20" xr3:uid="{7FB0FE36-AD6E-4050-B9C4-C667051FAA57}" name="AB" dataDxfId="272" dataCellStyle="Explanatory Text"/>
    <tableColumn id="21" xr3:uid="{7A12C92F-F5B3-4B8B-84F6-DF153B327847}" name="Hits" dataDxfId="271" dataCellStyle="Explanatory Text"/>
    <tableColumn id="15" xr3:uid="{89521D4D-95F3-4592-B2B5-2AB286D097CD}" name="BB" dataDxfId="270"/>
    <tableColumn id="3" xr3:uid="{BE46DF1B-1123-4AA1-A367-F85D66FE58CD}" name="1B" dataDxfId="269"/>
    <tableColumn id="4" xr3:uid="{A0574092-4D75-4385-8FEC-F3C20078DE1B}" name="2B" dataDxfId="268"/>
    <tableColumn id="5" xr3:uid="{AF338C15-76CB-4EEB-8B7D-B722FD113488}" name="3B" dataDxfId="267"/>
    <tableColumn id="6" xr3:uid="{8AC67E0A-31B1-4923-8C18-8E637C0E5FF2}" name="HR" dataDxfId="266"/>
    <tableColumn id="19" xr3:uid="{F7785643-ED34-469D-B0C2-78EAAAF0B912}" name="TB" dataDxfId="265" dataCellStyle="Explanatory Text"/>
    <tableColumn id="12" xr3:uid="{984B4AE9-1FFE-49D5-9016-2618858D6A13}" name="SB" dataDxfId="264"/>
    <tableColumn id="8" xr3:uid="{325C381E-9BDD-4E59-B721-68DB412BF9F0}" name="1B%" dataDxfId="263">
      <calculatedColumnFormula>IFERROR(G2/E2,0)</calculatedColumnFormula>
    </tableColumn>
    <tableColumn id="9" xr3:uid="{33DA4F8D-0C02-41B8-8E97-4B3218D0BF8A}" name="2B%" dataDxfId="262">
      <calculatedColumnFormula>IFERROR(H2/E2,0)</calculatedColumnFormula>
    </tableColumn>
    <tableColumn id="10" xr3:uid="{07DD5DD9-7FC6-47F5-9748-3885F71ABA61}" name="3B%" dataDxfId="261">
      <calculatedColumnFormula>IFERROR(I2/E2,0)</calculatedColumnFormula>
    </tableColumn>
    <tableColumn id="13" xr3:uid="{62EC2F8D-53FF-494F-AFFF-D1FE8D935EDE}" name="BB%" dataDxfId="260">
      <calculatedColumnFormula>IFERROR(F2/C2,0)</calculatedColumnFormula>
    </tableColumn>
    <tableColumn id="26" xr3:uid="{4397AF03-24CA-451C-BB0F-0161D79C5936}" name="Bat Avg" dataDxfId="259">
      <calculatedColumnFormula>IFERROR((G2+H2+I2+J2)/D2,0)</calculatedColumnFormula>
    </tableColumn>
    <tableColumn id="25" xr3:uid="{732F17D7-DAF5-43C8-82F7-ABDD9759DD84}" name="SLG%" dataDxfId="258">
      <calculatedColumnFormula>IFERROR(K2/D2,0)</calculatedColumnFormula>
    </tableColumn>
    <tableColumn id="17" xr3:uid="{0B40C3AE-B2CC-46B6-B2E6-8A3B461C3105}" name="OBP" dataDxfId="257">
      <calculatedColumnFormula>(E2+F2)/C2</calculatedColumnFormula>
    </tableColumn>
    <tableColumn id="22" xr3:uid="{25FBB007-5601-4C1A-AFCB-ECF5E4BCF05D}" name="OPS" dataDxfId="256">
      <calculatedColumnFormula>R2+S2</calculatedColumnFormula>
    </tableColumn>
    <tableColumn id="23" xr3:uid="{96581F67-BC37-4D97-9DB6-FFCDE13BD6A9}" name="ISO" dataDxfId="255">
      <calculatedColumnFormula>(Table311202122[[#This Row],[2B]]+Table311202122[[#This Row],[3B]]+(3*Table311202122[[#This Row],[HR]]))/Table311202122[[#This Row],[AB]]</calculatedColumnFormula>
    </tableColumn>
    <tableColumn id="24" xr3:uid="{742CEA15-7D38-4553-99E2-F11F304DF776}" name="wOBA" dataDxfId="254">
      <calculatedColumnFormula>(0.69*Table311202122[[#This Row],[BB]])+(0.89*Table311202122[[#This Row],[1B]])+(1.27*Table311202122[[#This Row],[2B]])+(1.62*Table311202122[[#This Row],[3B]])+(2.1*Table311202122[[#This Row],[HR]])/Table311202122[[#This Row],[PA]]</calculatedColumnFormula>
    </tableColumn>
    <tableColumn id="28" xr3:uid="{89AEADD2-6DF9-46B7-8844-C6F28BA27E86}" name="Points" dataDxfId="253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8F3A27-D0A9-4962-AC85-1005D347F151}" name="Table31110" displayName="Table31110" ref="A1:W14" totalsRowShown="0" headerRowDxfId="252" dataDxfId="250" headerRowBorderDxfId="251" tableBorderDxfId="249" totalsRowBorderDxfId="248">
  <autoFilter ref="A1:W14" xr:uid="{A48F3A27-D0A9-4962-AC85-1005D347F151}"/>
  <sortState xmlns:xlrd2="http://schemas.microsoft.com/office/spreadsheetml/2017/richdata2" ref="A2:W14">
    <sortCondition descending="1" ref="B1:B14"/>
  </sortState>
  <tableColumns count="23">
    <tableColumn id="1" xr3:uid="{681E4116-9ECD-4E1C-9F7C-AAFE74680B82}" name="Name" dataDxfId="247"/>
    <tableColumn id="2" xr3:uid="{542D29DC-BF9C-4C72-8A4A-72322D6A7FDB}" name="PA" dataDxfId="246"/>
    <tableColumn id="20" xr3:uid="{C2D7F3AA-D620-4727-B386-C98EE63F5E02}" name="AB" dataDxfId="245" dataCellStyle="Explanatory Text">
      <calculatedColumnFormula>B2-E2</calculatedColumnFormula>
    </tableColumn>
    <tableColumn id="21" xr3:uid="{47E6EB7F-690F-40CF-8960-91D834F31C29}" name="Hits" dataDxfId="244" dataCellStyle="Explanatory Text">
      <calculatedColumnFormula>SUM(Table31110[[#This Row],[1B]:[HR]])</calculatedColumnFormula>
    </tableColumn>
    <tableColumn id="15" xr3:uid="{345296EC-D292-41CA-84B0-46BB0A244D95}" name="BB" dataDxfId="243"/>
    <tableColumn id="3" xr3:uid="{42F44937-2CA7-4376-A2A9-C05094BBB058}" name="1B" dataDxfId="242"/>
    <tableColumn id="4" xr3:uid="{C5DBCDF1-4B9C-4715-B7BD-B2F96D91BEC3}" name="2B" dataDxfId="241"/>
    <tableColumn id="5" xr3:uid="{5EDCCF4E-F087-4981-A44D-914CBBEF30FF}" name="3B" dataDxfId="240"/>
    <tableColumn id="6" xr3:uid="{30B6D496-8153-48EC-B51D-CCE6C08D304A}" name="HR" dataDxfId="239"/>
    <tableColumn id="19" xr3:uid="{8CD0BFD0-1140-4687-821D-389A9A88FDAB}" name="TB" dataDxfId="238" dataCellStyle="Explanatory Text">
      <calculatedColumnFormula>SUM((F2*1),(G2*2),(H2*3),(I2*4))</calculatedColumnFormula>
    </tableColumn>
    <tableColumn id="12" xr3:uid="{FC24FF69-E50C-4388-9396-B4EB052FE5F5}" name="SB" dataDxfId="237"/>
    <tableColumn id="8" xr3:uid="{67A9428F-B8DC-4E38-819F-D92702E28B53}" name="1B%" dataDxfId="236">
      <calculatedColumnFormula>IFERROR(F2/D2,0)</calculatedColumnFormula>
    </tableColumn>
    <tableColumn id="9" xr3:uid="{B487814A-3019-495B-9CA0-55352EF31B4B}" name="2B%" dataDxfId="235">
      <calculatedColumnFormula>IFERROR(G2/D2,0)</calculatedColumnFormula>
    </tableColumn>
    <tableColumn id="10" xr3:uid="{07A9462D-E864-496C-B3E2-6EE882440049}" name="3B%" dataDxfId="234">
      <calculatedColumnFormula>IFERROR(H2/D2,0)</calculatedColumnFormula>
    </tableColumn>
    <tableColumn id="11" xr3:uid="{B5D8E56C-38A5-4D21-8091-17FF4F20620C}" name="HR%" dataDxfId="233">
      <calculatedColumnFormula>IFERROR(I2/D2,0)</calculatedColumnFormula>
    </tableColumn>
    <tableColumn id="13" xr3:uid="{85BD34EE-85A4-459E-9E42-BADB8414BA20}" name="BB%" dataDxfId="232">
      <calculatedColumnFormula>IFERROR(E2/B2,0)</calculatedColumnFormula>
    </tableColumn>
    <tableColumn id="26" xr3:uid="{9202E36A-BDA9-48CE-93B5-90B331EE7807}" name="Bat Avg" dataDxfId="231">
      <calculatedColumnFormula>IFERROR((F2+G2+H2+I2)/C2,0)</calculatedColumnFormula>
    </tableColumn>
    <tableColumn id="25" xr3:uid="{01D9B723-391F-42EA-93DE-1A1260F95AEB}" name="SLG%" dataDxfId="230">
      <calculatedColumnFormula>IFERROR(J2/C2,0)</calculatedColumnFormula>
    </tableColumn>
    <tableColumn id="17" xr3:uid="{2039CDC2-34BA-495C-B1F4-E9FF49575C1F}" name="OBP" dataDxfId="229">
      <calculatedColumnFormula>(D2+E2)/B2</calculatedColumnFormula>
    </tableColumn>
    <tableColumn id="22" xr3:uid="{01DAE7F1-A892-4514-9A88-51C48822FD07}" name="OPS" dataDxfId="228">
      <calculatedColumnFormula>R2+S2</calculatedColumnFormula>
    </tableColumn>
    <tableColumn id="23" xr3:uid="{63DC97E3-24B1-4907-95F5-C7152C7FB31C}" name="ISO" dataDxfId="227">
      <calculatedColumnFormula>(Table31110[[#This Row],[2B]]+Table31110[[#This Row],[3B]]+(3*Table31110[[#This Row],[HR]]))/Table31110[[#This Row],[AB]]</calculatedColumnFormula>
    </tableColumn>
    <tableColumn id="24" xr3:uid="{BC5FB416-95F0-4250-B947-EA342133071D}" name="wOBA" dataDxfId="226">
      <calculatedColumnFormula>(0.69*Table31110[[#This Row],[BB]])+(0.89*Table31110[[#This Row],[1B]])+(1.27*Table31110[[#This Row],[2B]])+(1.62*Table31110[[#This Row],[3B]])+(2.1*Table31110[[#This Row],[HR]])/Table31110[[#This Row],[PA]]</calculatedColumnFormula>
    </tableColumn>
    <tableColumn id="28" xr3:uid="{071C3A8E-1225-4DCD-997A-43688EC8E4F5}" name="Points" dataDxfId="225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9F000A-42BD-463C-B561-93588AAC7FA5}" name="Table31111" displayName="Table31111" ref="A1:W14" totalsRowShown="0" headerRowDxfId="224" dataDxfId="222" headerRowBorderDxfId="223" tableBorderDxfId="221" totalsRowBorderDxfId="220">
  <autoFilter ref="A1:W14" xr:uid="{1F9F000A-42BD-463C-B561-93588AAC7FA5}"/>
  <sortState xmlns:xlrd2="http://schemas.microsoft.com/office/spreadsheetml/2017/richdata2" ref="A2:W14">
    <sortCondition descending="1" ref="B1:B14"/>
  </sortState>
  <tableColumns count="23">
    <tableColumn id="1" xr3:uid="{D97ED0E7-65C7-4C24-8C08-133250316726}" name="Name" dataDxfId="219"/>
    <tableColumn id="2" xr3:uid="{FD5235A6-05E2-46BF-88A3-F672418D0B5B}" name="PA" dataDxfId="218"/>
    <tableColumn id="20" xr3:uid="{1893A5E3-F09B-40EF-9A93-BD125446CE11}" name="AB" dataDxfId="217" dataCellStyle="Explanatory Text">
      <calculatedColumnFormula>B2-E2</calculatedColumnFormula>
    </tableColumn>
    <tableColumn id="21" xr3:uid="{ABDCD33E-0B4B-4B99-80C1-06B278B294C0}" name="Hits" dataDxfId="216" dataCellStyle="Explanatory Text">
      <calculatedColumnFormula>SUM(Table31111[[#This Row],[1B]:[HR]])</calculatedColumnFormula>
    </tableColumn>
    <tableColumn id="15" xr3:uid="{E94D6FA9-5FB4-4042-A015-59A3D92EB742}" name="BB" dataDxfId="215"/>
    <tableColumn id="3" xr3:uid="{DB4FF2C9-571D-411C-8DB8-9B01C33A384F}" name="1B" dataDxfId="214"/>
    <tableColumn id="4" xr3:uid="{90C1B728-CF17-4E05-BDAD-64A7BCA14F7E}" name="2B" dataDxfId="213"/>
    <tableColumn id="5" xr3:uid="{22E40D5D-F887-4FC1-BB67-2551BEA5FBE9}" name="3B" dataDxfId="212"/>
    <tableColumn id="6" xr3:uid="{F6C28E21-FCEC-4772-BFD9-0C8D23ECF7D6}" name="HR" dataDxfId="211"/>
    <tableColumn id="19" xr3:uid="{764B3C30-13A3-4948-AD3B-420D021C353B}" name="TB" dataDxfId="210" dataCellStyle="Explanatory Text">
      <calculatedColumnFormula>SUM((F2*1),(G2*2),(H2*3),(I2*4))</calculatedColumnFormula>
    </tableColumn>
    <tableColumn id="12" xr3:uid="{AAE8456C-9CD8-430E-99B3-6920AC7A31E9}" name="SB" dataDxfId="209"/>
    <tableColumn id="8" xr3:uid="{F9598319-EC8B-480F-A020-7228112A6446}" name="1B%" dataDxfId="208">
      <calculatedColumnFormula>IFERROR(F2/D2,0)</calculatedColumnFormula>
    </tableColumn>
    <tableColumn id="9" xr3:uid="{9D6754CD-3F20-44D7-9789-B2FFA77F4406}" name="2B%" dataDxfId="207">
      <calculatedColumnFormula>IFERROR(G2/D2,0)</calculatedColumnFormula>
    </tableColumn>
    <tableColumn id="10" xr3:uid="{E343DFEE-5CCC-4C95-BAC1-3F7B40BFDF30}" name="3B%" dataDxfId="206">
      <calculatedColumnFormula>IFERROR(H2/D2,0)</calculatedColumnFormula>
    </tableColumn>
    <tableColumn id="11" xr3:uid="{3AFA3FAB-0114-4BDD-9ABF-208A5FB45DDC}" name="HR%" dataDxfId="205">
      <calculatedColumnFormula>IFERROR(I2/D2,0)</calculatedColumnFormula>
    </tableColumn>
    <tableColumn id="13" xr3:uid="{97559C26-48E0-447E-87BA-ABCFAA288DEF}" name="BB%" dataDxfId="204">
      <calculatedColumnFormula>IFERROR(E2/B2,0)</calculatedColumnFormula>
    </tableColumn>
    <tableColumn id="26" xr3:uid="{AC1AA5D1-3EBA-4453-BB5B-B3B65ACD2F5F}" name="Bat Avg" dataDxfId="203">
      <calculatedColumnFormula>IFERROR((F2+G2+H2+I2)/C2,0)</calculatedColumnFormula>
    </tableColumn>
    <tableColumn id="25" xr3:uid="{F561B125-7DE3-4AEC-A3DA-9495BC86433D}" name="SLG%" dataDxfId="202">
      <calculatedColumnFormula>IFERROR(J2/C2,0)</calculatedColumnFormula>
    </tableColumn>
    <tableColumn id="17" xr3:uid="{317C310F-BBEB-453F-ADAE-5B6539518323}" name="OBP" dataDxfId="201">
      <calculatedColumnFormula>(D2+E2)/B2</calculatedColumnFormula>
    </tableColumn>
    <tableColumn id="22" xr3:uid="{DE6E7F7A-B983-4298-B62F-724E7302C2A5}" name="OPS" dataDxfId="200">
      <calculatedColumnFormula>R2+S2</calculatedColumnFormula>
    </tableColumn>
    <tableColumn id="23" xr3:uid="{D1617350-9AC0-45B5-ABB6-CAF0CB4C1CC3}" name="ISO" dataDxfId="199">
      <calculatedColumnFormula>(Table31111[[#This Row],[2B]]+Table31111[[#This Row],[3B]]+(3*Table31111[[#This Row],[HR]]))/Table31111[[#This Row],[AB]]</calculatedColumnFormula>
    </tableColumn>
    <tableColumn id="24" xr3:uid="{6A8E4344-A4C3-4982-89EF-A7C92427F914}" name="wOBA" dataDxfId="198">
      <calculatedColumnFormula>(0.69*Table31111[[#This Row],[BB]])+(0.89*Table31111[[#This Row],[1B]])+(1.27*Table31111[[#This Row],[2B]])+(1.62*Table31111[[#This Row],[3B]])+(2.1*Table31111[[#This Row],[HR]])/Table31111[[#This Row],[PA]]</calculatedColumnFormula>
    </tableColumn>
    <tableColumn id="28" xr3:uid="{2FE1FDB8-0D24-43AD-8A63-5959A8B2E280}" name="Points" dataDxfId="197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61F028-5035-44D0-956C-EA59F243A7C0}" name="Table31112" displayName="Table31112" ref="A1:W14" totalsRowShown="0" headerRowDxfId="196" dataDxfId="194" headerRowBorderDxfId="195" tableBorderDxfId="193" totalsRowBorderDxfId="192">
  <autoFilter ref="A1:W14" xr:uid="{4D61F028-5035-44D0-956C-EA59F243A7C0}"/>
  <sortState xmlns:xlrd2="http://schemas.microsoft.com/office/spreadsheetml/2017/richdata2" ref="A2:W14">
    <sortCondition descending="1" ref="B1:B14"/>
  </sortState>
  <tableColumns count="23">
    <tableColumn id="1" xr3:uid="{4AE4274B-1D1B-4D26-9B49-7FFD9075E0C5}" name="Name" dataDxfId="191"/>
    <tableColumn id="2" xr3:uid="{00B94AA6-EAFB-4C9E-BAB8-7F5710650A15}" name="PA" dataDxfId="190"/>
    <tableColumn id="20" xr3:uid="{13886BC6-3888-4BCC-9253-82147A616D7D}" name="AB" dataDxfId="189" dataCellStyle="Explanatory Text">
      <calculatedColumnFormula>B2-E2</calculatedColumnFormula>
    </tableColumn>
    <tableColumn id="21" xr3:uid="{152A7C5A-E6B2-4068-91AC-CE251317AEAA}" name="Hits" dataDxfId="188" dataCellStyle="Explanatory Text">
      <calculatedColumnFormula>SUM(Table31112[[#This Row],[1B]:[HR]])</calculatedColumnFormula>
    </tableColumn>
    <tableColumn id="15" xr3:uid="{0715E21B-E39D-46F9-AFB8-D8B05AE77084}" name="BB" dataDxfId="187"/>
    <tableColumn id="3" xr3:uid="{3441120B-33CB-41D8-89BA-4461B54B0994}" name="1B" dataDxfId="186"/>
    <tableColumn id="4" xr3:uid="{A7D6A3D3-E159-49CA-8893-8DA20D02EF90}" name="2B" dataDxfId="185"/>
    <tableColumn id="5" xr3:uid="{62F537B6-25CF-47AE-9CF7-E96A79DC5C11}" name="3B" dataDxfId="184"/>
    <tableColumn id="6" xr3:uid="{85DA9D9B-275D-4F4A-96B2-320DB6C7F4D7}" name="HR" dataDxfId="183"/>
    <tableColumn id="19" xr3:uid="{C9347D3C-1238-4E90-A0AB-BCC48E83A413}" name="TB" dataDxfId="182" dataCellStyle="Explanatory Text">
      <calculatedColumnFormula>SUM((F2*1),(G2*2),(H2*3),(I2*4))</calculatedColumnFormula>
    </tableColumn>
    <tableColumn id="12" xr3:uid="{B2F8564A-1898-4B3A-99D9-D7B2B2EB4273}" name="SB" dataDxfId="181"/>
    <tableColumn id="8" xr3:uid="{6CB88E43-21AB-42BD-9029-55341792B504}" name="1B%" dataDxfId="180">
      <calculatedColumnFormula>IFERROR(F2/D2,0)</calculatedColumnFormula>
    </tableColumn>
    <tableColumn id="9" xr3:uid="{E22CAC09-101E-4CF8-B398-AE9CE1E4550E}" name="2B%" dataDxfId="179">
      <calculatedColumnFormula>IFERROR(G2/D2,0)</calculatedColumnFormula>
    </tableColumn>
    <tableColumn id="10" xr3:uid="{0182A9C9-29FE-48A2-A237-E123E9F9A730}" name="3B%" dataDxfId="178">
      <calculatedColumnFormula>IFERROR(H2/D2,0)</calculatedColumnFormula>
    </tableColumn>
    <tableColumn id="11" xr3:uid="{09D00065-6819-47FF-B294-009502ED1232}" name="HR%" dataDxfId="177">
      <calculatedColumnFormula>IFERROR(I2/D2,0)</calculatedColumnFormula>
    </tableColumn>
    <tableColumn id="13" xr3:uid="{6626688E-093F-4A99-9F73-9D40C3C5B88B}" name="BB%" dataDxfId="176">
      <calculatedColumnFormula>IFERROR(E2/B2,0)</calculatedColumnFormula>
    </tableColumn>
    <tableColumn id="26" xr3:uid="{C7CC622C-7794-44E5-B13B-980F1E167FE2}" name="Bat Avg" dataDxfId="175">
      <calculatedColumnFormula>IFERROR((F2+G2+H2+I2)/C2,0)</calculatedColumnFormula>
    </tableColumn>
    <tableColumn id="25" xr3:uid="{A999172C-93B0-40F3-B0F3-587331F98119}" name="SLG%" dataDxfId="174">
      <calculatedColumnFormula>IFERROR(J2/C2,0)</calculatedColumnFormula>
    </tableColumn>
    <tableColumn id="17" xr3:uid="{126EE220-4227-46C4-825B-6C4BC4AC8B8D}" name="OBP" dataDxfId="173">
      <calculatedColumnFormula>(D2+E2)/B2</calculatedColumnFormula>
    </tableColumn>
    <tableColumn id="22" xr3:uid="{47DBF001-DD68-441F-8144-D3082C07A6EB}" name="OPS" dataDxfId="172">
      <calculatedColumnFormula>R2+S2</calculatedColumnFormula>
    </tableColumn>
    <tableColumn id="23" xr3:uid="{BA87D176-BD8D-4527-8235-A9571ADC15EC}" name="ISO" dataDxfId="171">
      <calculatedColumnFormula>(Table31112[[#This Row],[2B]]+Table31112[[#This Row],[3B]]+(3*Table31112[[#This Row],[HR]]))/Table31112[[#This Row],[AB]]</calculatedColumnFormula>
    </tableColumn>
    <tableColumn id="24" xr3:uid="{F0713BAB-0C00-4438-AE08-A3DC7CA3B4C3}" name="wOBA" dataDxfId="170">
      <calculatedColumnFormula>(0.69*Table31112[[#This Row],[BB]])+(0.89*Table31112[[#This Row],[1B]])+(1.27*Table31112[[#This Row],[2B]])+(1.62*Table31112[[#This Row],[3B]])+(2.1*Table31112[[#This Row],[HR]])/Table31112[[#This Row],[PA]]</calculatedColumnFormula>
    </tableColumn>
    <tableColumn id="28" xr3:uid="{A717F05F-6D7C-41A1-BB0A-1BC2FA4E0388}" name="Points" dataDxfId="169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EAF4C3-B471-4C32-94F5-35311E6783F8}" name="Table31113" displayName="Table31113" ref="A1:W14" totalsRowShown="0" headerRowDxfId="168" dataDxfId="166" headerRowBorderDxfId="167" tableBorderDxfId="165" totalsRowBorderDxfId="164">
  <autoFilter ref="A1:W14" xr:uid="{81EAF4C3-B471-4C32-94F5-35311E6783F8}"/>
  <sortState xmlns:xlrd2="http://schemas.microsoft.com/office/spreadsheetml/2017/richdata2" ref="A2:W14">
    <sortCondition descending="1" ref="B1:B14"/>
  </sortState>
  <tableColumns count="23">
    <tableColumn id="1" xr3:uid="{78104597-A838-46C7-B297-DDFA41EB9076}" name="Name" dataDxfId="163"/>
    <tableColumn id="2" xr3:uid="{08C2767F-C1D5-452D-AB4B-48A1912BF646}" name="PA" dataDxfId="162"/>
    <tableColumn id="20" xr3:uid="{E9FA1178-9F8D-4BA3-AC68-C60AE183E1BF}" name="AB" dataDxfId="161" dataCellStyle="Explanatory Text">
      <calculatedColumnFormula>B2-E2</calculatedColumnFormula>
    </tableColumn>
    <tableColumn id="21" xr3:uid="{B9A2533C-4A4F-4D39-A958-9E27002C39C7}" name="Hits" dataDxfId="160" dataCellStyle="Explanatory Text">
      <calculatedColumnFormula>SUM(Table31113[[#This Row],[1B]:[HR]])</calculatedColumnFormula>
    </tableColumn>
    <tableColumn id="15" xr3:uid="{62FE8998-0DE7-474F-AF72-8AA8BDBC49A1}" name="BB" dataDxfId="159"/>
    <tableColumn id="3" xr3:uid="{F99A5A24-8E9E-4485-9855-6024CB90F22F}" name="1B" dataDxfId="158"/>
    <tableColumn id="4" xr3:uid="{19C0ABAA-99A1-42AE-95C9-ED78849A1197}" name="2B" dataDxfId="157"/>
    <tableColumn id="5" xr3:uid="{FCB697F7-F86D-4F89-BB83-9B7DA89101EA}" name="3B" dataDxfId="156"/>
    <tableColumn id="6" xr3:uid="{603397DB-84FF-4DFC-BCD9-63F55D9BD973}" name="HR" dataDxfId="155"/>
    <tableColumn id="19" xr3:uid="{28402BC1-88DE-41BD-A669-FA30150B4B57}" name="TB" dataDxfId="154" dataCellStyle="Explanatory Text">
      <calculatedColumnFormula>SUM((F2*1),(G2*2),(H2*3),(I2*4))</calculatedColumnFormula>
    </tableColumn>
    <tableColumn id="12" xr3:uid="{2863FF94-F7E2-459E-B179-A01903DF701E}" name="SB" dataDxfId="153"/>
    <tableColumn id="8" xr3:uid="{444EB358-BF55-40D8-8976-D28B891C8C7D}" name="1B%" dataDxfId="152">
      <calculatedColumnFormula>IFERROR(F2/D2,0)</calculatedColumnFormula>
    </tableColumn>
    <tableColumn id="9" xr3:uid="{DD8D3675-EA49-4971-A2CB-B53C6D9B34CC}" name="2B%" dataDxfId="151">
      <calculatedColumnFormula>IFERROR(G2/D2,0)</calculatedColumnFormula>
    </tableColumn>
    <tableColumn id="10" xr3:uid="{7294ADE0-8CA6-4045-BC65-953E5867678A}" name="3B%" dataDxfId="150">
      <calculatedColumnFormula>IFERROR(H2/D2,0)</calculatedColumnFormula>
    </tableColumn>
    <tableColumn id="11" xr3:uid="{8447D5A6-FBFE-4951-8977-5415219B7072}" name="HR%" dataDxfId="149">
      <calculatedColumnFormula>IFERROR(I2/D2,0)</calculatedColumnFormula>
    </tableColumn>
    <tableColumn id="13" xr3:uid="{342E86DE-3D0D-4D1D-A7AD-7061F9C5AEF6}" name="BB%" dataDxfId="148">
      <calculatedColumnFormula>IFERROR(E2/B2,0)</calculatedColumnFormula>
    </tableColumn>
    <tableColumn id="26" xr3:uid="{16AEF297-11FC-47BB-A736-AAC860A9CB69}" name="Bat Avg" dataDxfId="147">
      <calculatedColumnFormula>IFERROR((F2+G2+H2+I2)/C2,0)</calculatedColumnFormula>
    </tableColumn>
    <tableColumn id="25" xr3:uid="{8835D470-C3C7-463A-AF46-E306C7297850}" name="SLG%" dataDxfId="146">
      <calculatedColumnFormula>IFERROR(J2/C2,0)</calculatedColumnFormula>
    </tableColumn>
    <tableColumn id="17" xr3:uid="{7B4BC123-3AFB-444F-8A00-085F69352B12}" name="OBP" dataDxfId="145">
      <calculatedColumnFormula>(D2+E2)/B2</calculatedColumnFormula>
    </tableColumn>
    <tableColumn id="22" xr3:uid="{92020CA2-11F8-4689-80D3-85EB0AF05667}" name="OPS" dataDxfId="144">
      <calculatedColumnFormula>R2+S2</calculatedColumnFormula>
    </tableColumn>
    <tableColumn id="23" xr3:uid="{5C60DF13-64DC-4F1F-8EB4-0072E0DC86EE}" name="ISO" dataDxfId="143">
      <calculatedColumnFormula>(Table31113[[#This Row],[2B]]+Table31113[[#This Row],[3B]]+(3*Table31113[[#This Row],[HR]]))/Table31113[[#This Row],[AB]]</calculatedColumnFormula>
    </tableColumn>
    <tableColumn id="24" xr3:uid="{3D7089C3-1DB3-4FCE-92F6-F332B6E569BC}" name="wOBA" dataDxfId="142">
      <calculatedColumnFormula>(0.69*Table31113[[#This Row],[BB]])+(0.89*Table31113[[#This Row],[1B]])+(1.27*Table31113[[#This Row],[2B]])+(1.62*Table31113[[#This Row],[3B]])+(2.1*Table31113[[#This Row],[HR]])/Table31113[[#This Row],[PA]]</calculatedColumnFormula>
    </tableColumn>
    <tableColumn id="28" xr3:uid="{C0C7402A-2153-45AB-A401-A30662960326}" name="Points" dataDxfId="141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FE85F66-20F2-4C7D-BF24-D88A58C85AAD}" name="Table31120212223" displayName="Table31120212223" ref="A1:X53" totalsRowShown="0" headerRowDxfId="140" dataDxfId="138" headerRowBorderDxfId="139" tableBorderDxfId="137" totalsRowBorderDxfId="136">
  <autoFilter ref="A1:X53" xr:uid="{5920AEB0-07F2-4DC1-863A-3E2DD741B382}"/>
  <sortState xmlns:xlrd2="http://schemas.microsoft.com/office/spreadsheetml/2017/richdata2" ref="A2:X53">
    <sortCondition descending="1" ref="X1:X53"/>
  </sortState>
  <tableColumns count="24">
    <tableColumn id="7" xr3:uid="{76E15F62-773B-463A-BEB5-9F55B2C564BE}" name="Team" dataDxfId="135"/>
    <tableColumn id="1" xr3:uid="{39F4610B-ED2B-427E-9080-39874FAF412F}" name="Name" dataDxfId="134">
      <calculatedColumnFormula>Trolls!A2</calculatedColumnFormula>
    </tableColumn>
    <tableColumn id="2" xr3:uid="{27643316-6847-4A18-8769-867FEE439C41}" name="PA" dataDxfId="133"/>
    <tableColumn id="20" xr3:uid="{0E99A735-6EB8-43FF-9471-BD976E1209FA}" name="AB" dataDxfId="132" dataCellStyle="Explanatory Text"/>
    <tableColumn id="21" xr3:uid="{FD9B48CE-3161-483D-98A8-0080A6532448}" name="Hits" dataDxfId="131" dataCellStyle="Explanatory Text"/>
    <tableColumn id="15" xr3:uid="{A3494659-8C74-4546-8ACD-6D0C4516ACA9}" name="BB" dataDxfId="130"/>
    <tableColumn id="3" xr3:uid="{9693FD8B-F9FD-467F-A04B-6CE7D7122133}" name="1B" dataDxfId="129"/>
    <tableColumn id="4" xr3:uid="{997D93BB-7058-46A9-8870-E763DFB384D7}" name="2B" dataDxfId="128"/>
    <tableColumn id="5" xr3:uid="{A00DD301-8BC4-4FAF-B605-D8122F7F0E4A}" name="3B" dataDxfId="127"/>
    <tableColumn id="6" xr3:uid="{650E734E-650F-4EDE-829D-3B8E73F63608}" name="HR" dataDxfId="126"/>
    <tableColumn id="19" xr3:uid="{7644E171-FE3B-43C9-8C26-745F1DEABF16}" name="TB" dataDxfId="125" dataCellStyle="Explanatory Text"/>
    <tableColumn id="12" xr3:uid="{DEC3C047-7C9A-46BA-A0C8-EC3F05596989}" name="SB" dataDxfId="124"/>
    <tableColumn id="8" xr3:uid="{42E27E52-97E0-4EE8-9F94-4502ED96AAB6}" name="1B%" dataDxfId="123">
      <calculatedColumnFormula>IFERROR(G2/E2,0)</calculatedColumnFormula>
    </tableColumn>
    <tableColumn id="9" xr3:uid="{2B4A9449-7FA1-4A47-B72F-87B45CD3D94E}" name="2B%" dataDxfId="122">
      <calculatedColumnFormula>IFERROR(H2/E2,0)</calculatedColumnFormula>
    </tableColumn>
    <tableColumn id="10" xr3:uid="{65CF77AA-2B01-42B7-9224-57F3B04ED140}" name="3B%" dataDxfId="121">
      <calculatedColumnFormula>IFERROR(I2/E2,0)</calculatedColumnFormula>
    </tableColumn>
    <tableColumn id="11" xr3:uid="{9B5884ED-ABB3-471A-9E93-BB1FADF853FB}" name="HR%" dataDxfId="120">
      <calculatedColumnFormula>IFERROR(J2/E2,0)</calculatedColumnFormula>
    </tableColumn>
    <tableColumn id="13" xr3:uid="{C2E9D66C-A7D0-4DA3-B36A-A4F0E8EFE86A}" name="BB%" dataDxfId="119">
      <calculatedColumnFormula>IFERROR(F2/C2,0)</calculatedColumnFormula>
    </tableColumn>
    <tableColumn id="26" xr3:uid="{1E577A10-B65E-40E3-8991-3B0872A88551}" name="Bat Avg" dataDxfId="118">
      <calculatedColumnFormula>IFERROR((G2+H2+I2+J2)/D2,0)</calculatedColumnFormula>
    </tableColumn>
    <tableColumn id="25" xr3:uid="{181071BA-3FCB-4012-A348-C6319AE6F58B}" name="SLG%" dataDxfId="117">
      <calculatedColumnFormula>IFERROR(K2/D2,0)</calculatedColumnFormula>
    </tableColumn>
    <tableColumn id="17" xr3:uid="{0D061399-EADA-4441-A7A5-EB466C1307D6}" name="OBP" dataDxfId="116">
      <calculatedColumnFormula>(E2+F2)/C2</calculatedColumnFormula>
    </tableColumn>
    <tableColumn id="22" xr3:uid="{59E8C0F2-FCD4-4D89-B886-D5346CDD20C9}" name="OPS" dataDxfId="115">
      <calculatedColumnFormula>S2+T2</calculatedColumnFormula>
    </tableColumn>
    <tableColumn id="23" xr3:uid="{70BF3C5D-12EC-4C44-9F23-304AF06F056A}" name="ISO" dataDxfId="114">
      <calculatedColumnFormula>(Table31120212223[[#This Row],[2B]]+Table31120212223[[#This Row],[3B]]+(3*Table31120212223[[#This Row],[HR]]))/Table31120212223[[#This Row],[AB]]</calculatedColumnFormula>
    </tableColumn>
    <tableColumn id="24" xr3:uid="{95DE5528-968D-4D84-A95B-564285094AD7}" name="wOBA" dataDxfId="113">
      <calculatedColumnFormula>(0.69*Table31120212223[[#This Row],[BB]])+(0.89*Table31120212223[[#This Row],[1B]])+(1.27*Table31120212223[[#This Row],[2B]])+(1.62*Table31120212223[[#This Row],[3B]])+(2.1*Table31120212223[[#This Row],[HR]])/Table31120212223[[#This Row],[PA]]</calculatedColumnFormula>
    </tableColumn>
    <tableColumn id="28" xr3:uid="{440AAA9F-2C9C-4B35-A43B-BD9123DCD937}" name="Points" dataDxfId="11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1B208A-345D-4C9E-BA26-FE6B2C489537}" name="Table31119" displayName="Table31119" ref="A1:X105" totalsRowShown="0" headerRowDxfId="620" dataDxfId="618" headerRowBorderDxfId="619" tableBorderDxfId="617" totalsRowBorderDxfId="616">
  <autoFilter ref="A1:X105" xr:uid="{FB1B208A-345D-4C9E-BA26-FE6B2C489537}"/>
  <sortState xmlns:xlrd2="http://schemas.microsoft.com/office/spreadsheetml/2017/richdata2" ref="A2:X105">
    <sortCondition descending="1" ref="L1:L105"/>
  </sortState>
  <tableColumns count="24">
    <tableColumn id="7" xr3:uid="{A3BE3C62-B3ED-497C-8B12-EECB1C55B001}" name="Team" dataDxfId="615">
      <calculatedColumnFormula>Knights!#REF!</calculatedColumnFormula>
    </tableColumn>
    <tableColumn id="1" xr3:uid="{1DA82FF5-32E5-4E9A-AEE4-7823B0A22F54}" name="Name" dataDxfId="614"/>
    <tableColumn id="2" xr3:uid="{27524E91-0A55-430D-858A-9EDEB5A3D484}" name="PA" dataDxfId="613"/>
    <tableColumn id="20" xr3:uid="{350228FB-6B56-4ECF-99D1-8A079954ED51}" name="AB" dataDxfId="612" dataCellStyle="Explanatory Text"/>
    <tableColumn id="21" xr3:uid="{6BD724A5-0001-4BE9-975C-9238F2442C34}" name="Hits" dataDxfId="611" dataCellStyle="Explanatory Text"/>
    <tableColumn id="15" xr3:uid="{4ED84C0B-FF5E-4BBD-9191-431434BC832D}" name="BB" dataDxfId="610"/>
    <tableColumn id="3" xr3:uid="{8024D0D7-1651-4223-9DA0-D6516ED9A635}" name="1B" dataDxfId="609"/>
    <tableColumn id="4" xr3:uid="{22C0ECF7-7195-4893-8080-FEB1DD774327}" name="2B" dataDxfId="608"/>
    <tableColumn id="5" xr3:uid="{F399A47A-19AE-400E-9AC0-AA385D10EC4C}" name="3B" dataDxfId="607"/>
    <tableColumn id="6" xr3:uid="{E433C01C-BC2A-42A7-B0E8-0D9C3E5BB032}" name="HR" dataDxfId="606"/>
    <tableColumn id="19" xr3:uid="{635315CB-E3DF-4EC7-AB29-9E75762F4C0D}" name="TB" dataDxfId="605" dataCellStyle="Explanatory Text"/>
    <tableColumn id="12" xr3:uid="{E9226F90-E285-4EB5-AA7C-D43DDC96122C}" name="SB" dataDxfId="604"/>
    <tableColumn id="8" xr3:uid="{B755F89F-43CE-4064-AFAF-84D528138CD9}" name="1B%" dataDxfId="603">
      <calculatedColumnFormula>IFERROR(G2/E2,0)</calculatedColumnFormula>
    </tableColumn>
    <tableColumn id="9" xr3:uid="{CC2C7F73-634F-489B-B0C2-FB8B54F5D5ED}" name="2B%" dataDxfId="602">
      <calculatedColumnFormula>IFERROR(H2/E2,0)</calculatedColumnFormula>
    </tableColumn>
    <tableColumn id="10" xr3:uid="{82CAC527-F77A-45AF-8F06-296B1A31E9A6}" name="3B%" dataDxfId="601">
      <calculatedColumnFormula>IFERROR(I2/E2,0)</calculatedColumnFormula>
    </tableColumn>
    <tableColumn id="11" xr3:uid="{85F44D64-612B-4132-B361-CEE8285C6AEA}" name="HR%" dataDxfId="600">
      <calculatedColumnFormula>IFERROR(J2/E2,0)</calculatedColumnFormula>
    </tableColumn>
    <tableColumn id="13" xr3:uid="{E34C9132-266C-4DBC-8E23-1A693E1DEA40}" name="BB%" dataDxfId="599">
      <calculatedColumnFormula>IFERROR(F2/C2,0)</calculatedColumnFormula>
    </tableColumn>
    <tableColumn id="26" xr3:uid="{1E952033-F616-42BB-86FA-0EF103730B8B}" name="Bat Avg" dataDxfId="598">
      <calculatedColumnFormula>IFERROR((G2+H2+I2+J2)/D2,0)</calculatedColumnFormula>
    </tableColumn>
    <tableColumn id="25" xr3:uid="{8852EEC1-D99E-46F4-99BD-E956B0F34DE6}" name="SLG%" dataDxfId="597">
      <calculatedColumnFormula>IFERROR(K2/D2,0)</calculatedColumnFormula>
    </tableColumn>
    <tableColumn id="17" xr3:uid="{4953F8BB-B84E-4FCA-80C0-7BA6203EBAD4}" name="OBP" dataDxfId="596">
      <calculatedColumnFormula>(E2+F2)/C2</calculatedColumnFormula>
    </tableColumn>
    <tableColumn id="22" xr3:uid="{34412AC4-A501-45F7-9AE5-5CCC9BF2492F}" name="OPS" dataDxfId="595">
      <calculatedColumnFormula>S2+T2</calculatedColumnFormula>
    </tableColumn>
    <tableColumn id="23" xr3:uid="{108ED2F6-8282-4CFE-B595-9A9FB774BCC3}" name="ISO" dataDxfId="594">
      <calculatedColumnFormula>(Table31119[[#This Row],[2B]]+Table31119[[#This Row],[3B]]+(3*Table31119[[#This Row],[HR]]))/Table31119[[#This Row],[AB]]</calculatedColumnFormula>
    </tableColumn>
    <tableColumn id="24" xr3:uid="{7C938847-2C63-42E8-AD76-1E39C31A6503}" name="wOBA" dataDxfId="593">
      <calculatedColumnFormula>(0.69*Table31119[[#This Row],[BB]])+(0.89*Table31119[[#This Row],[1B]])+(1.27*Table31119[[#This Row],[2B]])+(1.62*Table31119[[#This Row],[3B]])+(2.1*Table31119[[#This Row],[HR]])/Table31119[[#This Row],[PA]]</calculatedColumnFormula>
    </tableColumn>
    <tableColumn id="28" xr3:uid="{235F1DF5-322B-44AB-807B-8E8AF103B473}" name="Points" dataDxfId="59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27DBB8-7703-4DFC-8FF3-F06B1884A575}" name="Table31114" displayName="Table31114" ref="A1:W14" totalsRowShown="0" headerRowDxfId="111" dataDxfId="109" headerRowBorderDxfId="110" tableBorderDxfId="108" totalsRowBorderDxfId="107">
  <autoFilter ref="A1:W14" xr:uid="{7027DBB8-7703-4DFC-8FF3-F06B1884A575}"/>
  <sortState xmlns:xlrd2="http://schemas.microsoft.com/office/spreadsheetml/2017/richdata2" ref="A2:W14">
    <sortCondition descending="1" ref="B1:B14"/>
  </sortState>
  <tableColumns count="23">
    <tableColumn id="1" xr3:uid="{11496ADB-4631-4A1B-9444-BCD0A850ABEE}" name="Name" dataDxfId="106"/>
    <tableColumn id="2" xr3:uid="{00AB1E18-CC83-4E26-8B4F-7C39C7C56984}" name="PA" dataDxfId="105"/>
    <tableColumn id="20" xr3:uid="{EE7649D9-4FBD-4B9D-AF7C-5FD83C574906}" name="AB" dataDxfId="104" dataCellStyle="Explanatory Text">
      <calculatedColumnFormula>B2-E2</calculatedColumnFormula>
    </tableColumn>
    <tableColumn id="21" xr3:uid="{C533151A-1C55-4209-81C7-86EDDA22346E}" name="Hits" dataDxfId="103" dataCellStyle="Explanatory Text">
      <calculatedColumnFormula>SUM(Table31114[[#This Row],[1B]:[HR]])</calculatedColumnFormula>
    </tableColumn>
    <tableColumn id="15" xr3:uid="{BE1AC6F7-94FD-4019-B995-FD0BB6172FA9}" name="BB" dataDxfId="102"/>
    <tableColumn id="3" xr3:uid="{E707E6D2-7123-4249-B318-1FEB81C105F5}" name="1B" dataDxfId="101"/>
    <tableColumn id="4" xr3:uid="{D6B93403-0E08-4FA1-AF43-CA9E420856F4}" name="2B" dataDxfId="100"/>
    <tableColumn id="5" xr3:uid="{002E6618-4DCF-4403-98D9-DB4AA669994D}" name="3B" dataDxfId="99"/>
    <tableColumn id="6" xr3:uid="{2A897D91-DEBA-449E-AB37-D9B72E86495C}" name="HR" dataDxfId="98"/>
    <tableColumn id="19" xr3:uid="{D451F4B9-9CB4-4B22-A270-98CBF64C998D}" name="TB" dataDxfId="97" dataCellStyle="Explanatory Text">
      <calculatedColumnFormula>SUM((F2*1),(G2*2),(H2*3),(I2*4))</calculatedColumnFormula>
    </tableColumn>
    <tableColumn id="12" xr3:uid="{F365CECF-5B64-404E-8C44-B928A33A4D74}" name="SB" dataDxfId="96"/>
    <tableColumn id="8" xr3:uid="{5F730A8F-0B5D-4651-9923-84CD980C0B53}" name="1B%" dataDxfId="95">
      <calculatedColumnFormula>IFERROR(F2/D2,0)</calculatedColumnFormula>
    </tableColumn>
    <tableColumn id="9" xr3:uid="{78204E11-11A6-45F3-B9B6-0A0896C613CB}" name="2B%" dataDxfId="94">
      <calculatedColumnFormula>IFERROR(G2/D2,0)</calculatedColumnFormula>
    </tableColumn>
    <tableColumn id="10" xr3:uid="{020F5311-2728-4D7D-B808-B3BAED284476}" name="3B%" dataDxfId="93">
      <calculatedColumnFormula>IFERROR(H2/D2,0)</calculatedColumnFormula>
    </tableColumn>
    <tableColumn id="11" xr3:uid="{E19F5BC9-4410-40D5-8E75-12FDA8D56977}" name="HR%" dataDxfId="92">
      <calculatedColumnFormula>IFERROR(I2/D2,0)</calculatedColumnFormula>
    </tableColumn>
    <tableColumn id="13" xr3:uid="{4979065F-0087-4A5F-8553-1FEAE6494E77}" name="BB%" dataDxfId="91">
      <calculatedColumnFormula>IFERROR(E2/B2,0)</calculatedColumnFormula>
    </tableColumn>
    <tableColumn id="26" xr3:uid="{1EB19CD4-F09B-4845-8F9C-28327DEB4B23}" name="Bat Avg" dataDxfId="90">
      <calculatedColumnFormula>IFERROR((F2+G2+H2+I2)/C2,0)</calculatedColumnFormula>
    </tableColumn>
    <tableColumn id="25" xr3:uid="{80016EE7-21E9-4D04-B926-0AD1A4024824}" name="SLG%" dataDxfId="89">
      <calculatedColumnFormula>IFERROR(J2/C2,0)</calculatedColumnFormula>
    </tableColumn>
    <tableColumn id="17" xr3:uid="{DB835A56-161C-4960-A10D-2A6A7FC0651E}" name="OBP" dataDxfId="88">
      <calculatedColumnFormula>(D2+E2)/B2</calculatedColumnFormula>
    </tableColumn>
    <tableColumn id="22" xr3:uid="{A703A0BE-D9A3-4F74-A12F-A9982EAD6C15}" name="OPS" dataDxfId="87">
      <calculatedColumnFormula>R2+S2</calculatedColumnFormula>
    </tableColumn>
    <tableColumn id="23" xr3:uid="{7533968E-9FF5-4E5A-BA16-03FF21146325}" name="ISO" dataDxfId="86">
      <calculatedColumnFormula>(Table31114[[#This Row],[2B]]+Table31114[[#This Row],[3B]]+(3*Table31114[[#This Row],[HR]]))/Table31114[[#This Row],[AB]]</calculatedColumnFormula>
    </tableColumn>
    <tableColumn id="24" xr3:uid="{83B317E8-E037-44B9-B9AC-CDB272DFAE1F}" name="wOBA" dataDxfId="85">
      <calculatedColumnFormula>(0.69*Table31114[[#This Row],[BB]])+(0.89*Table31114[[#This Row],[1B]])+(1.27*Table31114[[#This Row],[2B]])+(1.62*Table31114[[#This Row],[3B]])+(2.1*Table31114[[#This Row],[HR]])/Table31114[[#This Row],[PA]]</calculatedColumnFormula>
    </tableColumn>
    <tableColumn id="28" xr3:uid="{32239E4A-B4FA-444F-8BFA-DEFDB230C550}" name="Points" dataDxfId="84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D50140-8645-428F-8CD8-2E068E81DE0B}" name="Table31115" displayName="Table31115" ref="A1:W14" totalsRowShown="0" headerRowDxfId="83" dataDxfId="81" headerRowBorderDxfId="82" tableBorderDxfId="80" totalsRowBorderDxfId="79">
  <autoFilter ref="A1:W14" xr:uid="{2BD50140-8645-428F-8CD8-2E068E81DE0B}"/>
  <sortState xmlns:xlrd2="http://schemas.microsoft.com/office/spreadsheetml/2017/richdata2" ref="A2:W14">
    <sortCondition descending="1" ref="B1:B14"/>
  </sortState>
  <tableColumns count="23">
    <tableColumn id="1" xr3:uid="{6F4DF145-21BA-452F-939D-16266EB19758}" name="Name" dataDxfId="78"/>
    <tableColumn id="2" xr3:uid="{89DCF6D6-BBB2-46B5-99CF-518001157A10}" name="PA" dataDxfId="77"/>
    <tableColumn id="20" xr3:uid="{11DCCE45-D71D-4C1C-8B04-723143D55463}" name="AB" dataDxfId="76" dataCellStyle="Explanatory Text">
      <calculatedColumnFormula>B2-E2</calculatedColumnFormula>
    </tableColumn>
    <tableColumn id="21" xr3:uid="{C016A580-0F64-4D78-889A-0B9FA9BC23D6}" name="Hits" dataDxfId="75" dataCellStyle="Explanatory Text">
      <calculatedColumnFormula>SUM(Table31115[[#This Row],[1B]:[HR]])</calculatedColumnFormula>
    </tableColumn>
    <tableColumn id="15" xr3:uid="{1ED703E1-472F-4701-9DE6-161672DA9EFB}" name="BB" dataDxfId="74"/>
    <tableColumn id="3" xr3:uid="{DCB57A4C-0786-4FCD-8DC8-5E599A7F6AD5}" name="1B" dataDxfId="73"/>
    <tableColumn id="4" xr3:uid="{EA906D7A-0D94-48E7-9A2B-4DD52CD76B1F}" name="2B" dataDxfId="72"/>
    <tableColumn id="5" xr3:uid="{CF550BF2-AE49-49C6-9B26-675EAC478582}" name="3B" dataDxfId="71"/>
    <tableColumn id="6" xr3:uid="{3A2C42A7-29DC-4B26-A150-2802F5FD57AA}" name="HR" dataDxfId="70"/>
    <tableColumn id="19" xr3:uid="{0413235C-5C9C-430C-A539-90B31E208807}" name="TB" dataDxfId="69" dataCellStyle="Explanatory Text">
      <calculatedColumnFormula>SUM((F2*1),(G2*2),(H2*3),(I2*4))</calculatedColumnFormula>
    </tableColumn>
    <tableColumn id="12" xr3:uid="{997C51D0-1345-42F4-9742-45BC6D67D60C}" name="SB" dataDxfId="68"/>
    <tableColumn id="8" xr3:uid="{C1F60252-28E9-4AEF-BD60-34EFD7DDA1DC}" name="1B%" dataDxfId="67">
      <calculatedColumnFormula>IFERROR(F2/D2,0)</calculatedColumnFormula>
    </tableColumn>
    <tableColumn id="9" xr3:uid="{87A4AB58-C95C-45D9-B1AC-12BB51C1AA4F}" name="2B%" dataDxfId="66">
      <calculatedColumnFormula>IFERROR(G2/D2,0)</calculatedColumnFormula>
    </tableColumn>
    <tableColumn id="10" xr3:uid="{1A9CEDDA-C77E-4F6C-814C-9D6B56F7ADED}" name="3B%" dataDxfId="65">
      <calculatedColumnFormula>IFERROR(H2/D2,0)</calculatedColumnFormula>
    </tableColumn>
    <tableColumn id="11" xr3:uid="{A46B19CC-28BF-47F6-A633-F182C35A0038}" name="HR%" dataDxfId="64">
      <calculatedColumnFormula>IFERROR(I2/D2,0)</calculatedColumnFormula>
    </tableColumn>
    <tableColumn id="13" xr3:uid="{F3FB010A-64C9-4738-BC80-955CF2F504D5}" name="BB%" dataDxfId="63">
      <calculatedColumnFormula>IFERROR(E2/B2,0)</calculatedColumnFormula>
    </tableColumn>
    <tableColumn id="26" xr3:uid="{68A1AEA6-66FC-4784-AE45-0A68EE7B164A}" name="Bat Avg" dataDxfId="62">
      <calculatedColumnFormula>IFERROR((F2+G2+H2+I2)/C2,0)</calculatedColumnFormula>
    </tableColumn>
    <tableColumn id="25" xr3:uid="{839388A9-4EE5-4BA5-91A7-583D42FE375F}" name="SLG%" dataDxfId="61">
      <calculatedColumnFormula>IFERROR(J2/C2,0)</calculatedColumnFormula>
    </tableColumn>
    <tableColumn id="17" xr3:uid="{A95BE7EF-31DD-4481-9D0B-B53B20257D3A}" name="OBP" dataDxfId="60">
      <calculatedColumnFormula>(D2+E2)/B2</calculatedColumnFormula>
    </tableColumn>
    <tableColumn id="22" xr3:uid="{3244AA2C-24B1-4139-A7A4-3B0B0861323F}" name="OPS" dataDxfId="59">
      <calculatedColumnFormula>R2+S2</calculatedColumnFormula>
    </tableColumn>
    <tableColumn id="23" xr3:uid="{26A7F7A3-69D8-4FAD-A1E8-DA0B4AA3B3EC}" name="ISO" dataDxfId="58">
      <calculatedColumnFormula>(Table31115[[#This Row],[2B]]+Table31115[[#This Row],[3B]]+(3*Table31115[[#This Row],[HR]]))/Table31115[[#This Row],[AB]]</calculatedColumnFormula>
    </tableColumn>
    <tableColumn id="24" xr3:uid="{2FF34378-F7B9-4453-8E2E-FA6C6A096C8C}" name="wOBA" dataDxfId="57">
      <calculatedColumnFormula>(0.69*Table31115[[#This Row],[BB]])+(0.89*Table31115[[#This Row],[1B]])+(1.27*Table31115[[#This Row],[2B]])+(1.62*Table31115[[#This Row],[3B]])+(2.1*Table31115[[#This Row],[HR]])/Table31115[[#This Row],[PA]]</calculatedColumnFormula>
    </tableColumn>
    <tableColumn id="28" xr3:uid="{1DE35499-8326-40B0-B5B1-95BCEA39507A}" name="Points" dataDxfId="56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A3BB44-0E7C-4B28-BE9A-AB88B00A7D35}" name="Table31116" displayName="Table31116" ref="A1:W14" totalsRowShown="0" headerRowDxfId="55" dataDxfId="53" headerRowBorderDxfId="54" tableBorderDxfId="52" totalsRowBorderDxfId="51">
  <autoFilter ref="A1:W14" xr:uid="{FAA3BB44-0E7C-4B28-BE9A-AB88B00A7D35}"/>
  <sortState xmlns:xlrd2="http://schemas.microsoft.com/office/spreadsheetml/2017/richdata2" ref="A2:W14">
    <sortCondition descending="1" ref="B1:B14"/>
  </sortState>
  <tableColumns count="23">
    <tableColumn id="1" xr3:uid="{1C778858-2CA3-4E16-916F-3B0F6323C395}" name="Name" dataDxfId="50"/>
    <tableColumn id="2" xr3:uid="{8895610B-B9D9-4420-85BD-1663BCD5F57E}" name="PA" dataDxfId="49"/>
    <tableColumn id="20" xr3:uid="{A45FA0D1-C5C8-49BB-9500-C949A25B34AC}" name="AB" dataDxfId="48" dataCellStyle="Explanatory Text">
      <calculatedColumnFormula>B2-E2</calculatedColumnFormula>
    </tableColumn>
    <tableColumn id="21" xr3:uid="{9811689C-06A9-4F35-8AC3-34822C742C39}" name="Hits" dataDxfId="47" dataCellStyle="Explanatory Text">
      <calculatedColumnFormula>SUM(Table31116[[#This Row],[1B]:[HR]])</calculatedColumnFormula>
    </tableColumn>
    <tableColumn id="15" xr3:uid="{0D264961-11C1-47CC-971E-3B190FDC3D1A}" name="BB" dataDxfId="46"/>
    <tableColumn id="3" xr3:uid="{CF64F0AA-6E7A-4D1C-B472-116A56E53862}" name="1B" dataDxfId="45"/>
    <tableColumn id="4" xr3:uid="{FF7EE625-06E5-42A0-8C5D-7565D6E64E2C}" name="2B" dataDxfId="44"/>
    <tableColumn id="5" xr3:uid="{1F1DC86B-5FCA-42B9-B2C6-7F5022D6ECE0}" name="3B" dataDxfId="43"/>
    <tableColumn id="6" xr3:uid="{9FC02BD7-6284-4AF3-9DDC-E1D46BC6F0E7}" name="HR" dataDxfId="42"/>
    <tableColumn id="19" xr3:uid="{0E532611-5AA5-4DC2-BDC3-43F714E5BE5B}" name="TB" dataDxfId="41" dataCellStyle="Explanatory Text">
      <calculatedColumnFormula>SUM((F2*1),(G2*2),(H2*3),(I2*4))</calculatedColumnFormula>
    </tableColumn>
    <tableColumn id="12" xr3:uid="{F4507634-208E-4721-BD6C-6D58EFF9DC26}" name="SB" dataDxfId="40"/>
    <tableColumn id="8" xr3:uid="{F6D82570-5153-4379-A5B7-C97A62896CE1}" name="1B%" dataDxfId="39">
      <calculatedColumnFormula>IFERROR(F2/D2,0)</calculatedColumnFormula>
    </tableColumn>
    <tableColumn id="9" xr3:uid="{43E4C0AD-8542-4535-882D-D6191AC6E8D0}" name="2B%" dataDxfId="38">
      <calculatedColumnFormula>IFERROR(G2/D2,0)</calculatedColumnFormula>
    </tableColumn>
    <tableColumn id="10" xr3:uid="{80AE31AF-58ED-42F6-996F-3DEE4760BD17}" name="3B%" dataDxfId="37">
      <calculatedColumnFormula>IFERROR(H2/D2,0)</calculatedColumnFormula>
    </tableColumn>
    <tableColumn id="11" xr3:uid="{FB312BDD-F1A3-45F0-A0C8-6A438E0BD50A}" name="HR%" dataDxfId="36">
      <calculatedColumnFormula>IFERROR(I2/D2,0)</calculatedColumnFormula>
    </tableColumn>
    <tableColumn id="13" xr3:uid="{D9857AC9-3665-4340-9CF5-2944A87FD5ED}" name="BB%" dataDxfId="35">
      <calculatedColumnFormula>IFERROR(E2/B2,0)</calculatedColumnFormula>
    </tableColumn>
    <tableColumn id="26" xr3:uid="{03473997-FD4A-4E13-A0AB-5FDDFDFE3029}" name="Bat Avg" dataDxfId="34">
      <calculatedColumnFormula>IFERROR((F2+G2+H2+I2)/C2,0)</calculatedColumnFormula>
    </tableColumn>
    <tableColumn id="25" xr3:uid="{7258F0D0-9B85-4ADF-AEE3-DA8953435D8B}" name="SLG%" dataDxfId="33">
      <calculatedColumnFormula>IFERROR(J2/C2,0)</calculatedColumnFormula>
    </tableColumn>
    <tableColumn id="17" xr3:uid="{28C2FE0B-C5BA-4076-B84E-24DC318D1BB1}" name="OBP" dataDxfId="32">
      <calculatedColumnFormula>(D2+E2)/B2</calculatedColumnFormula>
    </tableColumn>
    <tableColumn id="22" xr3:uid="{2E5D62E8-0797-497B-BA56-3F8AA6647A46}" name="OPS" dataDxfId="31">
      <calculatedColumnFormula>R2+S2</calculatedColumnFormula>
    </tableColumn>
    <tableColumn id="23" xr3:uid="{E0DD4D68-DE19-4EA3-B054-AB031180C2F7}" name="ISO" dataDxfId="30">
      <calculatedColumnFormula>(Table31116[[#This Row],[2B]]+Table31116[[#This Row],[3B]]+(3*Table31116[[#This Row],[HR]]))/Table31116[[#This Row],[AB]]</calculatedColumnFormula>
    </tableColumn>
    <tableColumn id="24" xr3:uid="{201C136E-E704-4FFF-A8A9-95DA81F53E67}" name="wOBA" dataDxfId="29">
      <calculatedColumnFormula>(0.69*Table31116[[#This Row],[BB]])+(0.89*Table31116[[#This Row],[1B]])+(1.27*Table31116[[#This Row],[2B]])+(1.62*Table31116[[#This Row],[3B]])+(2.1*Table31116[[#This Row],[HR]])/Table31116[[#This Row],[PA]]</calculatedColumnFormula>
    </tableColumn>
    <tableColumn id="28" xr3:uid="{B2AF0F4B-FA69-40F6-80F4-505550271E39}" name="Points" dataDxfId="28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C446F9-8CF5-415A-8495-ECF078353D7F}" name="Table31117" displayName="Table31117" ref="A1:W14" totalsRowShown="0" headerRowDxfId="27" dataDxfId="25" headerRowBorderDxfId="26" tableBorderDxfId="24" totalsRowBorderDxfId="23">
  <autoFilter ref="A1:W14" xr:uid="{DAC446F9-8CF5-415A-8495-ECF078353D7F}"/>
  <sortState xmlns:xlrd2="http://schemas.microsoft.com/office/spreadsheetml/2017/richdata2" ref="A2:W14">
    <sortCondition descending="1" ref="B1:B14"/>
  </sortState>
  <tableColumns count="23">
    <tableColumn id="1" xr3:uid="{84E6723A-4A45-4AFB-8D5D-F79308AFA2C9}" name="Name" dataDxfId="22"/>
    <tableColumn id="2" xr3:uid="{25E22752-E247-4552-BD06-9354990B65CA}" name="PA" dataDxfId="21"/>
    <tableColumn id="20" xr3:uid="{D627B512-E93F-45AB-B6FB-D4C74510D402}" name="AB" dataDxfId="20" dataCellStyle="Explanatory Text">
      <calculatedColumnFormula>B2-E2</calculatedColumnFormula>
    </tableColumn>
    <tableColumn id="21" xr3:uid="{BBFA8876-0157-429B-AD4E-D2BDE9DFEB3A}" name="Hits" dataDxfId="19" dataCellStyle="Explanatory Text">
      <calculatedColumnFormula>SUM(Table31117[[#This Row],[1B]:[HR]])</calculatedColumnFormula>
    </tableColumn>
    <tableColumn id="15" xr3:uid="{CC7B86CE-EF91-47B9-8B2E-B0108AFDECA1}" name="BB" dataDxfId="18"/>
    <tableColumn id="3" xr3:uid="{EB97C449-BD7E-4F96-AB8B-B55BDDE2EFAD}" name="1B" dataDxfId="17"/>
    <tableColumn id="4" xr3:uid="{1F6E47CB-8B01-4009-883A-0B5EEBE24436}" name="2B" dataDxfId="16"/>
    <tableColumn id="5" xr3:uid="{E696D606-D748-4297-B382-0A47F14DE61A}" name="3B" dataDxfId="15"/>
    <tableColumn id="6" xr3:uid="{59C1E967-D666-4C70-B833-B3C4BB9D8545}" name="HR" dataDxfId="14"/>
    <tableColumn id="19" xr3:uid="{30145A89-D36A-461D-ABD3-696AF91D155A}" name="TB" dataDxfId="13" dataCellStyle="Explanatory Text">
      <calculatedColumnFormula>SUM((F2*1),(G2*2),(H2*3),(I2*4))</calculatedColumnFormula>
    </tableColumn>
    <tableColumn id="12" xr3:uid="{A31DA3E7-4D2C-4B32-B287-928757F16E29}" name="SB" dataDxfId="12"/>
    <tableColumn id="8" xr3:uid="{6326F247-0CDD-458A-9A7E-E5C5912B80B2}" name="1B%" dataDxfId="11">
      <calculatedColumnFormula>IFERROR(F2/D2,0)</calculatedColumnFormula>
    </tableColumn>
    <tableColumn id="9" xr3:uid="{5B2C0EF7-5339-4BE1-A155-202A41F91A31}" name="2B%" dataDxfId="10">
      <calculatedColumnFormula>IFERROR(G2/D2,0)</calculatedColumnFormula>
    </tableColumn>
    <tableColumn id="10" xr3:uid="{63952C48-2254-425B-A949-304006D91659}" name="3B%" dataDxfId="9">
      <calculatedColumnFormula>IFERROR(H2/D2,0)</calculatedColumnFormula>
    </tableColumn>
    <tableColumn id="11" xr3:uid="{D9E0B538-0A50-4AB8-AA90-165B6D136331}" name="HR%" dataDxfId="8">
      <calculatedColumnFormula>IFERROR(I2/D2,0)</calculatedColumnFormula>
    </tableColumn>
    <tableColumn id="13" xr3:uid="{DB7FC4CC-3B90-48B4-96FC-8DD2715DDB97}" name="BB%" dataDxfId="7">
      <calculatedColumnFormula>IFERROR(E2/B2,0)</calculatedColumnFormula>
    </tableColumn>
    <tableColumn id="26" xr3:uid="{FC28F7B4-7A5D-4BBD-83EB-9D123BD1ACC5}" name="Bat Avg" dataDxfId="6">
      <calculatedColumnFormula>IFERROR((F2+G2+H2+I2)/C2,0)</calculatedColumnFormula>
    </tableColumn>
    <tableColumn id="25" xr3:uid="{58DB2243-8001-4CC9-A247-4773CA74B041}" name="SLG%" dataDxfId="5">
      <calculatedColumnFormula>IFERROR(J2/C2,0)</calculatedColumnFormula>
    </tableColumn>
    <tableColumn id="17" xr3:uid="{6CD5126E-B907-488F-885E-EE2813A37AEA}" name="OBP" dataDxfId="4">
      <calculatedColumnFormula>(D2+E2)/B2</calculatedColumnFormula>
    </tableColumn>
    <tableColumn id="22" xr3:uid="{0A09DA16-FCDC-43D5-A7E9-EC733614C634}" name="OPS" dataDxfId="3">
      <calculatedColumnFormula>R2+S2</calculatedColumnFormula>
    </tableColumn>
    <tableColumn id="23" xr3:uid="{20383C2C-A1AC-4A56-96A0-8EDF3317A8C3}" name="ISO" dataDxfId="2">
      <calculatedColumnFormula>(Table31117[[#This Row],[2B]]+Table31117[[#This Row],[3B]]+(3*Table31117[[#This Row],[HR]]))/Table31117[[#This Row],[AB]]</calculatedColumnFormula>
    </tableColumn>
    <tableColumn id="24" xr3:uid="{E78C2E5B-6C70-4B34-AD26-4000C0BEE42E}" name="wOBA" dataDxfId="1">
      <calculatedColumnFormula>(0.69*Table31117[[#This Row],[BB]])+(0.89*Table31117[[#This Row],[1B]])+(1.27*Table31117[[#This Row],[2B]])+(1.62*Table31117[[#This Row],[3B]])+(2.1*Table31117[[#This Row],[HR]])/Table31117[[#This Row],[PA]]</calculatedColumnFormula>
    </tableColumn>
    <tableColumn id="28" xr3:uid="{712C1F92-B983-4B05-8FC4-8C6C055CCF2D}" name="Points" dataDxfId="0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920AEB0-07F2-4DC1-863A-3E2DD741B382}" name="Table31120" displayName="Table31120" ref="A1:X53" totalsRowShown="0" headerRowDxfId="591" dataDxfId="589" headerRowBorderDxfId="590" tableBorderDxfId="588" totalsRowBorderDxfId="587">
  <autoFilter ref="A1:X53" xr:uid="{5920AEB0-07F2-4DC1-863A-3E2DD741B382}"/>
  <sortState xmlns:xlrd2="http://schemas.microsoft.com/office/spreadsheetml/2017/richdata2" ref="A2:X53">
    <sortCondition descending="1" ref="X1:X53"/>
  </sortState>
  <tableColumns count="24">
    <tableColumn id="7" xr3:uid="{D04DBF5F-D19B-486E-B982-2EDD0F94072C}" name="Team" dataDxfId="586"/>
    <tableColumn id="1" xr3:uid="{F4D1D257-842E-479F-805C-49BB0BDBFCFE}" name="Name" dataDxfId="585">
      <calculatedColumnFormula>Table311[[#This Row],[Name]]</calculatedColumnFormula>
    </tableColumn>
    <tableColumn id="2" xr3:uid="{94015E67-7FCC-418F-97B2-BA0A15D78742}" name="PA" dataDxfId="584"/>
    <tableColumn id="20" xr3:uid="{88467F14-B5F4-4C54-9DD3-DF71E6AD6F1A}" name="AB" dataDxfId="583" dataCellStyle="Explanatory Text"/>
    <tableColumn id="21" xr3:uid="{3CC8745A-83AA-4903-B46A-0601BC984365}" name="Hits" dataDxfId="582" dataCellStyle="Explanatory Text"/>
    <tableColumn id="15" xr3:uid="{EF48906C-8E09-443A-8EDB-0C1CBD5ADB63}" name="BB" dataDxfId="581"/>
    <tableColumn id="3" xr3:uid="{212F140E-3132-4F66-AAC0-43A41F6D779A}" name="1B" dataDxfId="580"/>
    <tableColumn id="4" xr3:uid="{EC2E00F3-A79B-4C4E-BC42-54AF315C582B}" name="2B" dataDxfId="579"/>
    <tableColumn id="5" xr3:uid="{19BA8F0D-6109-4995-925C-A343392E1655}" name="3B" dataDxfId="578"/>
    <tableColumn id="6" xr3:uid="{70452D5B-46D5-43EB-AD3D-8AAA2155263B}" name="HR" dataDxfId="577"/>
    <tableColumn id="19" xr3:uid="{C454492F-8C7B-460F-B3A1-97964E86C5F9}" name="TB" dataDxfId="576" dataCellStyle="Explanatory Text"/>
    <tableColumn id="12" xr3:uid="{E4130203-E15B-4056-9C59-B049611BEA9D}" name="SB" dataDxfId="575"/>
    <tableColumn id="8" xr3:uid="{4CF26567-477D-4A72-89C2-34907AE343DA}" name="1B%" dataDxfId="574">
      <calculatedColumnFormula>IFERROR(G2/E2,0)</calculatedColumnFormula>
    </tableColumn>
    <tableColumn id="9" xr3:uid="{DB0D0F9E-5018-4E53-995D-F193CA3E4CEC}" name="2B%" dataDxfId="573">
      <calculatedColumnFormula>IFERROR(H2/E2,0)</calculatedColumnFormula>
    </tableColumn>
    <tableColumn id="10" xr3:uid="{36862186-AF00-402A-9976-4EA36C30E8AC}" name="3B%" dataDxfId="572">
      <calculatedColumnFormula>IFERROR(I2/E2,0)</calculatedColumnFormula>
    </tableColumn>
    <tableColumn id="11" xr3:uid="{6DB821F1-930C-4B9F-A025-661220AF500A}" name="HR%" dataDxfId="571">
      <calculatedColumnFormula>IFERROR(J2/E2,0)</calculatedColumnFormula>
    </tableColumn>
    <tableColumn id="13" xr3:uid="{CA177F48-5412-478C-A1E0-5596C0556036}" name="BB%" dataDxfId="570">
      <calculatedColumnFormula>IFERROR(F2/C2,0)</calculatedColumnFormula>
    </tableColumn>
    <tableColumn id="26" xr3:uid="{57DA9BB3-10F7-4186-BAA6-8AF9AB1EAECD}" name="Bat Avg" dataDxfId="569">
      <calculatedColumnFormula>IFERROR((G2+H2+I2+J2)/D2,0)</calculatedColumnFormula>
    </tableColumn>
    <tableColumn id="25" xr3:uid="{3A31AAD1-0883-477B-ADC6-29BD38C4525C}" name="SLG%" dataDxfId="568">
      <calculatedColumnFormula>IFERROR(K2/D2,0)</calculatedColumnFormula>
    </tableColumn>
    <tableColumn id="17" xr3:uid="{871F7BDF-AFDD-496D-9D4F-9B51E1B768FC}" name="OBP" dataDxfId="567">
      <calculatedColumnFormula>(E2+F2)/C2</calculatedColumnFormula>
    </tableColumn>
    <tableColumn id="22" xr3:uid="{C0AD7AFC-FFC0-45A7-823E-7639429A1DCC}" name="OPS" dataDxfId="566">
      <calculatedColumnFormula>S2+T2</calculatedColumnFormula>
    </tableColumn>
    <tableColumn id="23" xr3:uid="{364D9C3F-5DC4-4F59-A834-7B5F5779D4A6}" name="ISO" dataDxfId="565">
      <calculatedColumnFormula>(Table31120[[#This Row],[2B]]+Table31120[[#This Row],[3B]]+(3*Table31120[[#This Row],[HR]]))/Table31120[[#This Row],[AB]]</calculatedColumnFormula>
    </tableColumn>
    <tableColumn id="24" xr3:uid="{044CC808-F36E-4B44-9F6D-C29A9DA9DD75}" name="wOBA" dataDxfId="564">
      <calculatedColumnFormula>(0.69*Table31120[[#This Row],[BB]])+(0.89*Table31120[[#This Row],[1B]])+(1.27*Table31120[[#This Row],[2B]])+(1.62*Table31120[[#This Row],[3B]])+(2.1*Table31120[[#This Row],[HR]])/Table31120[[#This Row],[PA]]</calculatedColumnFormula>
    </tableColumn>
    <tableColumn id="28" xr3:uid="{0FE2C72D-95CE-488A-A99B-5E04EC1B7359}" name="Points" dataDxfId="563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AA3F1-76B8-4998-B745-FBCB28F7034E}" name="Table311" displayName="Table311" ref="A1:W14" totalsRowShown="0" headerRowDxfId="562" dataDxfId="560" headerRowBorderDxfId="561" tableBorderDxfId="559" totalsRowBorderDxfId="558">
  <autoFilter ref="A1:W14" xr:uid="{1C9AA3F1-76B8-4998-B745-FBCB28F7034E}"/>
  <sortState xmlns:xlrd2="http://schemas.microsoft.com/office/spreadsheetml/2017/richdata2" ref="A2:W14">
    <sortCondition descending="1" ref="B1:B14"/>
  </sortState>
  <tableColumns count="23">
    <tableColumn id="1" xr3:uid="{30F281A0-E37E-487F-A040-3FBBC697596F}" name="Name" dataDxfId="557"/>
    <tableColumn id="2" xr3:uid="{B1C70EDA-75E2-40E7-A255-3BDB7DC92F7F}" name="PA" dataDxfId="556">
      <calculatedColumnFormula>#REF!+#REF!</calculatedColumnFormula>
    </tableColumn>
    <tableColumn id="20" xr3:uid="{0509A987-30BB-4ABB-868A-DF8333CE9BB5}" name="AB" dataDxfId="555" dataCellStyle="Explanatory Text">
      <calculatedColumnFormula>B2-E2</calculatedColumnFormula>
    </tableColumn>
    <tableColumn id="21" xr3:uid="{8D60A3E9-4B20-49E0-A213-B246B8D8DC9A}" name="Hits" dataDxfId="554" dataCellStyle="Explanatory Text">
      <calculatedColumnFormula>SUM(Table311[[#This Row],[1B]:[HR]])</calculatedColumnFormula>
    </tableColumn>
    <tableColumn id="15" xr3:uid="{EC372CAB-35A4-49FD-8204-3C5CB63FE549}" name="BB" dataDxfId="553">
      <calculatedColumnFormula>#REF!+#REF!</calculatedColumnFormula>
    </tableColumn>
    <tableColumn id="3" xr3:uid="{B5063D86-09F1-4A1C-8DA2-CE05D06876CD}" name="1B" dataDxfId="552">
      <calculatedColumnFormula>#REF!+#REF!</calculatedColumnFormula>
    </tableColumn>
    <tableColumn id="4" xr3:uid="{5631031E-8F4A-4C7C-AC29-BBEBE8785518}" name="2B" dataDxfId="551">
      <calculatedColumnFormula>#REF!+#REF!</calculatedColumnFormula>
    </tableColumn>
    <tableColumn id="5" xr3:uid="{64C41A35-85D3-45B0-8D98-EFE1E90FD862}" name="3B" dataDxfId="550">
      <calculatedColumnFormula>#REF!+#REF!</calculatedColumnFormula>
    </tableColumn>
    <tableColumn id="6" xr3:uid="{2835B743-E211-4824-8891-14BC1E6C18D7}" name="HR" dataDxfId="549">
      <calculatedColumnFormula>#REF!+#REF!</calculatedColumnFormula>
    </tableColumn>
    <tableColumn id="19" xr3:uid="{7B31097A-71FD-4AFA-9C86-4FE2C8AF70B7}" name="TB" dataDxfId="548" dataCellStyle="Explanatory Text">
      <calculatedColumnFormula>SUM((F2*1),(G2*2),(H2*3),(I2*4))</calculatedColumnFormula>
    </tableColumn>
    <tableColumn id="12" xr3:uid="{84050526-179D-4D58-B279-EEA7F68DBC83}" name="SB" dataDxfId="547"/>
    <tableColumn id="8" xr3:uid="{C6EC6B35-9A42-44CA-8F39-78EDEC3C2B55}" name="1B%" dataDxfId="546">
      <calculatedColumnFormula>IFERROR(F2/D2,0)</calculatedColumnFormula>
    </tableColumn>
    <tableColumn id="9" xr3:uid="{A3EEA5F6-00B0-4472-8913-A633DBCC7AF2}" name="2B%" dataDxfId="545">
      <calculatedColumnFormula>IFERROR(G2/D2,0)</calculatedColumnFormula>
    </tableColumn>
    <tableColumn id="10" xr3:uid="{D78C8A82-5E48-47A1-BEF1-FC647D4B2D35}" name="3B%" dataDxfId="544">
      <calculatedColumnFormula>IFERROR(H2/D2,0)</calculatedColumnFormula>
    </tableColumn>
    <tableColumn id="11" xr3:uid="{A90FE062-154C-45AC-8691-BECFA1DFB486}" name="HR%" dataDxfId="543">
      <calculatedColumnFormula>IFERROR(I2/D2,0)</calculatedColumnFormula>
    </tableColumn>
    <tableColumn id="13" xr3:uid="{B2ECD05E-8EBE-4C90-80B6-FA4F20470A03}" name="BB%" dataDxfId="542">
      <calculatedColumnFormula>IFERROR(E2/B2,0)</calculatedColumnFormula>
    </tableColumn>
    <tableColumn id="26" xr3:uid="{342225F5-123C-4E81-8993-E61EFE92211C}" name="Bat Avg" dataDxfId="541">
      <calculatedColumnFormula>IFERROR((F2+G2+H2+I2)/C2,0)</calculatedColumnFormula>
    </tableColumn>
    <tableColumn id="25" xr3:uid="{E560203C-D2D1-46DE-9D4C-28AA3ABDEB0E}" name="SLG%" dataDxfId="540">
      <calculatedColumnFormula>IFERROR(J2/C2,0)</calculatedColumnFormula>
    </tableColumn>
    <tableColumn id="17" xr3:uid="{181A74A8-A58F-4AE2-80E7-A2DE0D61B6DA}" name="OBP" dataDxfId="539">
      <calculatedColumnFormula>(D2+E2)/B2</calculatedColumnFormula>
    </tableColumn>
    <tableColumn id="22" xr3:uid="{055EA78E-0CA6-47AA-B94A-B18D103A5C2A}" name="OPS" dataDxfId="538">
      <calculatedColumnFormula>R2+S2</calculatedColumnFormula>
    </tableColumn>
    <tableColumn id="23" xr3:uid="{8BA62E86-E14C-44ED-B3F8-42B71ECB6869}" name="ISO" dataDxfId="537">
      <calculatedColumnFormula>(Table311[[#This Row],[2B]]+Table311[[#This Row],[3B]]+(3*Table311[[#This Row],[HR]]))/Table311[[#This Row],[AB]]</calculatedColumnFormula>
    </tableColumn>
    <tableColumn id="24" xr3:uid="{F1D797B8-3350-495A-BF36-D563615828FC}" name="wOBA" dataDxfId="536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8" xr3:uid="{030B7311-0195-4A8A-9F2B-567BE988CBD9}" name="Points" dataDxfId="535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DAAA8-D6EF-4D85-A4C4-A4AB68BF8946}" name="Table3113" displayName="Table3113" ref="A1:W14" totalsRowShown="0" headerRowDxfId="534" dataDxfId="532" headerRowBorderDxfId="533" tableBorderDxfId="531" totalsRowBorderDxfId="530">
  <autoFilter ref="A1:W14" xr:uid="{5C4DAAA8-D6EF-4D85-A4C4-A4AB68BF8946}"/>
  <sortState xmlns:xlrd2="http://schemas.microsoft.com/office/spreadsheetml/2017/richdata2" ref="A2:W14">
    <sortCondition descending="1" ref="B1:B14"/>
  </sortState>
  <tableColumns count="23">
    <tableColumn id="1" xr3:uid="{AC66B78B-C86B-4380-9910-09BDB2BA5E2E}" name="Name" dataDxfId="529"/>
    <tableColumn id="2" xr3:uid="{BA9E724B-6416-4188-AB79-049663A71565}" name="PA" dataDxfId="528"/>
    <tableColumn id="20" xr3:uid="{FE6768B6-72A6-4A36-A685-A34D0E83E124}" name="AB" dataDxfId="527" dataCellStyle="Explanatory Text">
      <calculatedColumnFormula>B2-E2</calculatedColumnFormula>
    </tableColumn>
    <tableColumn id="21" xr3:uid="{55D49385-E03C-4440-A329-006AE6EC7A52}" name="Hits" dataDxfId="526" dataCellStyle="Explanatory Text">
      <calculatedColumnFormula>SUM(Table3113[[#This Row],[1B]:[HR]])</calculatedColumnFormula>
    </tableColumn>
    <tableColumn id="15" xr3:uid="{3B28FD7C-83D6-4260-BEF4-9FFA86A68358}" name="BB" dataDxfId="525"/>
    <tableColumn id="3" xr3:uid="{297734A3-A0C3-4061-94C0-A74CFF9FFEDA}" name="1B" dataDxfId="524"/>
    <tableColumn id="4" xr3:uid="{A57D3C0A-A4B6-4005-A784-78C4530E3060}" name="2B" dataDxfId="523"/>
    <tableColumn id="5" xr3:uid="{16EC91C2-43B6-4BF2-88D0-EF70147F5A8B}" name="3B" dataDxfId="522"/>
    <tableColumn id="6" xr3:uid="{DEC1E6E4-0D07-47BE-B69D-7430956C5535}" name="HR" dataDxfId="521"/>
    <tableColumn id="19" xr3:uid="{95E04ACF-8ADF-478E-A379-9C55F199D927}" name="TB" dataDxfId="520" dataCellStyle="Explanatory Text">
      <calculatedColumnFormula>SUM((F2*1),(G2*2),(H2*3),(I2*4))</calculatedColumnFormula>
    </tableColumn>
    <tableColumn id="12" xr3:uid="{94801468-5A88-489A-A2ED-8BA5FFCA7841}" name="SB" dataDxfId="519"/>
    <tableColumn id="8" xr3:uid="{60B82305-0313-46F5-9875-09E7FF031541}" name="1B%" dataDxfId="518">
      <calculatedColumnFormula>IFERROR(F2/D2,0)</calculatedColumnFormula>
    </tableColumn>
    <tableColumn id="9" xr3:uid="{C0CFF507-0BFE-459A-AB77-E7F5BEA19977}" name="2B%" dataDxfId="517">
      <calculatedColumnFormula>IFERROR(G2/D2,0)</calculatedColumnFormula>
    </tableColumn>
    <tableColumn id="10" xr3:uid="{D892E379-7893-4BCA-83F6-D82AA38E81D5}" name="3B%" dataDxfId="516">
      <calculatedColumnFormula>IFERROR(H2/D2,0)</calculatedColumnFormula>
    </tableColumn>
    <tableColumn id="11" xr3:uid="{BD0003E5-ACAF-448E-904E-F95D8CD7033C}" name="HR%" dataDxfId="515">
      <calculatedColumnFormula>IFERROR(I2/D2,0)</calculatedColumnFormula>
    </tableColumn>
    <tableColumn id="13" xr3:uid="{FC489F6B-609D-4F65-8AD3-0C53A972B659}" name="BB%" dataDxfId="514">
      <calculatedColumnFormula>IFERROR(E2/B2,0)</calculatedColumnFormula>
    </tableColumn>
    <tableColumn id="26" xr3:uid="{D29E27BA-A279-4A40-9A6D-90CF3FF1FB15}" name="Bat Avg" dataDxfId="513">
      <calculatedColumnFormula>IFERROR((F2+G2+H2+I2)/C2,0)</calculatedColumnFormula>
    </tableColumn>
    <tableColumn id="25" xr3:uid="{85E09FDE-56D8-47BF-B7A5-13919C8B9424}" name="SLG%" dataDxfId="512">
      <calculatedColumnFormula>IFERROR(J2/C2,0)</calculatedColumnFormula>
    </tableColumn>
    <tableColumn id="17" xr3:uid="{E4216AC6-85F4-4079-A47D-3C23CE8C7609}" name="OBP" dataDxfId="511">
      <calculatedColumnFormula>(D2+E2)/B2</calculatedColumnFormula>
    </tableColumn>
    <tableColumn id="22" xr3:uid="{CAF7779C-A44B-4722-B443-C49BC69724C5}" name="OPS" dataDxfId="510">
      <calculatedColumnFormula>R2+S2</calculatedColumnFormula>
    </tableColumn>
    <tableColumn id="23" xr3:uid="{C9E6F52B-6B97-421C-9D97-780D79ACDA3A}" name="ISO" dataDxfId="509">
      <calculatedColumnFormula>(Table3113[[#This Row],[2B]]+Table3113[[#This Row],[3B]]+(3*Table3113[[#This Row],[HR]]))/Table3113[[#This Row],[AB]]</calculatedColumnFormula>
    </tableColumn>
    <tableColumn id="24" xr3:uid="{1236F7C8-A4B0-43FC-83D5-20E831914CDD}" name="wOBA" dataDxfId="508">
      <calculatedColumnFormula>(0.69*Table3113[[#This Row],[BB]])+(0.89*Table3113[[#This Row],[1B]])+(1.27*Table3113[[#This Row],[2B]])+(1.62*Table3113[[#This Row],[3B]])+(2.1*Table3113[[#This Row],[HR]])/Table3113[[#This Row],[PA]]</calculatedColumnFormula>
    </tableColumn>
    <tableColumn id="28" xr3:uid="{2A85BEF3-36F4-42A0-8E06-96622D24686E}" name="Points" dataDxfId="507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A92E6-8F51-426A-9A96-E5ECF66362EB}" name="Table3114" displayName="Table3114" ref="A1:W14" totalsRowShown="0" headerRowDxfId="506" dataDxfId="504" headerRowBorderDxfId="505" tableBorderDxfId="503" totalsRowBorderDxfId="502">
  <autoFilter ref="A1:W14" xr:uid="{EF0A92E6-8F51-426A-9A96-E5ECF66362EB}"/>
  <sortState xmlns:xlrd2="http://schemas.microsoft.com/office/spreadsheetml/2017/richdata2" ref="A2:W14">
    <sortCondition descending="1" ref="B1:B14"/>
  </sortState>
  <tableColumns count="23">
    <tableColumn id="1" xr3:uid="{22224AA2-4B07-43FE-BB83-50763D5C15E7}" name="Name" dataDxfId="501"/>
    <tableColumn id="2" xr3:uid="{CA41512E-B886-4A87-939C-CC689D485439}" name="PA" dataDxfId="500"/>
    <tableColumn id="20" xr3:uid="{533B2621-5B3E-47FA-8055-4A50EA549052}" name="AB" dataDxfId="499" dataCellStyle="Explanatory Text">
      <calculatedColumnFormula>B2-E2</calculatedColumnFormula>
    </tableColumn>
    <tableColumn id="21" xr3:uid="{4360379A-F566-481A-B7EA-94AD189D0C59}" name="Hits" dataDxfId="498" dataCellStyle="Explanatory Text">
      <calculatedColumnFormula>SUM(Table3114[[#This Row],[1B]:[HR]])</calculatedColumnFormula>
    </tableColumn>
    <tableColumn id="15" xr3:uid="{D96A6D75-C2AB-403E-A202-E28681C241F9}" name="BB" dataDxfId="497"/>
    <tableColumn id="3" xr3:uid="{C311ABB8-1352-4502-9D4B-19A48BDC75D9}" name="1B" dataDxfId="496"/>
    <tableColumn id="4" xr3:uid="{8F5325B8-FE56-475C-B125-B6F0623E0101}" name="2B" dataDxfId="495"/>
    <tableColumn id="5" xr3:uid="{B42C186C-D38C-4655-BCBB-F68E060A3399}" name="3B" dataDxfId="494"/>
    <tableColumn id="6" xr3:uid="{16B6492B-C9FB-4B81-8724-D9B5F466FDC9}" name="HR" dataDxfId="493"/>
    <tableColumn id="19" xr3:uid="{43E86972-1031-435F-A3D4-1C9244DF4840}" name="TB" dataDxfId="492" dataCellStyle="Explanatory Text">
      <calculatedColumnFormula>SUM((F2*1),(G2*2),(H2*3),(I2*4))</calculatedColumnFormula>
    </tableColumn>
    <tableColumn id="12" xr3:uid="{DF62BD92-851B-4560-8C35-F5B6B1994562}" name="SB" dataDxfId="491"/>
    <tableColumn id="8" xr3:uid="{0E2B17BF-B33B-4D56-9847-946138166092}" name="1B%" dataDxfId="490">
      <calculatedColumnFormula>IFERROR(F2/D2,0)</calculatedColumnFormula>
    </tableColumn>
    <tableColumn id="9" xr3:uid="{69C32E19-AF71-42FE-94E0-AAB3A0D1514F}" name="2B%" dataDxfId="489">
      <calculatedColumnFormula>IFERROR(G2/D2,0)</calculatedColumnFormula>
    </tableColumn>
    <tableColumn id="10" xr3:uid="{D009B4DF-437C-4AF1-B680-F3AC5D8FC860}" name="3B%" dataDxfId="488">
      <calculatedColumnFormula>IFERROR(H2/D2,0)</calculatedColumnFormula>
    </tableColumn>
    <tableColumn id="11" xr3:uid="{0A8054BD-6D0F-4BE4-B6E8-2443E0C3DC2C}" name="HR%" dataDxfId="487">
      <calculatedColumnFormula>IFERROR(I2/D2,0)</calculatedColumnFormula>
    </tableColumn>
    <tableColumn id="13" xr3:uid="{4DBDCC25-51FD-4B06-8ABE-54D7232FD9AB}" name="BB%" dataDxfId="486">
      <calculatedColumnFormula>IFERROR(E2/B2,0)</calculatedColumnFormula>
    </tableColumn>
    <tableColumn id="26" xr3:uid="{E57B3DFD-42C3-4C0E-BA4D-713979F66954}" name="Bat Avg" dataDxfId="485">
      <calculatedColumnFormula>IFERROR((F2+G2+H2+I2)/C2,0)</calculatedColumnFormula>
    </tableColumn>
    <tableColumn id="25" xr3:uid="{32B98F14-74E9-4E9A-8363-9A420CD949FF}" name="SLG%" dataDxfId="484">
      <calculatedColumnFormula>IFERROR(J2/C2,0)</calculatedColumnFormula>
    </tableColumn>
    <tableColumn id="17" xr3:uid="{7532C4A6-D332-4210-9AFF-D5FEE79A17C0}" name="OBP" dataDxfId="483">
      <calculatedColumnFormula>(D2+E2)/B2</calculatedColumnFormula>
    </tableColumn>
    <tableColumn id="22" xr3:uid="{60719221-7E4D-4437-B545-9EA047B2D7C9}" name="OPS" dataDxfId="482">
      <calculatedColumnFormula>R2+S2</calculatedColumnFormula>
    </tableColumn>
    <tableColumn id="23" xr3:uid="{BE01D801-C553-40C5-98E5-42865EDD4DCB}" name="ISO" dataDxfId="481">
      <calculatedColumnFormula>(Table3114[[#This Row],[2B]]+Table3114[[#This Row],[3B]]+(3*Table3114[[#This Row],[HR]]))/Table3114[[#This Row],[AB]]</calculatedColumnFormula>
    </tableColumn>
    <tableColumn id="24" xr3:uid="{34647260-05F6-44D1-8354-7380801EC63A}" name="wOBA" dataDxfId="480">
      <calculatedColumnFormula>(0.69*Table3114[[#This Row],[BB]])+(0.89*Table3114[[#This Row],[1B]])+(1.27*Table3114[[#This Row],[2B]])+(1.62*Table3114[[#This Row],[3B]])+(2.1*Table3114[[#This Row],[HR]])/Table3114[[#This Row],[PA]]</calculatedColumnFormula>
    </tableColumn>
    <tableColumn id="28" xr3:uid="{BACA79F6-2A81-4AB0-8BC6-D57C35BC6CE5}" name="Points" dataDxfId="479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E4E220-4FE0-47B8-8E46-152A50897D9E}" name="Table3115" displayName="Table3115" ref="A1:W14" totalsRowShown="0" headerRowDxfId="478" dataDxfId="476" headerRowBorderDxfId="477" tableBorderDxfId="475" totalsRowBorderDxfId="474">
  <autoFilter ref="A1:W14" xr:uid="{46E4E220-4FE0-47B8-8E46-152A50897D9E}"/>
  <sortState xmlns:xlrd2="http://schemas.microsoft.com/office/spreadsheetml/2017/richdata2" ref="A2:W14">
    <sortCondition descending="1" ref="B1:B14"/>
  </sortState>
  <tableColumns count="23">
    <tableColumn id="1" xr3:uid="{831974E9-31F1-4F81-8AF5-E4656EBF2DFC}" name="Name" dataDxfId="473"/>
    <tableColumn id="2" xr3:uid="{C6CAAFBB-FB59-42E8-A97F-166484920E2C}" name="PA" dataDxfId="472"/>
    <tableColumn id="20" xr3:uid="{1309181F-0E8E-48BD-A7CA-FF378EF16B20}" name="AB" dataDxfId="471" dataCellStyle="Explanatory Text">
      <calculatedColumnFormula>B2-E2</calculatedColumnFormula>
    </tableColumn>
    <tableColumn id="21" xr3:uid="{61F141B2-4AC3-4342-B784-AEFD1B1D6E63}" name="Hits" dataDxfId="470" dataCellStyle="Explanatory Text">
      <calculatedColumnFormula>SUM(Table3115[[#This Row],[1B]:[HR]])</calculatedColumnFormula>
    </tableColumn>
    <tableColumn id="15" xr3:uid="{2F9D5466-4AB6-4E28-94DB-BF35DAFB8A3C}" name="BB" dataDxfId="469"/>
    <tableColumn id="3" xr3:uid="{70CF024E-1D07-4806-9DCE-3F4CA4764AA3}" name="1B" dataDxfId="468"/>
    <tableColumn id="4" xr3:uid="{C860794F-BF17-4BF2-9307-426C6C9547FF}" name="2B" dataDxfId="467"/>
    <tableColumn id="5" xr3:uid="{F6E07AB3-BD03-4AE6-A026-8B4966BB8AC0}" name="3B" dataDxfId="466"/>
    <tableColumn id="6" xr3:uid="{5A5DCFE2-BAC7-4A0F-BDD3-AABAB318D264}" name="HR" dataDxfId="465"/>
    <tableColumn id="19" xr3:uid="{C63C3C7E-95AD-47F0-A9AF-95D460C4B7AC}" name="TB" dataDxfId="464" dataCellStyle="Explanatory Text">
      <calculatedColumnFormula>SUM((F2*1),(G2*2),(H2*3),(I2*4))</calculatedColumnFormula>
    </tableColumn>
    <tableColumn id="12" xr3:uid="{11380CA1-1F2E-48A9-AFE8-D529B3061BCA}" name="SB" dataDxfId="463"/>
    <tableColumn id="8" xr3:uid="{343D3F70-7BEF-49BD-A5EE-72A95F88BCEC}" name="1B%" dataDxfId="462">
      <calculatedColumnFormula>IFERROR(F2/D2,0)</calculatedColumnFormula>
    </tableColumn>
    <tableColumn id="9" xr3:uid="{7EDA0CFD-C600-449A-98D8-3ADC94C36355}" name="2B%" dataDxfId="461">
      <calculatedColumnFormula>IFERROR(G2/D2,0)</calculatedColumnFormula>
    </tableColumn>
    <tableColumn id="10" xr3:uid="{7A98A1A1-E738-4D62-8FE6-B664BC2F156C}" name="3B%" dataDxfId="460">
      <calculatedColumnFormula>IFERROR(H2/D2,0)</calculatedColumnFormula>
    </tableColumn>
    <tableColumn id="11" xr3:uid="{C3C46ADD-FD8D-40BC-B240-20EB5C546299}" name="HR%" dataDxfId="459">
      <calculatedColumnFormula>IFERROR(I2/D2,0)</calculatedColumnFormula>
    </tableColumn>
    <tableColumn id="13" xr3:uid="{609DFE66-E917-499D-B65E-006164756DF4}" name="BB%" dataDxfId="458">
      <calculatedColumnFormula>IFERROR(E2/B2,0)</calculatedColumnFormula>
    </tableColumn>
    <tableColumn id="26" xr3:uid="{77ABD240-31FF-4B75-8FFC-FCFC8947812E}" name="Bat Avg" dataDxfId="457">
      <calculatedColumnFormula>IFERROR((F2+G2+H2+I2)/C2,0)</calculatedColumnFormula>
    </tableColumn>
    <tableColumn id="25" xr3:uid="{3A7DBB79-B4A3-49BE-B3BB-B17074C6B550}" name="SLG%" dataDxfId="456">
      <calculatedColumnFormula>IFERROR(J2/C2,0)</calculatedColumnFormula>
    </tableColumn>
    <tableColumn id="17" xr3:uid="{0A2DD6D4-8CAB-4019-AB14-73BF47E948AD}" name="OBP" dataDxfId="455">
      <calculatedColumnFormula>(D2+E2)/B2</calculatedColumnFormula>
    </tableColumn>
    <tableColumn id="22" xr3:uid="{ABD95F6A-FBC5-4758-BA00-B33D55B7E6F8}" name="OPS" dataDxfId="454">
      <calculatedColumnFormula>R2+S2</calculatedColumnFormula>
    </tableColumn>
    <tableColumn id="23" xr3:uid="{A3E606CB-6357-4AB3-BCCA-87A98DCEE13D}" name="ISO" dataDxfId="453">
      <calculatedColumnFormula>(Table3115[[#This Row],[2B]]+Table3115[[#This Row],[3B]]+(3*Table3115[[#This Row],[HR]]))/Table3115[[#This Row],[AB]]</calculatedColumnFormula>
    </tableColumn>
    <tableColumn id="24" xr3:uid="{29B7A417-6437-49B4-9C38-B81B4C8623C8}" name="wOBA" dataDxfId="452">
      <calculatedColumnFormula>(0.69*Table3115[[#This Row],[BB]])+(0.89*Table3115[[#This Row],[1B]])+(1.27*Table3115[[#This Row],[2B]])+(1.62*Table3115[[#This Row],[3B]])+(2.1*Table3115[[#This Row],[HR]])/Table3115[[#This Row],[PA]]</calculatedColumnFormula>
    </tableColumn>
    <tableColumn id="28" xr3:uid="{33C7981B-F390-4C81-B28C-2BB97C13B6EB}" name="Points" dataDxfId="451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B5CAE02-E44A-4866-A791-9D64D22145BC}" name="Table3112021" displayName="Table3112021" ref="A1:X53" totalsRowShown="0" headerRowDxfId="450" dataDxfId="448" headerRowBorderDxfId="449" tableBorderDxfId="447" totalsRowBorderDxfId="446">
  <autoFilter ref="A1:X53" xr:uid="{5920AEB0-07F2-4DC1-863A-3E2DD741B382}"/>
  <sortState xmlns:xlrd2="http://schemas.microsoft.com/office/spreadsheetml/2017/richdata2" ref="A2:X53">
    <sortCondition descending="1" ref="X1:X53"/>
  </sortState>
  <tableColumns count="24">
    <tableColumn id="7" xr3:uid="{D18347A2-2E8F-4032-8722-39AE61A654B6}" name="Team" dataDxfId="445"/>
    <tableColumn id="1" xr3:uid="{348DEEE9-A53B-4CF0-B323-D07BB871BC65}" name="Name" dataDxfId="444">
      <calculatedColumnFormula>Novas!A2</calculatedColumnFormula>
    </tableColumn>
    <tableColumn id="2" xr3:uid="{81AF81F8-E469-4036-AA96-4740DCFF5BCD}" name="PA" dataDxfId="443"/>
    <tableColumn id="20" xr3:uid="{B4D229F9-C5C0-4525-863F-85C2806F7DEE}" name="AB" dataDxfId="442" dataCellStyle="Explanatory Text"/>
    <tableColumn id="21" xr3:uid="{DE0EF2A5-146F-479D-A6C0-87CDC362FFE7}" name="Hits" dataDxfId="441" dataCellStyle="Explanatory Text"/>
    <tableColumn id="15" xr3:uid="{0D749F0D-7EBC-47B0-B452-6E79C0646EA3}" name="BB" dataDxfId="440"/>
    <tableColumn id="3" xr3:uid="{B1661E88-C4FD-46E5-ACB5-59F038D70A2B}" name="1B" dataDxfId="439"/>
    <tableColumn id="4" xr3:uid="{CDB8B1E2-3641-489D-8CB8-F8CBD502C8C4}" name="2B" dataDxfId="438"/>
    <tableColumn id="5" xr3:uid="{F0A2E2EF-9F0A-4CFC-AD5E-3CD61517C94E}" name="3B" dataDxfId="437"/>
    <tableColumn id="6" xr3:uid="{765903D4-EC33-4927-99DD-ABCFDE893F60}" name="HR" dataDxfId="436"/>
    <tableColumn id="19" xr3:uid="{069FAAD3-2ECF-4B34-87A5-A97710D3DD53}" name="TB" dataDxfId="435" dataCellStyle="Explanatory Text"/>
    <tableColumn id="12" xr3:uid="{86D8A334-7F77-4B21-AADD-0141D0DB3884}" name="SB" dataDxfId="434"/>
    <tableColumn id="8" xr3:uid="{7C8E32BA-36C2-48F2-AAF2-20059FE5490F}" name="1B%" dataDxfId="433">
      <calculatedColumnFormula>IFERROR(G2/E2,0)</calculatedColumnFormula>
    </tableColumn>
    <tableColumn id="9" xr3:uid="{34ACCE2A-1F20-41EC-9A3B-8BC69ADB68A3}" name="2B%" dataDxfId="432">
      <calculatedColumnFormula>IFERROR(H2/E2,0)</calculatedColumnFormula>
    </tableColumn>
    <tableColumn id="10" xr3:uid="{C6E86619-3E8C-4EC4-BAE3-BC4B2C3825CC}" name="3B%" dataDxfId="431">
      <calculatedColumnFormula>IFERROR(I2/E2,0)</calculatedColumnFormula>
    </tableColumn>
    <tableColumn id="11" xr3:uid="{A71E0F9D-83C7-4D2F-9806-CFA0771BC7E2}" name="HR%" dataDxfId="430">
      <calculatedColumnFormula>IFERROR(J2/E2,0)</calculatedColumnFormula>
    </tableColumn>
    <tableColumn id="13" xr3:uid="{F62E15B4-31AD-404F-95C9-4748166E09E0}" name="BB%" dataDxfId="429">
      <calculatedColumnFormula>IFERROR(F2/C2,0)</calculatedColumnFormula>
    </tableColumn>
    <tableColumn id="26" xr3:uid="{86498358-EF3C-4D70-B78A-80FB550FB172}" name="Bat Avg" dataDxfId="428">
      <calculatedColumnFormula>IFERROR((G2+H2+I2+J2)/D2,0)</calculatedColumnFormula>
    </tableColumn>
    <tableColumn id="25" xr3:uid="{943DB265-633D-4636-9436-3EFF33936374}" name="SLG%" dataDxfId="427">
      <calculatedColumnFormula>IFERROR(K2/D2,0)</calculatedColumnFormula>
    </tableColumn>
    <tableColumn id="17" xr3:uid="{EB54A582-1FF7-4655-A315-FC378431A8E4}" name="OBP" dataDxfId="426">
      <calculatedColumnFormula>(E2+F2)/C2</calculatedColumnFormula>
    </tableColumn>
    <tableColumn id="22" xr3:uid="{8F02023D-7165-4ADE-96A6-8886E9CA1BD1}" name="OPS" dataDxfId="425">
      <calculatedColumnFormula>S2+T2</calculatedColumnFormula>
    </tableColumn>
    <tableColumn id="23" xr3:uid="{5E78E9A9-FD0D-4245-AB16-1576677E9982}" name="ISO" dataDxfId="424">
      <calculatedColumnFormula>(Table3112021[[#This Row],[2B]]+Table3112021[[#This Row],[3B]]+(3*Table3112021[[#This Row],[HR]]))/Table3112021[[#This Row],[AB]]</calculatedColumnFormula>
    </tableColumn>
    <tableColumn id="24" xr3:uid="{35FFA2BA-D2BA-4B12-B9A9-B89714A81013}" name="wOBA" dataDxfId="423">
      <calculatedColumnFormula>(0.69*Table3112021[[#This Row],[BB]])+(0.89*Table3112021[[#This Row],[1B]])+(1.27*Table3112021[[#This Row],[2B]])+(1.62*Table3112021[[#This Row],[3B]])+(2.1*Table3112021[[#This Row],[HR]])/Table3112021[[#This Row],[PA]]</calculatedColumnFormula>
    </tableColumn>
    <tableColumn id="28" xr3:uid="{7069A0B2-6EB7-4D7A-AFDD-DD65F3C92548}" name="Points" dataDxfId="42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8B53F7-EF85-4389-A478-F34AAF18D4E6}" name="Table3116" displayName="Table3116" ref="A1:W14" totalsRowShown="0" headerRowDxfId="421" dataDxfId="419" headerRowBorderDxfId="420" tableBorderDxfId="418" totalsRowBorderDxfId="417">
  <autoFilter ref="A1:W14" xr:uid="{FC8B53F7-EF85-4389-A478-F34AAF18D4E6}"/>
  <sortState xmlns:xlrd2="http://schemas.microsoft.com/office/spreadsheetml/2017/richdata2" ref="A2:W14">
    <sortCondition descending="1" ref="B1:B14"/>
  </sortState>
  <tableColumns count="23">
    <tableColumn id="1" xr3:uid="{0FBE5368-D855-48A2-8D1E-F5173F9E7EF4}" name="Name" dataDxfId="416"/>
    <tableColumn id="2" xr3:uid="{3750C565-B86E-404F-A1F6-1C52F55024B4}" name="PA" dataDxfId="415"/>
    <tableColumn id="20" xr3:uid="{6B03A4E2-1CA5-4B24-8132-F0BF2F575FAE}" name="AB" dataDxfId="414" dataCellStyle="Explanatory Text">
      <calculatedColumnFormula>B2-E2</calculatedColumnFormula>
    </tableColumn>
    <tableColumn id="21" xr3:uid="{AE3768BC-C327-4D84-802C-A7D89FE07A17}" name="Hits" dataDxfId="413" dataCellStyle="Explanatory Text">
      <calculatedColumnFormula>SUM(Table3116[[#This Row],[1B]:[HR]])</calculatedColumnFormula>
    </tableColumn>
    <tableColumn id="15" xr3:uid="{089E494B-90F7-455C-A28D-EC4690654B66}" name="BB" dataDxfId="412"/>
    <tableColumn id="3" xr3:uid="{C1D0EB80-FE70-4F18-B562-C71387D838AE}" name="1B" dataDxfId="411"/>
    <tableColumn id="4" xr3:uid="{725DD08B-8703-489F-8AF2-BA5FB2105339}" name="2B" dataDxfId="410"/>
    <tableColumn id="5" xr3:uid="{915B89D8-87DA-43AE-B1B2-912E02B51495}" name="3B" dataDxfId="409"/>
    <tableColumn id="6" xr3:uid="{A37B9FA6-7A81-4B98-ADDD-7DB57A686D8E}" name="HR" dataDxfId="408"/>
    <tableColumn id="19" xr3:uid="{B5495823-F88E-4A36-A3A5-0225E23D22CE}" name="TB" dataDxfId="407" dataCellStyle="Explanatory Text">
      <calculatedColumnFormula>SUM((F2*1),(G2*2),(H2*3),(I2*4))</calculatedColumnFormula>
    </tableColumn>
    <tableColumn id="12" xr3:uid="{4F741844-372C-4A51-87F7-93F8DD7B39CA}" name="SB" dataDxfId="406"/>
    <tableColumn id="8" xr3:uid="{80EF5CE8-CBD4-4672-9A18-C7661B77B55A}" name="1B%" dataDxfId="405">
      <calculatedColumnFormula>IFERROR(F2/D2,0)</calculatedColumnFormula>
    </tableColumn>
    <tableColumn id="9" xr3:uid="{39C99198-FE49-4DB2-8836-D29A4CC21EFD}" name="2B%" dataDxfId="404">
      <calculatedColumnFormula>IFERROR(G2/D2,0)</calculatedColumnFormula>
    </tableColumn>
    <tableColumn id="10" xr3:uid="{9DFD2910-1562-4175-ACB7-9CA11387AA23}" name="3B%" dataDxfId="403">
      <calculatedColumnFormula>IFERROR(H2/D2,0)</calculatedColumnFormula>
    </tableColumn>
    <tableColumn id="11" xr3:uid="{FEB3CB11-35C7-47DE-9662-779860969741}" name="HR%" dataDxfId="402">
      <calculatedColumnFormula>IFERROR(I2/D2,0)</calculatedColumnFormula>
    </tableColumn>
    <tableColumn id="13" xr3:uid="{DF0008B3-660A-486A-A993-62FBD367807D}" name="BB%" dataDxfId="401">
      <calculatedColumnFormula>IFERROR(E2/B2,0)</calculatedColumnFormula>
    </tableColumn>
    <tableColumn id="26" xr3:uid="{155939A4-8319-4251-9EE9-491C5697E0D5}" name="Bat Avg" dataDxfId="400">
      <calculatedColumnFormula>IFERROR((F2+G2+H2+I2)/C2,0)</calculatedColumnFormula>
    </tableColumn>
    <tableColumn id="25" xr3:uid="{3C80CD39-CBC8-43D5-8426-63A7D83D78E9}" name="SLG%" dataDxfId="399">
      <calculatedColumnFormula>IFERROR(J2/C2,0)</calculatedColumnFormula>
    </tableColumn>
    <tableColumn id="17" xr3:uid="{40953800-60C7-47A2-BBAD-B91553CFDEE0}" name="OBP" dataDxfId="398">
      <calculatedColumnFormula>(D2+E2)/B2</calculatedColumnFormula>
    </tableColumn>
    <tableColumn id="22" xr3:uid="{C30C957D-EB37-4C26-96C7-7E44FC83534F}" name="OPS" dataDxfId="397">
      <calculatedColumnFormula>R2+S2</calculatedColumnFormula>
    </tableColumn>
    <tableColumn id="23" xr3:uid="{BC276FFF-E77A-45BE-B61E-C8C0E0936858}" name="ISO" dataDxfId="396">
      <calculatedColumnFormula>(Table3116[[#This Row],[2B]]+Table3116[[#This Row],[3B]]+(3*Table3116[[#This Row],[HR]]))/Table3116[[#This Row],[AB]]</calculatedColumnFormula>
    </tableColumn>
    <tableColumn id="24" xr3:uid="{53E81E48-7E0D-4A09-9902-486C2A5D2EE1}" name="wOBA" dataDxfId="395">
      <calculatedColumnFormula>(0.69*Table3116[[#This Row],[BB]])+(0.89*Table3116[[#This Row],[1B]])+(1.27*Table3116[[#This Row],[2B]])+(1.62*Table3116[[#This Row],[3B]])+(2.1*Table3116[[#This Row],[HR]])/Table3116[[#This Row],[PA]]</calculatedColumnFormula>
    </tableColumn>
    <tableColumn id="28" xr3:uid="{C14125AA-183C-4E4F-978B-8301979E8656}" name="Points" dataDxfId="394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9110-E307-4050-9C18-EB8679BE3D03}">
  <sheetPr>
    <tabColor rgb="FFFF0000"/>
  </sheetPr>
  <dimension ref="A1:X209"/>
  <sheetViews>
    <sheetView tabSelected="1" workbookViewId="0">
      <selection activeCell="Z6" sqref="Z6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229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</row>
    <row r="2" spans="1:24" x14ac:dyDescent="0.25">
      <c r="A2" s="17" t="s">
        <v>244</v>
      </c>
      <c r="B2" s="6" t="str">
        <f>Badgers!A9</f>
        <v>Nelson Hunt</v>
      </c>
      <c r="C2" s="6">
        <f>Badgers!B9</f>
        <v>60</v>
      </c>
      <c r="D2" s="6">
        <f>Badgers!C9</f>
        <v>50</v>
      </c>
      <c r="E2" s="6">
        <f>Badgers!D9</f>
        <v>23</v>
      </c>
      <c r="F2" s="6">
        <f>Badgers!E9</f>
        <v>10</v>
      </c>
      <c r="G2" s="6">
        <f>Badgers!F9</f>
        <v>13</v>
      </c>
      <c r="H2" s="6">
        <f>Badgers!G9</f>
        <v>5</v>
      </c>
      <c r="I2" s="6">
        <f>Badgers!H9</f>
        <v>2</v>
      </c>
      <c r="J2" s="6">
        <f>Badgers!I9</f>
        <v>3</v>
      </c>
      <c r="K2" s="6">
        <f>Badgers!J9</f>
        <v>41</v>
      </c>
      <c r="L2" s="6">
        <f>Badgers!K9</f>
        <v>5</v>
      </c>
      <c r="M2" s="11">
        <f t="shared" ref="M2:M65" si="0">IFERROR(G2/E2,0)</f>
        <v>0.56521739130434778</v>
      </c>
      <c r="N2" s="11">
        <f t="shared" ref="N2:N65" si="1">IFERROR(H2/E2,0)</f>
        <v>0.21739130434782608</v>
      </c>
      <c r="O2" s="11">
        <f t="shared" ref="O2:O65" si="2">IFERROR(I2/E2,0)</f>
        <v>8.6956521739130432E-2</v>
      </c>
      <c r="P2" s="11">
        <f t="shared" ref="P2:P65" si="3">IFERROR(J2/E2,0)</f>
        <v>0.13043478260869565</v>
      </c>
      <c r="Q2" s="11">
        <f t="shared" ref="Q2:Q65" si="4">IFERROR(F2/C2,0)</f>
        <v>0.16666666666666666</v>
      </c>
      <c r="R2" s="14">
        <f t="shared" ref="R2:R65" si="5">IFERROR((G2+H2+I2+J2)/D2,0)</f>
        <v>0.46</v>
      </c>
      <c r="S2" s="14">
        <f t="shared" ref="S2:S65" si="6">IFERROR(K2/D2,0)</f>
        <v>0.82</v>
      </c>
      <c r="T2" s="14">
        <f t="shared" ref="T2:T65" si="7">(E2+F2)/C2</f>
        <v>0.55000000000000004</v>
      </c>
      <c r="U2" s="14">
        <f t="shared" ref="U2:U65" si="8">S2+T2</f>
        <v>1.37</v>
      </c>
      <c r="V2" s="14">
        <f>(Table31118[[#This Row],[2B]]+Table31118[[#This Row],[3B]]+(3*Table31118[[#This Row],[HR]]))/Table31118[[#This Row],[AB]]</f>
        <v>0.32</v>
      </c>
      <c r="W2" s="14">
        <f>(0.69*Table31118[[#This Row],[BB]])+(0.89*Table31118[[#This Row],[1B]])+(1.27*Table31118[[#This Row],[2B]])+(1.62*Table31118[[#This Row],[3B]])+(2.1*Table31118[[#This Row],[HR]])/Table31118[[#This Row],[PA]]</f>
        <v>28.165000000000003</v>
      </c>
      <c r="X2" s="40">
        <f t="shared" ref="X2:X65" si="9">((E2+F2)*(K2+(0.26*F2))+(0.52*L2))/C2</f>
        <v>24.02333333333333</v>
      </c>
    </row>
    <row r="3" spans="1:24" x14ac:dyDescent="0.25">
      <c r="A3" s="17" t="s">
        <v>234</v>
      </c>
      <c r="B3" s="6" t="str">
        <f>Bullets!A5</f>
        <v>Isaac Perez</v>
      </c>
      <c r="C3" s="6">
        <f>Bullets!B5</f>
        <v>67</v>
      </c>
      <c r="D3" s="6">
        <f>Bullets!C5</f>
        <v>60</v>
      </c>
      <c r="E3" s="6">
        <f>Bullets!D5</f>
        <v>29</v>
      </c>
      <c r="F3" s="6">
        <f>Bullets!E5</f>
        <v>7</v>
      </c>
      <c r="G3" s="6">
        <f>Bullets!F5</f>
        <v>20</v>
      </c>
      <c r="H3" s="6">
        <f>Bullets!G5</f>
        <v>7</v>
      </c>
      <c r="I3" s="6">
        <f>Bullets!H5</f>
        <v>0</v>
      </c>
      <c r="J3" s="6">
        <f>Bullets!I5</f>
        <v>2</v>
      </c>
      <c r="K3" s="6">
        <f>Bullets!J5</f>
        <v>42</v>
      </c>
      <c r="L3" s="6">
        <f>Bullets!K5</f>
        <v>10</v>
      </c>
      <c r="M3" s="11">
        <f t="shared" si="0"/>
        <v>0.68965517241379315</v>
      </c>
      <c r="N3" s="11">
        <f t="shared" si="1"/>
        <v>0.2413793103448276</v>
      </c>
      <c r="O3" s="11">
        <f t="shared" si="2"/>
        <v>0</v>
      </c>
      <c r="P3" s="11">
        <f t="shared" si="3"/>
        <v>6.8965517241379309E-2</v>
      </c>
      <c r="Q3" s="11">
        <f t="shared" si="4"/>
        <v>0.1044776119402985</v>
      </c>
      <c r="R3" s="14">
        <f t="shared" si="5"/>
        <v>0.48333333333333334</v>
      </c>
      <c r="S3" s="14">
        <f t="shared" si="6"/>
        <v>0.7</v>
      </c>
      <c r="T3" s="14">
        <f t="shared" si="7"/>
        <v>0.53731343283582089</v>
      </c>
      <c r="U3" s="14">
        <f t="shared" si="8"/>
        <v>1.2373134328358208</v>
      </c>
      <c r="V3" s="14">
        <f>(Table31118[[#This Row],[2B]]+Table31118[[#This Row],[3B]]+(3*Table31118[[#This Row],[HR]]))/Table31118[[#This Row],[AB]]</f>
        <v>0.21666666666666667</v>
      </c>
      <c r="W3" s="14">
        <f>(0.69*Table31118[[#This Row],[BB]])+(0.89*Table31118[[#This Row],[1B]])+(1.27*Table31118[[#This Row],[2B]])+(1.62*Table31118[[#This Row],[3B]])+(2.1*Table31118[[#This Row],[HR]])/Table31118[[#This Row],[PA]]</f>
        <v>31.582686567164181</v>
      </c>
      <c r="X3" s="40">
        <f t="shared" si="9"/>
        <v>23.62268656716418</v>
      </c>
    </row>
    <row r="4" spans="1:24" x14ac:dyDescent="0.25">
      <c r="A4" s="17" t="s">
        <v>245</v>
      </c>
      <c r="B4" s="41" t="str">
        <f>Spikes!A6</f>
        <v>Alfredo Campos</v>
      </c>
      <c r="C4" s="41">
        <f>Spikes!B6</f>
        <v>67</v>
      </c>
      <c r="D4" s="41">
        <f>Spikes!C6</f>
        <v>58</v>
      </c>
      <c r="E4" s="41">
        <f>Spikes!D6</f>
        <v>23</v>
      </c>
      <c r="F4" s="41">
        <f>Spikes!E6</f>
        <v>9</v>
      </c>
      <c r="G4" s="41">
        <f>Spikes!F6</f>
        <v>11</v>
      </c>
      <c r="H4" s="41">
        <f>Spikes!G6</f>
        <v>6</v>
      </c>
      <c r="I4" s="41">
        <f>Spikes!H6</f>
        <v>0</v>
      </c>
      <c r="J4" s="41">
        <f>Spikes!I6</f>
        <v>6</v>
      </c>
      <c r="K4" s="41">
        <f>Spikes!J6</f>
        <v>47</v>
      </c>
      <c r="L4" s="41">
        <f>Spikes!K6</f>
        <v>3</v>
      </c>
      <c r="M4" s="11">
        <f t="shared" si="0"/>
        <v>0.47826086956521741</v>
      </c>
      <c r="N4" s="11">
        <f t="shared" si="1"/>
        <v>0.2608695652173913</v>
      </c>
      <c r="O4" s="11">
        <f t="shared" si="2"/>
        <v>0</v>
      </c>
      <c r="P4" s="11">
        <f t="shared" si="3"/>
        <v>0.2608695652173913</v>
      </c>
      <c r="Q4" s="11">
        <f t="shared" si="4"/>
        <v>0.13432835820895522</v>
      </c>
      <c r="R4" s="14">
        <f t="shared" si="5"/>
        <v>0.39655172413793105</v>
      </c>
      <c r="S4" s="14">
        <f t="shared" si="6"/>
        <v>0.81034482758620685</v>
      </c>
      <c r="T4" s="14">
        <f t="shared" si="7"/>
        <v>0.47761194029850745</v>
      </c>
      <c r="U4" s="14">
        <f t="shared" si="8"/>
        <v>1.2879567678847144</v>
      </c>
      <c r="V4" s="14">
        <f>(Table31118[[#This Row],[2B]]+Table31118[[#This Row],[3B]]+(3*Table31118[[#This Row],[HR]]))/Table31118[[#This Row],[AB]]</f>
        <v>0.41379310344827586</v>
      </c>
      <c r="W4" s="14">
        <f>(0.69*Table31118[[#This Row],[BB]])+(0.89*Table31118[[#This Row],[1B]])+(1.27*Table31118[[#This Row],[2B]])+(1.62*Table31118[[#This Row],[3B]])+(2.1*Table31118[[#This Row],[HR]])/Table31118[[#This Row],[PA]]</f>
        <v>23.808059701492539</v>
      </c>
      <c r="X4" s="40">
        <f t="shared" si="9"/>
        <v>23.588656716417912</v>
      </c>
    </row>
    <row r="5" spans="1:24" x14ac:dyDescent="0.25">
      <c r="A5" s="17" t="s">
        <v>245</v>
      </c>
      <c r="B5" s="41" t="str">
        <f>Spikes!A2</f>
        <v>Alberto Santana</v>
      </c>
      <c r="C5" s="41">
        <f>Spikes!B2</f>
        <v>73</v>
      </c>
      <c r="D5" s="41">
        <f>Spikes!C2</f>
        <v>66</v>
      </c>
      <c r="E5" s="41">
        <f>Spikes!D2</f>
        <v>25</v>
      </c>
      <c r="F5" s="41">
        <f>Spikes!E2</f>
        <v>7</v>
      </c>
      <c r="G5" s="41">
        <f>Spikes!F2</f>
        <v>13</v>
      </c>
      <c r="H5" s="41">
        <f>Spikes!G2</f>
        <v>7</v>
      </c>
      <c r="I5" s="41">
        <f>Spikes!H2</f>
        <v>0</v>
      </c>
      <c r="J5" s="41">
        <f>Spikes!I2</f>
        <v>5</v>
      </c>
      <c r="K5" s="41">
        <f>Spikes!J2</f>
        <v>47</v>
      </c>
      <c r="L5" s="41">
        <f>Spikes!K2</f>
        <v>5</v>
      </c>
      <c r="M5" s="11">
        <f t="shared" si="0"/>
        <v>0.52</v>
      </c>
      <c r="N5" s="11">
        <f t="shared" si="1"/>
        <v>0.28000000000000003</v>
      </c>
      <c r="O5" s="11">
        <f t="shared" si="2"/>
        <v>0</v>
      </c>
      <c r="P5" s="11">
        <f t="shared" si="3"/>
        <v>0.2</v>
      </c>
      <c r="Q5" s="11">
        <f t="shared" si="4"/>
        <v>9.5890410958904104E-2</v>
      </c>
      <c r="R5" s="14">
        <f t="shared" si="5"/>
        <v>0.37878787878787878</v>
      </c>
      <c r="S5" s="14">
        <f t="shared" si="6"/>
        <v>0.71212121212121215</v>
      </c>
      <c r="T5" s="14">
        <f t="shared" si="7"/>
        <v>0.43835616438356162</v>
      </c>
      <c r="U5" s="14">
        <f t="shared" si="8"/>
        <v>1.1504773765047738</v>
      </c>
      <c r="V5" s="14">
        <f>(Table31118[[#This Row],[2B]]+Table31118[[#This Row],[3B]]+(3*Table31118[[#This Row],[HR]]))/Table31118[[#This Row],[AB]]</f>
        <v>0.33333333333333331</v>
      </c>
      <c r="W5" s="14">
        <f>(0.69*Table31118[[#This Row],[BB]])+(0.89*Table31118[[#This Row],[1B]])+(1.27*Table31118[[#This Row],[2B]])+(1.62*Table31118[[#This Row],[3B]])+(2.1*Table31118[[#This Row],[HR]])/Table31118[[#This Row],[PA]]</f>
        <v>25.433835616438355</v>
      </c>
      <c r="X5" s="40">
        <f t="shared" si="9"/>
        <v>21.436164383561643</v>
      </c>
    </row>
    <row r="6" spans="1:24" x14ac:dyDescent="0.25">
      <c r="A6" s="17" t="s">
        <v>230</v>
      </c>
      <c r="B6" s="6" t="str">
        <f>Marshals!A9</f>
        <v>Kelly Jennings</v>
      </c>
      <c r="C6" s="6">
        <f>Marshals!B9</f>
        <v>63</v>
      </c>
      <c r="D6" s="6">
        <f>Marshals!C9</f>
        <v>60</v>
      </c>
      <c r="E6" s="6">
        <f>Marshals!D9</f>
        <v>26</v>
      </c>
      <c r="F6" s="6">
        <f>Marshals!E9</f>
        <v>3</v>
      </c>
      <c r="G6" s="6">
        <f>Marshals!F9</f>
        <v>17</v>
      </c>
      <c r="H6" s="6">
        <f>Marshals!G9</f>
        <v>4</v>
      </c>
      <c r="I6" s="6">
        <f>Marshals!H9</f>
        <v>0</v>
      </c>
      <c r="J6" s="6">
        <f>Marshals!I9</f>
        <v>5</v>
      </c>
      <c r="K6" s="6">
        <f>Marshals!J9</f>
        <v>45</v>
      </c>
      <c r="L6" s="6">
        <f>Marshals!K9</f>
        <v>0</v>
      </c>
      <c r="M6" s="11">
        <f t="shared" si="0"/>
        <v>0.65384615384615385</v>
      </c>
      <c r="N6" s="11">
        <f t="shared" si="1"/>
        <v>0.15384615384615385</v>
      </c>
      <c r="O6" s="11">
        <f t="shared" si="2"/>
        <v>0</v>
      </c>
      <c r="P6" s="11">
        <f t="shared" si="3"/>
        <v>0.19230769230769232</v>
      </c>
      <c r="Q6" s="11">
        <f t="shared" si="4"/>
        <v>4.7619047619047616E-2</v>
      </c>
      <c r="R6" s="14">
        <f t="shared" si="5"/>
        <v>0.43333333333333335</v>
      </c>
      <c r="S6" s="14">
        <f t="shared" si="6"/>
        <v>0.75</v>
      </c>
      <c r="T6" s="14">
        <f t="shared" si="7"/>
        <v>0.46031746031746029</v>
      </c>
      <c r="U6" s="14">
        <f t="shared" si="8"/>
        <v>1.2103174603174602</v>
      </c>
      <c r="V6" s="14">
        <f>(Table31118[[#This Row],[2B]]+Table31118[[#This Row],[3B]]+(3*Table31118[[#This Row],[HR]]))/Table31118[[#This Row],[AB]]</f>
        <v>0.31666666666666665</v>
      </c>
      <c r="W6" s="14">
        <f>(0.69*Table31118[[#This Row],[BB]])+(0.89*Table31118[[#This Row],[1B]])+(1.27*Table31118[[#This Row],[2B]])+(1.62*Table31118[[#This Row],[3B]])+(2.1*Table31118[[#This Row],[HR]])/Table31118[[#This Row],[PA]]</f>
        <v>22.446666666666669</v>
      </c>
      <c r="X6" s="40">
        <f t="shared" si="9"/>
        <v>21.073333333333334</v>
      </c>
    </row>
    <row r="7" spans="1:24" x14ac:dyDescent="0.25">
      <c r="A7" s="17" t="s">
        <v>235</v>
      </c>
      <c r="B7" s="6" t="str">
        <f>Novas!A4</f>
        <v>Angel Gomez</v>
      </c>
      <c r="C7" s="6">
        <f>Novas!B4</f>
        <v>68</v>
      </c>
      <c r="D7" s="6">
        <f>Novas!C4</f>
        <v>65</v>
      </c>
      <c r="E7" s="6">
        <f>Novas!D4</f>
        <v>23</v>
      </c>
      <c r="F7" s="6">
        <f>Novas!E4</f>
        <v>3</v>
      </c>
      <c r="G7" s="6">
        <f>Novas!F4</f>
        <v>7</v>
      </c>
      <c r="H7" s="6">
        <f>Novas!G4</f>
        <v>10</v>
      </c>
      <c r="I7" s="6">
        <f>Novas!H4</f>
        <v>0</v>
      </c>
      <c r="J7" s="6">
        <f>Novas!I4</f>
        <v>6</v>
      </c>
      <c r="K7" s="6">
        <f>Novas!J4</f>
        <v>51</v>
      </c>
      <c r="L7" s="6">
        <f>Novas!K4</f>
        <v>2</v>
      </c>
      <c r="M7" s="11">
        <f t="shared" si="0"/>
        <v>0.30434782608695654</v>
      </c>
      <c r="N7" s="11">
        <f t="shared" si="1"/>
        <v>0.43478260869565216</v>
      </c>
      <c r="O7" s="11">
        <f t="shared" si="2"/>
        <v>0</v>
      </c>
      <c r="P7" s="11">
        <f t="shared" si="3"/>
        <v>0.2608695652173913</v>
      </c>
      <c r="Q7" s="11">
        <f t="shared" si="4"/>
        <v>4.4117647058823532E-2</v>
      </c>
      <c r="R7" s="14">
        <f t="shared" si="5"/>
        <v>0.35384615384615387</v>
      </c>
      <c r="S7" s="14">
        <f t="shared" si="6"/>
        <v>0.7846153846153846</v>
      </c>
      <c r="T7" s="14">
        <f t="shared" si="7"/>
        <v>0.38235294117647056</v>
      </c>
      <c r="U7" s="14">
        <f t="shared" si="8"/>
        <v>1.1669683257918551</v>
      </c>
      <c r="V7" s="14">
        <f>(Table31118[[#This Row],[2B]]+Table31118[[#This Row],[3B]]+(3*Table31118[[#This Row],[HR]]))/Table31118[[#This Row],[AB]]</f>
        <v>0.43076923076923079</v>
      </c>
      <c r="W7" s="14">
        <f>(0.69*Table31118[[#This Row],[BB]])+(0.89*Table31118[[#This Row],[1B]])+(1.27*Table31118[[#This Row],[2B]])+(1.62*Table31118[[#This Row],[3B]])+(2.1*Table31118[[#This Row],[HR]])/Table31118[[#This Row],[PA]]</f>
        <v>21.185294117647057</v>
      </c>
      <c r="X7" s="40">
        <f t="shared" si="9"/>
        <v>19.813529411764705</v>
      </c>
    </row>
    <row r="8" spans="1:24" x14ac:dyDescent="0.25">
      <c r="A8" s="17" t="s">
        <v>237</v>
      </c>
      <c r="B8" s="6" t="str">
        <f>Infernos!A6</f>
        <v>Diego Flores</v>
      </c>
      <c r="C8" s="6">
        <f>Infernos!B6</f>
        <v>66</v>
      </c>
      <c r="D8" s="6">
        <f>Infernos!C6</f>
        <v>59</v>
      </c>
      <c r="E8" s="6">
        <f>Infernos!D6</f>
        <v>22</v>
      </c>
      <c r="F8" s="6">
        <f>Infernos!E6</f>
        <v>7</v>
      </c>
      <c r="G8" s="6">
        <f>Infernos!F6</f>
        <v>10</v>
      </c>
      <c r="H8" s="6">
        <f>Infernos!G6</f>
        <v>9</v>
      </c>
      <c r="I8" s="6">
        <f>Infernos!H6</f>
        <v>1</v>
      </c>
      <c r="J8" s="6">
        <f>Infernos!I6</f>
        <v>2</v>
      </c>
      <c r="K8" s="6">
        <f>Infernos!J6</f>
        <v>39</v>
      </c>
      <c r="L8" s="6">
        <f>Infernos!K6</f>
        <v>14</v>
      </c>
      <c r="M8" s="11">
        <f t="shared" si="0"/>
        <v>0.45454545454545453</v>
      </c>
      <c r="N8" s="11">
        <f t="shared" si="1"/>
        <v>0.40909090909090912</v>
      </c>
      <c r="O8" s="11">
        <f t="shared" si="2"/>
        <v>4.5454545454545456E-2</v>
      </c>
      <c r="P8" s="11">
        <f t="shared" si="3"/>
        <v>9.0909090909090912E-2</v>
      </c>
      <c r="Q8" s="11">
        <f t="shared" si="4"/>
        <v>0.10606060606060606</v>
      </c>
      <c r="R8" s="14">
        <f t="shared" si="5"/>
        <v>0.3728813559322034</v>
      </c>
      <c r="S8" s="14">
        <f t="shared" si="6"/>
        <v>0.66101694915254239</v>
      </c>
      <c r="T8" s="14">
        <f t="shared" si="7"/>
        <v>0.43939393939393939</v>
      </c>
      <c r="U8" s="14">
        <f t="shared" si="8"/>
        <v>1.1004108885464818</v>
      </c>
      <c r="V8" s="14">
        <f>(Table31118[[#This Row],[2B]]+Table31118[[#This Row],[3B]]+(3*Table31118[[#This Row],[HR]]))/Table31118[[#This Row],[AB]]</f>
        <v>0.2711864406779661</v>
      </c>
      <c r="W8" s="14">
        <f>(0.69*Table31118[[#This Row],[BB]])+(0.89*Table31118[[#This Row],[1B]])+(1.27*Table31118[[#This Row],[2B]])+(1.62*Table31118[[#This Row],[3B]])+(2.1*Table31118[[#This Row],[HR]])/Table31118[[#This Row],[PA]]</f>
        <v>26.843636363636364</v>
      </c>
      <c r="X8" s="40">
        <f t="shared" si="9"/>
        <v>18.046363636363637</v>
      </c>
    </row>
    <row r="9" spans="1:24" x14ac:dyDescent="0.25">
      <c r="A9" s="17" t="s">
        <v>236</v>
      </c>
      <c r="B9" s="6" t="str">
        <f>Runners!A3</f>
        <v>Victor Martinez</v>
      </c>
      <c r="C9" s="6">
        <f>Runners!B3</f>
        <v>70</v>
      </c>
      <c r="D9" s="6">
        <f>Runners!C3</f>
        <v>65</v>
      </c>
      <c r="E9" s="6">
        <f>Runners!D3</f>
        <v>23</v>
      </c>
      <c r="F9" s="6">
        <f>Runners!E3</f>
        <v>5</v>
      </c>
      <c r="G9" s="6">
        <f>Runners!F3</f>
        <v>11</v>
      </c>
      <c r="H9" s="6">
        <f>Runners!G3</f>
        <v>7</v>
      </c>
      <c r="I9" s="6">
        <f>Runners!H3</f>
        <v>3</v>
      </c>
      <c r="J9" s="6">
        <f>Runners!I3</f>
        <v>2</v>
      </c>
      <c r="K9" s="6">
        <f>Runners!J3</f>
        <v>42</v>
      </c>
      <c r="L9" s="6">
        <f>Runners!K3</f>
        <v>13</v>
      </c>
      <c r="M9" s="11">
        <f t="shared" si="0"/>
        <v>0.47826086956521741</v>
      </c>
      <c r="N9" s="11">
        <f t="shared" si="1"/>
        <v>0.30434782608695654</v>
      </c>
      <c r="O9" s="11">
        <f t="shared" si="2"/>
        <v>0.13043478260869565</v>
      </c>
      <c r="P9" s="11">
        <f t="shared" si="3"/>
        <v>8.6956521739130432E-2</v>
      </c>
      <c r="Q9" s="11">
        <f t="shared" si="4"/>
        <v>7.1428571428571425E-2</v>
      </c>
      <c r="R9" s="14">
        <f t="shared" si="5"/>
        <v>0.35384615384615387</v>
      </c>
      <c r="S9" s="14">
        <f t="shared" si="6"/>
        <v>0.64615384615384619</v>
      </c>
      <c r="T9" s="14">
        <f t="shared" si="7"/>
        <v>0.4</v>
      </c>
      <c r="U9" s="14">
        <f t="shared" si="8"/>
        <v>1.0461538461538462</v>
      </c>
      <c r="V9" s="14">
        <f>(Table31118[[#This Row],[2B]]+Table31118[[#This Row],[3B]]+(3*Table31118[[#This Row],[HR]]))/Table31118[[#This Row],[AB]]</f>
        <v>0.24615384615384617</v>
      </c>
      <c r="W9" s="14">
        <f>(0.69*Table31118[[#This Row],[BB]])+(0.89*Table31118[[#This Row],[1B]])+(1.27*Table31118[[#This Row],[2B]])+(1.62*Table31118[[#This Row],[3B]])+(2.1*Table31118[[#This Row],[HR]])/Table31118[[#This Row],[PA]]</f>
        <v>27.05</v>
      </c>
      <c r="X9" s="40">
        <f t="shared" si="9"/>
        <v>17.416571428571427</v>
      </c>
    </row>
    <row r="10" spans="1:24" x14ac:dyDescent="0.25">
      <c r="A10" s="17" t="s">
        <v>246</v>
      </c>
      <c r="B10" s="6" t="str">
        <f>Cannons!A9</f>
        <v>Marc Caballero</v>
      </c>
      <c r="C10" s="6">
        <f>Cannons!B9</f>
        <v>62</v>
      </c>
      <c r="D10" s="6">
        <f>Cannons!C9</f>
        <v>54</v>
      </c>
      <c r="E10" s="6">
        <f>Cannons!D9</f>
        <v>17</v>
      </c>
      <c r="F10" s="6">
        <f>Cannons!E9</f>
        <v>8</v>
      </c>
      <c r="G10" s="6">
        <f>Cannons!F9</f>
        <v>3</v>
      </c>
      <c r="H10" s="6">
        <f>Cannons!G9</f>
        <v>8</v>
      </c>
      <c r="I10" s="6">
        <f>Cannons!H9</f>
        <v>2</v>
      </c>
      <c r="J10" s="6">
        <f>Cannons!I9</f>
        <v>4</v>
      </c>
      <c r="K10" s="6">
        <f>Cannons!J9</f>
        <v>41</v>
      </c>
      <c r="L10" s="6">
        <f>Cannons!K9</f>
        <v>5</v>
      </c>
      <c r="M10" s="11">
        <f t="shared" si="0"/>
        <v>0.17647058823529413</v>
      </c>
      <c r="N10" s="11">
        <f t="shared" si="1"/>
        <v>0.47058823529411764</v>
      </c>
      <c r="O10" s="11">
        <f t="shared" si="2"/>
        <v>0.11764705882352941</v>
      </c>
      <c r="P10" s="11">
        <f t="shared" si="3"/>
        <v>0.23529411764705882</v>
      </c>
      <c r="Q10" s="11">
        <f t="shared" si="4"/>
        <v>0.12903225806451613</v>
      </c>
      <c r="R10" s="14">
        <f t="shared" si="5"/>
        <v>0.31481481481481483</v>
      </c>
      <c r="S10" s="14">
        <f t="shared" si="6"/>
        <v>0.7592592592592593</v>
      </c>
      <c r="T10" s="14">
        <f t="shared" si="7"/>
        <v>0.40322580645161288</v>
      </c>
      <c r="U10" s="14">
        <f t="shared" si="8"/>
        <v>1.1624850657108721</v>
      </c>
      <c r="V10" s="14">
        <f>(Table31118[[#This Row],[2B]]+Table31118[[#This Row],[3B]]+(3*Table31118[[#This Row],[HR]]))/Table31118[[#This Row],[AB]]</f>
        <v>0.40740740740740738</v>
      </c>
      <c r="W10" s="14">
        <f>(0.69*Table31118[[#This Row],[BB]])+(0.89*Table31118[[#This Row],[1B]])+(1.27*Table31118[[#This Row],[2B]])+(1.62*Table31118[[#This Row],[3B]])+(2.1*Table31118[[#This Row],[HR]])/Table31118[[#This Row],[PA]]</f>
        <v>21.725483870967746</v>
      </c>
      <c r="X10" s="40">
        <f t="shared" si="9"/>
        <v>17.412903225806449</v>
      </c>
    </row>
    <row r="11" spans="1:24" x14ac:dyDescent="0.25">
      <c r="A11" s="16" t="s">
        <v>238</v>
      </c>
      <c r="B11" s="41" t="str">
        <f>Knights!A4</f>
        <v>Jorge Aguilar</v>
      </c>
      <c r="C11" s="41">
        <f>Knights!B4</f>
        <v>72</v>
      </c>
      <c r="D11" s="41">
        <f>Knights!C4</f>
        <v>64</v>
      </c>
      <c r="E11" s="41">
        <f>Knights!D4</f>
        <v>21</v>
      </c>
      <c r="F11" s="41">
        <f>Knights!E4</f>
        <v>8</v>
      </c>
      <c r="G11" s="41">
        <f>Knights!F4</f>
        <v>8</v>
      </c>
      <c r="H11" s="41">
        <f>Knights!G4</f>
        <v>9</v>
      </c>
      <c r="I11" s="41">
        <f>Knights!H4</f>
        <v>1</v>
      </c>
      <c r="J11" s="41">
        <f>Knights!I4</f>
        <v>3</v>
      </c>
      <c r="K11" s="41">
        <f>Knights!J4</f>
        <v>41</v>
      </c>
      <c r="L11" s="41">
        <f>Knights!K4</f>
        <v>3</v>
      </c>
      <c r="M11" s="11">
        <f t="shared" si="0"/>
        <v>0.38095238095238093</v>
      </c>
      <c r="N11" s="11">
        <f t="shared" si="1"/>
        <v>0.42857142857142855</v>
      </c>
      <c r="O11" s="11">
        <f t="shared" si="2"/>
        <v>4.7619047619047616E-2</v>
      </c>
      <c r="P11" s="11">
        <f t="shared" si="3"/>
        <v>0.14285714285714285</v>
      </c>
      <c r="Q11" s="11">
        <f t="shared" si="4"/>
        <v>0.1111111111111111</v>
      </c>
      <c r="R11" s="14">
        <f t="shared" si="5"/>
        <v>0.328125</v>
      </c>
      <c r="S11" s="14">
        <f t="shared" si="6"/>
        <v>0.640625</v>
      </c>
      <c r="T11" s="14">
        <f t="shared" si="7"/>
        <v>0.40277777777777779</v>
      </c>
      <c r="U11" s="14">
        <f t="shared" si="8"/>
        <v>1.0434027777777777</v>
      </c>
      <c r="V11" s="14">
        <f>(Table31118[[#This Row],[2B]]+Table31118[[#This Row],[3B]]+(3*Table31118[[#This Row],[HR]]))/Table31118[[#This Row],[AB]]</f>
        <v>0.296875</v>
      </c>
      <c r="W11" s="14">
        <f>(0.69*Table31118[[#This Row],[BB]])+(0.89*Table31118[[#This Row],[1B]])+(1.27*Table31118[[#This Row],[2B]])+(1.62*Table31118[[#This Row],[3B]])+(2.1*Table31118[[#This Row],[HR]])/Table31118[[#This Row],[PA]]</f>
        <v>25.7775</v>
      </c>
      <c r="X11" s="40">
        <f t="shared" si="9"/>
        <v>17.373333333333331</v>
      </c>
    </row>
    <row r="12" spans="1:24" x14ac:dyDescent="0.25">
      <c r="A12" s="17" t="s">
        <v>235</v>
      </c>
      <c r="B12" s="6" t="str">
        <f>Novas!A2</f>
        <v>Kent Curtis</v>
      </c>
      <c r="C12" s="6">
        <f>Novas!B2</f>
        <v>79</v>
      </c>
      <c r="D12" s="6">
        <f>Novas!C2</f>
        <v>73</v>
      </c>
      <c r="E12" s="6">
        <f>Novas!D2</f>
        <v>23</v>
      </c>
      <c r="F12" s="6">
        <f>Novas!E2</f>
        <v>6</v>
      </c>
      <c r="G12" s="6">
        <f>Novas!F2</f>
        <v>12</v>
      </c>
      <c r="H12" s="6">
        <f>Novas!G2</f>
        <v>6</v>
      </c>
      <c r="I12" s="6">
        <f>Novas!H2</f>
        <v>1</v>
      </c>
      <c r="J12" s="6">
        <f>Novas!I2</f>
        <v>4</v>
      </c>
      <c r="K12" s="6">
        <f>Novas!J2</f>
        <v>43</v>
      </c>
      <c r="L12" s="6">
        <f>Novas!K2</f>
        <v>1</v>
      </c>
      <c r="M12" s="11">
        <f t="shared" si="0"/>
        <v>0.52173913043478259</v>
      </c>
      <c r="N12" s="11">
        <f t="shared" si="1"/>
        <v>0.2608695652173913</v>
      </c>
      <c r="O12" s="11">
        <f t="shared" si="2"/>
        <v>4.3478260869565216E-2</v>
      </c>
      <c r="P12" s="11">
        <f t="shared" si="3"/>
        <v>0.17391304347826086</v>
      </c>
      <c r="Q12" s="11">
        <f t="shared" si="4"/>
        <v>7.5949367088607597E-2</v>
      </c>
      <c r="R12" s="14">
        <f t="shared" si="5"/>
        <v>0.31506849315068491</v>
      </c>
      <c r="S12" s="14">
        <f t="shared" si="6"/>
        <v>0.58904109589041098</v>
      </c>
      <c r="T12" s="14">
        <f t="shared" si="7"/>
        <v>0.36708860759493672</v>
      </c>
      <c r="U12" s="14">
        <f t="shared" si="8"/>
        <v>0.95612970348534776</v>
      </c>
      <c r="V12" s="14">
        <f>(Table31118[[#This Row],[2B]]+Table31118[[#This Row],[3B]]+(3*Table31118[[#This Row],[HR]]))/Table31118[[#This Row],[AB]]</f>
        <v>0.26027397260273971</v>
      </c>
      <c r="W12" s="14">
        <f>(0.69*Table31118[[#This Row],[BB]])+(0.89*Table31118[[#This Row],[1B]])+(1.27*Table31118[[#This Row],[2B]])+(1.62*Table31118[[#This Row],[3B]])+(2.1*Table31118[[#This Row],[HR]])/Table31118[[#This Row],[PA]]</f>
        <v>24.166329113924053</v>
      </c>
      <c r="X12" s="40">
        <f t="shared" si="9"/>
        <v>16.364050632911393</v>
      </c>
    </row>
    <row r="13" spans="1:24" x14ac:dyDescent="0.25">
      <c r="A13" s="17" t="s">
        <v>236</v>
      </c>
      <c r="B13" s="6" t="str">
        <f>Runners!A8</f>
        <v>Vicente Garcia</v>
      </c>
      <c r="C13" s="6">
        <f>Runners!B8</f>
        <v>63</v>
      </c>
      <c r="D13" s="6">
        <f>Runners!C8</f>
        <v>57</v>
      </c>
      <c r="E13" s="6">
        <f>Runners!D8</f>
        <v>20</v>
      </c>
      <c r="F13" s="6">
        <f>Runners!E8</f>
        <v>6</v>
      </c>
      <c r="G13" s="6">
        <f>Runners!F8</f>
        <v>10</v>
      </c>
      <c r="H13" s="6">
        <f>Runners!G8</f>
        <v>6</v>
      </c>
      <c r="I13" s="6">
        <f>Runners!H8</f>
        <v>0</v>
      </c>
      <c r="J13" s="6">
        <f>Runners!I8</f>
        <v>4</v>
      </c>
      <c r="K13" s="6">
        <f>Runners!J8</f>
        <v>38</v>
      </c>
      <c r="L13" s="6">
        <f>Runners!K8</f>
        <v>2</v>
      </c>
      <c r="M13" s="11">
        <f t="shared" si="0"/>
        <v>0.5</v>
      </c>
      <c r="N13" s="11">
        <f t="shared" si="1"/>
        <v>0.3</v>
      </c>
      <c r="O13" s="11">
        <f t="shared" si="2"/>
        <v>0</v>
      </c>
      <c r="P13" s="11">
        <f t="shared" si="3"/>
        <v>0.2</v>
      </c>
      <c r="Q13" s="11">
        <f t="shared" si="4"/>
        <v>9.5238095238095233E-2</v>
      </c>
      <c r="R13" s="14">
        <f t="shared" si="5"/>
        <v>0.35087719298245612</v>
      </c>
      <c r="S13" s="14">
        <f t="shared" si="6"/>
        <v>0.66666666666666663</v>
      </c>
      <c r="T13" s="14">
        <f t="shared" si="7"/>
        <v>0.41269841269841268</v>
      </c>
      <c r="U13" s="14">
        <f t="shared" si="8"/>
        <v>1.0793650793650793</v>
      </c>
      <c r="V13" s="14">
        <f>(Table31118[[#This Row],[2B]]+Table31118[[#This Row],[3B]]+(3*Table31118[[#This Row],[HR]]))/Table31118[[#This Row],[AB]]</f>
        <v>0.31578947368421051</v>
      </c>
      <c r="W13" s="14">
        <f>(0.69*Table31118[[#This Row],[BB]])+(0.89*Table31118[[#This Row],[1B]])+(1.27*Table31118[[#This Row],[2B]])+(1.62*Table31118[[#This Row],[3B]])+(2.1*Table31118[[#This Row],[HR]])/Table31118[[#This Row],[PA]]</f>
        <v>20.793333333333333</v>
      </c>
      <c r="X13" s="40">
        <f t="shared" si="9"/>
        <v>16.342857142857142</v>
      </c>
    </row>
    <row r="14" spans="1:24" x14ac:dyDescent="0.25">
      <c r="A14" s="17" t="s">
        <v>230</v>
      </c>
      <c r="B14" s="6" t="str">
        <f>Marshals!A2</f>
        <v>Randall Reid</v>
      </c>
      <c r="C14" s="6">
        <f>Marshals!B2</f>
        <v>75</v>
      </c>
      <c r="D14" s="6">
        <f>Marshals!C2</f>
        <v>70</v>
      </c>
      <c r="E14" s="6">
        <f>Marshals!D2</f>
        <v>24</v>
      </c>
      <c r="F14" s="6">
        <f>Marshals!E2</f>
        <v>5</v>
      </c>
      <c r="G14" s="6">
        <f>Marshals!F2</f>
        <v>12</v>
      </c>
      <c r="H14" s="6">
        <f>Marshals!G2</f>
        <v>10</v>
      </c>
      <c r="I14" s="6">
        <f>Marshals!H2</f>
        <v>0</v>
      </c>
      <c r="J14" s="6">
        <f>Marshals!I2</f>
        <v>2</v>
      </c>
      <c r="K14" s="6">
        <f>Marshals!J2</f>
        <v>40</v>
      </c>
      <c r="L14" s="6">
        <f>Marshals!K2</f>
        <v>0</v>
      </c>
      <c r="M14" s="11">
        <f t="shared" si="0"/>
        <v>0.5</v>
      </c>
      <c r="N14" s="11">
        <f t="shared" si="1"/>
        <v>0.41666666666666669</v>
      </c>
      <c r="O14" s="11">
        <f t="shared" si="2"/>
        <v>0</v>
      </c>
      <c r="P14" s="11">
        <f t="shared" si="3"/>
        <v>8.3333333333333329E-2</v>
      </c>
      <c r="Q14" s="11">
        <f t="shared" si="4"/>
        <v>6.6666666666666666E-2</v>
      </c>
      <c r="R14" s="14">
        <f t="shared" si="5"/>
        <v>0.34285714285714286</v>
      </c>
      <c r="S14" s="14">
        <f t="shared" si="6"/>
        <v>0.5714285714285714</v>
      </c>
      <c r="T14" s="14">
        <f t="shared" si="7"/>
        <v>0.38666666666666666</v>
      </c>
      <c r="U14" s="14">
        <f t="shared" si="8"/>
        <v>0.95809523809523811</v>
      </c>
      <c r="V14" s="14">
        <f>(Table31118[[#This Row],[2B]]+Table31118[[#This Row],[3B]]+(3*Table31118[[#This Row],[HR]]))/Table31118[[#This Row],[AB]]</f>
        <v>0.22857142857142856</v>
      </c>
      <c r="W14" s="14">
        <f>(0.69*Table31118[[#This Row],[BB]])+(0.89*Table31118[[#This Row],[1B]])+(1.27*Table31118[[#This Row],[2B]])+(1.62*Table31118[[#This Row],[3B]])+(2.1*Table31118[[#This Row],[HR]])/Table31118[[#This Row],[PA]]</f>
        <v>26.885999999999999</v>
      </c>
      <c r="X14" s="40">
        <f t="shared" si="9"/>
        <v>15.969333333333331</v>
      </c>
    </row>
    <row r="15" spans="1:24" x14ac:dyDescent="0.25">
      <c r="A15" s="17" t="s">
        <v>234</v>
      </c>
      <c r="B15" s="6" t="str">
        <f>Bullets!A2</f>
        <v>Jar Schmidt</v>
      </c>
      <c r="C15" s="6">
        <f>Bullets!B2</f>
        <v>72</v>
      </c>
      <c r="D15" s="6">
        <f>Bullets!C2</f>
        <v>66</v>
      </c>
      <c r="E15" s="6">
        <f>Bullets!D2</f>
        <v>23</v>
      </c>
      <c r="F15" s="6">
        <f>Bullets!E2</f>
        <v>6</v>
      </c>
      <c r="G15" s="6">
        <f>Bullets!F2</f>
        <v>14</v>
      </c>
      <c r="H15" s="6">
        <f>Bullets!G2</f>
        <v>6</v>
      </c>
      <c r="I15" s="6">
        <f>Bullets!H2</f>
        <v>1</v>
      </c>
      <c r="J15" s="6">
        <f>Bullets!I2</f>
        <v>2</v>
      </c>
      <c r="K15" s="6">
        <f>Bullets!J2</f>
        <v>37</v>
      </c>
      <c r="L15" s="6">
        <f>Bullets!K2</f>
        <v>3</v>
      </c>
      <c r="M15" s="11">
        <f t="shared" si="0"/>
        <v>0.60869565217391308</v>
      </c>
      <c r="N15" s="11">
        <f t="shared" si="1"/>
        <v>0.2608695652173913</v>
      </c>
      <c r="O15" s="11">
        <f t="shared" si="2"/>
        <v>4.3478260869565216E-2</v>
      </c>
      <c r="P15" s="11">
        <f t="shared" si="3"/>
        <v>8.6956521739130432E-2</v>
      </c>
      <c r="Q15" s="11">
        <f t="shared" si="4"/>
        <v>8.3333333333333329E-2</v>
      </c>
      <c r="R15" s="14">
        <f t="shared" si="5"/>
        <v>0.34848484848484851</v>
      </c>
      <c r="S15" s="14">
        <f t="shared" si="6"/>
        <v>0.56060606060606055</v>
      </c>
      <c r="T15" s="14">
        <f t="shared" si="7"/>
        <v>0.40277777777777779</v>
      </c>
      <c r="U15" s="14">
        <f t="shared" si="8"/>
        <v>0.96338383838383834</v>
      </c>
      <c r="V15" s="14">
        <f>(Table31118[[#This Row],[2B]]+Table31118[[#This Row],[3B]]+(3*Table31118[[#This Row],[HR]]))/Table31118[[#This Row],[AB]]</f>
        <v>0.19696969696969696</v>
      </c>
      <c r="W15" s="14">
        <f>(0.69*Table31118[[#This Row],[BB]])+(0.89*Table31118[[#This Row],[1B]])+(1.27*Table31118[[#This Row],[2B]])+(1.62*Table31118[[#This Row],[3B]])+(2.1*Table31118[[#This Row],[HR]])/Table31118[[#This Row],[PA]]</f>
        <v>25.898333333333337</v>
      </c>
      <c r="X15" s="40">
        <f t="shared" si="9"/>
        <v>15.552777777777777</v>
      </c>
    </row>
    <row r="16" spans="1:24" x14ac:dyDescent="0.25">
      <c r="A16" s="17" t="s">
        <v>243</v>
      </c>
      <c r="B16" s="6" t="str">
        <f>Trolls!A9</f>
        <v>Martin Lorenzo</v>
      </c>
      <c r="C16" s="6">
        <f>Trolls!B9</f>
        <v>59</v>
      </c>
      <c r="D16" s="6">
        <f>Trolls!C9</f>
        <v>54</v>
      </c>
      <c r="E16" s="6">
        <f>Trolls!D9</f>
        <v>18</v>
      </c>
      <c r="F16" s="6">
        <f>Trolls!E9</f>
        <v>5</v>
      </c>
      <c r="G16" s="6">
        <f>Trolls!F9</f>
        <v>7</v>
      </c>
      <c r="H16" s="6">
        <f>Trolls!G9</f>
        <v>6</v>
      </c>
      <c r="I16" s="6">
        <f>Trolls!H9</f>
        <v>1</v>
      </c>
      <c r="J16" s="6">
        <f>Trolls!I9</f>
        <v>4</v>
      </c>
      <c r="K16" s="6">
        <f>Trolls!J9</f>
        <v>38</v>
      </c>
      <c r="L16" s="6">
        <f>Trolls!K9</f>
        <v>3</v>
      </c>
      <c r="M16" s="11">
        <f t="shared" si="0"/>
        <v>0.3888888888888889</v>
      </c>
      <c r="N16" s="11">
        <f t="shared" si="1"/>
        <v>0.33333333333333331</v>
      </c>
      <c r="O16" s="11">
        <f t="shared" si="2"/>
        <v>5.5555555555555552E-2</v>
      </c>
      <c r="P16" s="11">
        <f t="shared" si="3"/>
        <v>0.22222222222222221</v>
      </c>
      <c r="Q16" s="11">
        <f t="shared" si="4"/>
        <v>8.4745762711864403E-2</v>
      </c>
      <c r="R16" s="14">
        <f t="shared" si="5"/>
        <v>0.33333333333333331</v>
      </c>
      <c r="S16" s="14">
        <f t="shared" si="6"/>
        <v>0.70370370370370372</v>
      </c>
      <c r="T16" s="14">
        <f t="shared" si="7"/>
        <v>0.38983050847457629</v>
      </c>
      <c r="U16" s="14">
        <f t="shared" si="8"/>
        <v>1.0935342121782801</v>
      </c>
      <c r="V16" s="14">
        <f>(Table31118[[#This Row],[2B]]+Table31118[[#This Row],[3B]]+(3*Table31118[[#This Row],[HR]]))/Table31118[[#This Row],[AB]]</f>
        <v>0.35185185185185186</v>
      </c>
      <c r="W16" s="14">
        <f>(0.69*Table31118[[#This Row],[BB]])+(0.89*Table31118[[#This Row],[1B]])+(1.27*Table31118[[#This Row],[2B]])+(1.62*Table31118[[#This Row],[3B]])+(2.1*Table31118[[#This Row],[HR]])/Table31118[[#This Row],[PA]]</f>
        <v>19.062372881355934</v>
      </c>
      <c r="X16" s="40">
        <f t="shared" si="9"/>
        <v>15.346779661016948</v>
      </c>
    </row>
    <row r="17" spans="1:24" x14ac:dyDescent="0.25">
      <c r="A17" s="17" t="s">
        <v>234</v>
      </c>
      <c r="B17" s="6" t="str">
        <f>Bullets!A7</f>
        <v>Benito Cruz</v>
      </c>
      <c r="C17" s="6">
        <f>Bullets!B7</f>
        <v>65</v>
      </c>
      <c r="D17" s="6">
        <f>Bullets!C7</f>
        <v>60</v>
      </c>
      <c r="E17" s="6">
        <f>Bullets!D7</f>
        <v>17</v>
      </c>
      <c r="F17" s="6">
        <f>Bullets!E7</f>
        <v>5</v>
      </c>
      <c r="G17" s="6">
        <f>Bullets!F7</f>
        <v>6</v>
      </c>
      <c r="H17" s="6">
        <f>Bullets!G7</f>
        <v>4</v>
      </c>
      <c r="I17" s="6">
        <f>Bullets!H7</f>
        <v>1</v>
      </c>
      <c r="J17" s="6">
        <f>Bullets!I7</f>
        <v>6</v>
      </c>
      <c r="K17" s="6">
        <f>Bullets!J7</f>
        <v>41</v>
      </c>
      <c r="L17" s="6">
        <f>Bullets!K7</f>
        <v>1</v>
      </c>
      <c r="M17" s="11">
        <f t="shared" si="0"/>
        <v>0.35294117647058826</v>
      </c>
      <c r="N17" s="11">
        <f t="shared" si="1"/>
        <v>0.23529411764705882</v>
      </c>
      <c r="O17" s="11">
        <f t="shared" si="2"/>
        <v>5.8823529411764705E-2</v>
      </c>
      <c r="P17" s="11">
        <f t="shared" si="3"/>
        <v>0.35294117647058826</v>
      </c>
      <c r="Q17" s="11">
        <f t="shared" si="4"/>
        <v>7.6923076923076927E-2</v>
      </c>
      <c r="R17" s="14">
        <f t="shared" si="5"/>
        <v>0.28333333333333333</v>
      </c>
      <c r="S17" s="14">
        <f t="shared" si="6"/>
        <v>0.68333333333333335</v>
      </c>
      <c r="T17" s="14">
        <f t="shared" si="7"/>
        <v>0.33846153846153848</v>
      </c>
      <c r="U17" s="14">
        <f t="shared" si="8"/>
        <v>1.0217948717948717</v>
      </c>
      <c r="V17" s="14">
        <f>(Table31118[[#This Row],[2B]]+Table31118[[#This Row],[3B]]+(3*Table31118[[#This Row],[HR]]))/Table31118[[#This Row],[AB]]</f>
        <v>0.38333333333333336</v>
      </c>
      <c r="W17" s="14">
        <f>(0.69*Table31118[[#This Row],[BB]])+(0.89*Table31118[[#This Row],[1B]])+(1.27*Table31118[[#This Row],[2B]])+(1.62*Table31118[[#This Row],[3B]])+(2.1*Table31118[[#This Row],[HR]])/Table31118[[#This Row],[PA]]</f>
        <v>15.683846153846153</v>
      </c>
      <c r="X17" s="40">
        <f t="shared" si="9"/>
        <v>14.324923076923076</v>
      </c>
    </row>
    <row r="18" spans="1:24" x14ac:dyDescent="0.25">
      <c r="A18" s="17" t="s">
        <v>235</v>
      </c>
      <c r="B18" s="6" t="str">
        <f>Novas!A7</f>
        <v>Eduardo Vega</v>
      </c>
      <c r="C18" s="6">
        <f>Novas!B7</f>
        <v>64</v>
      </c>
      <c r="D18" s="6">
        <f>Novas!C7</f>
        <v>59</v>
      </c>
      <c r="E18" s="6">
        <f>Novas!D7</f>
        <v>22</v>
      </c>
      <c r="F18" s="6">
        <f>Novas!E7</f>
        <v>5</v>
      </c>
      <c r="G18" s="6">
        <f>Novas!F7</f>
        <v>18</v>
      </c>
      <c r="H18" s="6">
        <f>Novas!G7</f>
        <v>1</v>
      </c>
      <c r="I18" s="6">
        <f>Novas!H7</f>
        <v>0</v>
      </c>
      <c r="J18" s="6">
        <f>Novas!I7</f>
        <v>3</v>
      </c>
      <c r="K18" s="6">
        <f>Novas!J7</f>
        <v>32</v>
      </c>
      <c r="L18" s="6">
        <f>Novas!K7</f>
        <v>3</v>
      </c>
      <c r="M18" s="11">
        <f t="shared" si="0"/>
        <v>0.81818181818181823</v>
      </c>
      <c r="N18" s="11">
        <f t="shared" si="1"/>
        <v>4.5454545454545456E-2</v>
      </c>
      <c r="O18" s="11">
        <f t="shared" si="2"/>
        <v>0</v>
      </c>
      <c r="P18" s="11">
        <f t="shared" si="3"/>
        <v>0.13636363636363635</v>
      </c>
      <c r="Q18" s="11">
        <f t="shared" si="4"/>
        <v>7.8125E-2</v>
      </c>
      <c r="R18" s="14">
        <f t="shared" si="5"/>
        <v>0.3728813559322034</v>
      </c>
      <c r="S18" s="14">
        <f t="shared" si="6"/>
        <v>0.5423728813559322</v>
      </c>
      <c r="T18" s="14">
        <f t="shared" si="7"/>
        <v>0.421875</v>
      </c>
      <c r="U18" s="14">
        <f t="shared" si="8"/>
        <v>0.9642478813559322</v>
      </c>
      <c r="V18" s="14">
        <f>(Table31118[[#This Row],[2B]]+Table31118[[#This Row],[3B]]+(3*Table31118[[#This Row],[HR]]))/Table31118[[#This Row],[AB]]</f>
        <v>0.16949152542372881</v>
      </c>
      <c r="W18" s="14">
        <f>(0.69*Table31118[[#This Row],[BB]])+(0.89*Table31118[[#This Row],[1B]])+(1.27*Table31118[[#This Row],[2B]])+(1.62*Table31118[[#This Row],[3B]])+(2.1*Table31118[[#This Row],[HR]])/Table31118[[#This Row],[PA]]</f>
        <v>20.838437499999998</v>
      </c>
      <c r="X18" s="40">
        <f t="shared" si="9"/>
        <v>14.072812499999998</v>
      </c>
    </row>
    <row r="19" spans="1:24" x14ac:dyDescent="0.25">
      <c r="A19" s="17" t="s">
        <v>237</v>
      </c>
      <c r="B19" s="6" t="str">
        <f>Infernos!A8</f>
        <v>Christobal Soler</v>
      </c>
      <c r="C19" s="6">
        <f>Infernos!B8</f>
        <v>62</v>
      </c>
      <c r="D19" s="6">
        <f>Infernos!C8</f>
        <v>60</v>
      </c>
      <c r="E19" s="6">
        <f>Infernos!D8</f>
        <v>22</v>
      </c>
      <c r="F19" s="6">
        <f>Infernos!E8</f>
        <v>2</v>
      </c>
      <c r="G19" s="6">
        <f>Infernos!F8</f>
        <v>15</v>
      </c>
      <c r="H19" s="6">
        <f>Infernos!G8</f>
        <v>4</v>
      </c>
      <c r="I19" s="6">
        <f>Infernos!H8</f>
        <v>0</v>
      </c>
      <c r="J19" s="6">
        <f>Infernos!I8</f>
        <v>3</v>
      </c>
      <c r="K19" s="6">
        <f>Infernos!J8</f>
        <v>35</v>
      </c>
      <c r="L19" s="6">
        <f>Infernos!K8</f>
        <v>2</v>
      </c>
      <c r="M19" s="11">
        <f t="shared" si="0"/>
        <v>0.68181818181818177</v>
      </c>
      <c r="N19" s="11">
        <f t="shared" si="1"/>
        <v>0.18181818181818182</v>
      </c>
      <c r="O19" s="11">
        <f t="shared" si="2"/>
        <v>0</v>
      </c>
      <c r="P19" s="11">
        <f t="shared" si="3"/>
        <v>0.13636363636363635</v>
      </c>
      <c r="Q19" s="11">
        <f t="shared" si="4"/>
        <v>3.2258064516129031E-2</v>
      </c>
      <c r="R19" s="14">
        <f t="shared" si="5"/>
        <v>0.36666666666666664</v>
      </c>
      <c r="S19" s="14">
        <f t="shared" si="6"/>
        <v>0.58333333333333337</v>
      </c>
      <c r="T19" s="14">
        <f t="shared" si="7"/>
        <v>0.38709677419354838</v>
      </c>
      <c r="U19" s="14">
        <f t="shared" si="8"/>
        <v>0.97043010752688175</v>
      </c>
      <c r="V19" s="14">
        <f>(Table31118[[#This Row],[2B]]+Table31118[[#This Row],[3B]]+(3*Table31118[[#This Row],[HR]]))/Table31118[[#This Row],[AB]]</f>
        <v>0.21666666666666667</v>
      </c>
      <c r="W19" s="14">
        <f>(0.69*Table31118[[#This Row],[BB]])+(0.89*Table31118[[#This Row],[1B]])+(1.27*Table31118[[#This Row],[2B]])+(1.62*Table31118[[#This Row],[3B]])+(2.1*Table31118[[#This Row],[HR]])/Table31118[[#This Row],[PA]]</f>
        <v>19.911612903225809</v>
      </c>
      <c r="X19" s="40">
        <f t="shared" si="9"/>
        <v>13.766451612903225</v>
      </c>
    </row>
    <row r="20" spans="1:24" x14ac:dyDescent="0.25">
      <c r="A20" s="17" t="s">
        <v>244</v>
      </c>
      <c r="B20" s="6" t="str">
        <f>Badgers!A6</f>
        <v>Melvin Gutierrez</v>
      </c>
      <c r="C20" s="6">
        <f>Badgers!B6</f>
        <v>66</v>
      </c>
      <c r="D20" s="6">
        <f>Badgers!C6</f>
        <v>63</v>
      </c>
      <c r="E20" s="6">
        <f>Badgers!D6</f>
        <v>21</v>
      </c>
      <c r="F20" s="6">
        <f>Badgers!E6</f>
        <v>3</v>
      </c>
      <c r="G20" s="6">
        <f>Badgers!F6</f>
        <v>11</v>
      </c>
      <c r="H20" s="6">
        <f>Badgers!G6</f>
        <v>7</v>
      </c>
      <c r="I20" s="6">
        <f>Badgers!H6</f>
        <v>0</v>
      </c>
      <c r="J20" s="6">
        <f>Badgers!I6</f>
        <v>3</v>
      </c>
      <c r="K20" s="6">
        <f>Badgers!J6</f>
        <v>37</v>
      </c>
      <c r="L20" s="6">
        <f>Badgers!K6</f>
        <v>3</v>
      </c>
      <c r="M20" s="11">
        <f t="shared" si="0"/>
        <v>0.52380952380952384</v>
      </c>
      <c r="N20" s="11">
        <f t="shared" si="1"/>
        <v>0.33333333333333331</v>
      </c>
      <c r="O20" s="11">
        <f t="shared" si="2"/>
        <v>0</v>
      </c>
      <c r="P20" s="11">
        <f t="shared" si="3"/>
        <v>0.14285714285714285</v>
      </c>
      <c r="Q20" s="11">
        <f t="shared" si="4"/>
        <v>4.5454545454545456E-2</v>
      </c>
      <c r="R20" s="14">
        <f t="shared" si="5"/>
        <v>0.33333333333333331</v>
      </c>
      <c r="S20" s="14">
        <f t="shared" si="6"/>
        <v>0.58730158730158732</v>
      </c>
      <c r="T20" s="14">
        <f t="shared" si="7"/>
        <v>0.36363636363636365</v>
      </c>
      <c r="U20" s="14">
        <f t="shared" si="8"/>
        <v>0.95093795093795097</v>
      </c>
      <c r="V20" s="14">
        <f>(Table31118[[#This Row],[2B]]+Table31118[[#This Row],[3B]]+(3*Table31118[[#This Row],[HR]]))/Table31118[[#This Row],[AB]]</f>
        <v>0.25396825396825395</v>
      </c>
      <c r="W20" s="14">
        <f>(0.69*Table31118[[#This Row],[BB]])+(0.89*Table31118[[#This Row],[1B]])+(1.27*Table31118[[#This Row],[2B]])+(1.62*Table31118[[#This Row],[3B]])+(2.1*Table31118[[#This Row],[HR]])/Table31118[[#This Row],[PA]]</f>
        <v>20.845454545454544</v>
      </c>
      <c r="X20" s="40">
        <f t="shared" si="9"/>
        <v>13.761818181818182</v>
      </c>
    </row>
    <row r="21" spans="1:24" x14ac:dyDescent="0.25">
      <c r="A21" s="17" t="s">
        <v>239</v>
      </c>
      <c r="B21" s="6" t="str">
        <f>Crocs!A7</f>
        <v>Luis Cano</v>
      </c>
      <c r="C21" s="6">
        <f>Crocs!B7</f>
        <v>63</v>
      </c>
      <c r="D21" s="6">
        <f>Crocs!C7</f>
        <v>62</v>
      </c>
      <c r="E21" s="6">
        <f>Crocs!D7</f>
        <v>21</v>
      </c>
      <c r="F21" s="6">
        <f>Crocs!E7</f>
        <v>1</v>
      </c>
      <c r="G21" s="6">
        <f>Crocs!F7</f>
        <v>11</v>
      </c>
      <c r="H21" s="6">
        <f>Crocs!G7</f>
        <v>6</v>
      </c>
      <c r="I21" s="6">
        <f>Crocs!H7</f>
        <v>1</v>
      </c>
      <c r="J21" s="6">
        <f>Crocs!I7</f>
        <v>3</v>
      </c>
      <c r="K21" s="6">
        <f>Crocs!J7</f>
        <v>38</v>
      </c>
      <c r="L21" s="6">
        <f>Crocs!K7</f>
        <v>5</v>
      </c>
      <c r="M21" s="11">
        <f t="shared" si="0"/>
        <v>0.52380952380952384</v>
      </c>
      <c r="N21" s="11">
        <f t="shared" si="1"/>
        <v>0.2857142857142857</v>
      </c>
      <c r="O21" s="11">
        <f t="shared" si="2"/>
        <v>4.7619047619047616E-2</v>
      </c>
      <c r="P21" s="11">
        <f t="shared" si="3"/>
        <v>0.14285714285714285</v>
      </c>
      <c r="Q21" s="11">
        <f t="shared" si="4"/>
        <v>1.5873015873015872E-2</v>
      </c>
      <c r="R21" s="14">
        <f t="shared" si="5"/>
        <v>0.33870967741935482</v>
      </c>
      <c r="S21" s="14">
        <f t="shared" si="6"/>
        <v>0.61290322580645162</v>
      </c>
      <c r="T21" s="14">
        <f t="shared" si="7"/>
        <v>0.34920634920634919</v>
      </c>
      <c r="U21" s="14">
        <f t="shared" si="8"/>
        <v>0.96210957501280081</v>
      </c>
      <c r="V21" s="14">
        <f>(Table31118[[#This Row],[2B]]+Table31118[[#This Row],[3B]]+(3*Table31118[[#This Row],[HR]]))/Table31118[[#This Row],[AB]]</f>
        <v>0.25806451612903225</v>
      </c>
      <c r="W21" s="14">
        <f>(0.69*Table31118[[#This Row],[BB]])+(0.89*Table31118[[#This Row],[1B]])+(1.27*Table31118[[#This Row],[2B]])+(1.62*Table31118[[#This Row],[3B]])+(2.1*Table31118[[#This Row],[HR]])/Table31118[[#This Row],[PA]]</f>
        <v>19.820000000000004</v>
      </c>
      <c r="X21" s="40">
        <f t="shared" si="9"/>
        <v>13.401904761904762</v>
      </c>
    </row>
    <row r="22" spans="1:24" x14ac:dyDescent="0.25">
      <c r="A22" s="17" t="s">
        <v>241</v>
      </c>
      <c r="B22" s="6" t="str">
        <f>Bulldogs!A6</f>
        <v>Isaac Herrero</v>
      </c>
      <c r="C22" s="6">
        <f>Bulldogs!B6</f>
        <v>62</v>
      </c>
      <c r="D22" s="6">
        <f>Bulldogs!C6</f>
        <v>57</v>
      </c>
      <c r="E22" s="6">
        <f>Bulldogs!D6</f>
        <v>19</v>
      </c>
      <c r="F22" s="6">
        <f>Bulldogs!E6</f>
        <v>5</v>
      </c>
      <c r="G22" s="6">
        <f>Bulldogs!F6</f>
        <v>10</v>
      </c>
      <c r="H22" s="6">
        <f>Bulldogs!G6</f>
        <v>6</v>
      </c>
      <c r="I22" s="6">
        <f>Bulldogs!H6</f>
        <v>1</v>
      </c>
      <c r="J22" s="6">
        <f>Bulldogs!I6</f>
        <v>2</v>
      </c>
      <c r="K22" s="6">
        <f>Bulldogs!J6</f>
        <v>33</v>
      </c>
      <c r="L22" s="6">
        <f>Bulldogs!K6</f>
        <v>4</v>
      </c>
      <c r="M22" s="11">
        <f t="shared" si="0"/>
        <v>0.52631578947368418</v>
      </c>
      <c r="N22" s="11">
        <f t="shared" si="1"/>
        <v>0.31578947368421051</v>
      </c>
      <c r="O22" s="11">
        <f t="shared" si="2"/>
        <v>5.2631578947368418E-2</v>
      </c>
      <c r="P22" s="11">
        <f t="shared" si="3"/>
        <v>0.10526315789473684</v>
      </c>
      <c r="Q22" s="11">
        <f t="shared" si="4"/>
        <v>8.0645161290322578E-2</v>
      </c>
      <c r="R22" s="14">
        <f t="shared" si="5"/>
        <v>0.33333333333333331</v>
      </c>
      <c r="S22" s="14">
        <f t="shared" si="6"/>
        <v>0.57894736842105265</v>
      </c>
      <c r="T22" s="14">
        <f t="shared" si="7"/>
        <v>0.38709677419354838</v>
      </c>
      <c r="U22" s="14">
        <f t="shared" si="8"/>
        <v>0.96604414261460103</v>
      </c>
      <c r="V22" s="14">
        <f>(Table31118[[#This Row],[2B]]+Table31118[[#This Row],[3B]]+(3*Table31118[[#This Row],[HR]]))/Table31118[[#This Row],[AB]]</f>
        <v>0.22807017543859648</v>
      </c>
      <c r="W22" s="14">
        <f>(0.69*Table31118[[#This Row],[BB]])+(0.89*Table31118[[#This Row],[1B]])+(1.27*Table31118[[#This Row],[2B]])+(1.62*Table31118[[#This Row],[3B]])+(2.1*Table31118[[#This Row],[HR]])/Table31118[[#This Row],[PA]]</f>
        <v>21.65774193548387</v>
      </c>
      <c r="X22" s="40">
        <f t="shared" si="9"/>
        <v>13.310967741935483</v>
      </c>
    </row>
    <row r="23" spans="1:24" x14ac:dyDescent="0.25">
      <c r="A23" s="17" t="s">
        <v>246</v>
      </c>
      <c r="B23" s="6" t="str">
        <f>Cannons!A8</f>
        <v>Eduardo Fields</v>
      </c>
      <c r="C23" s="6">
        <f>Cannons!B8</f>
        <v>65</v>
      </c>
      <c r="D23" s="6">
        <f>Cannons!C8</f>
        <v>60</v>
      </c>
      <c r="E23" s="6">
        <f>Cannons!D8</f>
        <v>22</v>
      </c>
      <c r="F23" s="6">
        <f>Cannons!E8</f>
        <v>5</v>
      </c>
      <c r="G23" s="6">
        <f>Cannons!F8</f>
        <v>17</v>
      </c>
      <c r="H23" s="6">
        <f>Cannons!G8</f>
        <v>4</v>
      </c>
      <c r="I23" s="6">
        <f>Cannons!H8</f>
        <v>0</v>
      </c>
      <c r="J23" s="6">
        <f>Cannons!I8</f>
        <v>1</v>
      </c>
      <c r="K23" s="6">
        <f>Cannons!J8</f>
        <v>29</v>
      </c>
      <c r="L23" s="6">
        <f>Cannons!K8</f>
        <v>3</v>
      </c>
      <c r="M23" s="11">
        <f t="shared" si="0"/>
        <v>0.77272727272727271</v>
      </c>
      <c r="N23" s="11">
        <f t="shared" si="1"/>
        <v>0.18181818181818182</v>
      </c>
      <c r="O23" s="11">
        <f t="shared" si="2"/>
        <v>0</v>
      </c>
      <c r="P23" s="11">
        <f t="shared" si="3"/>
        <v>4.5454545454545456E-2</v>
      </c>
      <c r="Q23" s="11">
        <f t="shared" si="4"/>
        <v>7.6923076923076927E-2</v>
      </c>
      <c r="R23" s="14">
        <f t="shared" si="5"/>
        <v>0.36666666666666664</v>
      </c>
      <c r="S23" s="14">
        <f t="shared" si="6"/>
        <v>0.48333333333333334</v>
      </c>
      <c r="T23" s="14">
        <f t="shared" si="7"/>
        <v>0.41538461538461541</v>
      </c>
      <c r="U23" s="14">
        <f t="shared" si="8"/>
        <v>0.89871794871794874</v>
      </c>
      <c r="V23" s="14">
        <f>(Table31118[[#This Row],[2B]]+Table31118[[#This Row],[3B]]+(3*Table31118[[#This Row],[HR]]))/Table31118[[#This Row],[AB]]</f>
        <v>0.11666666666666667</v>
      </c>
      <c r="W23" s="14">
        <f>(0.69*Table31118[[#This Row],[BB]])+(0.89*Table31118[[#This Row],[1B]])+(1.27*Table31118[[#This Row],[2B]])+(1.62*Table31118[[#This Row],[3B]])+(2.1*Table31118[[#This Row],[HR]])/Table31118[[#This Row],[PA]]</f>
        <v>23.692307692307697</v>
      </c>
      <c r="X23" s="40">
        <f t="shared" si="9"/>
        <v>12.610153846153846</v>
      </c>
    </row>
    <row r="24" spans="1:24" x14ac:dyDescent="0.25">
      <c r="A24" s="17" t="s">
        <v>240</v>
      </c>
      <c r="B24" s="6" t="str">
        <f>Sabertooths!A4</f>
        <v>Danny Wallace</v>
      </c>
      <c r="C24" s="6">
        <f>Sabertooths!B4</f>
        <v>68</v>
      </c>
      <c r="D24" s="6">
        <f>Sabertooths!C4</f>
        <v>66</v>
      </c>
      <c r="E24" s="6">
        <f>Sabertooths!D4</f>
        <v>22</v>
      </c>
      <c r="F24" s="6">
        <f>Sabertooths!E4</f>
        <v>2</v>
      </c>
      <c r="G24" s="6">
        <f>Sabertooths!F4</f>
        <v>13</v>
      </c>
      <c r="H24" s="6">
        <f>Sabertooths!G4</f>
        <v>7</v>
      </c>
      <c r="I24" s="6">
        <f>Sabertooths!H4</f>
        <v>0</v>
      </c>
      <c r="J24" s="6">
        <f>Sabertooths!I4</f>
        <v>2</v>
      </c>
      <c r="K24" s="6">
        <f>Sabertooths!J4</f>
        <v>35</v>
      </c>
      <c r="L24" s="6">
        <f>Sabertooths!K4</f>
        <v>7</v>
      </c>
      <c r="M24" s="11">
        <f t="shared" si="0"/>
        <v>0.59090909090909094</v>
      </c>
      <c r="N24" s="11">
        <f t="shared" si="1"/>
        <v>0.31818181818181818</v>
      </c>
      <c r="O24" s="11">
        <f t="shared" si="2"/>
        <v>0</v>
      </c>
      <c r="P24" s="11">
        <f t="shared" si="3"/>
        <v>9.0909090909090912E-2</v>
      </c>
      <c r="Q24" s="11">
        <f t="shared" si="4"/>
        <v>2.9411764705882353E-2</v>
      </c>
      <c r="R24" s="14">
        <f t="shared" si="5"/>
        <v>0.33333333333333331</v>
      </c>
      <c r="S24" s="14">
        <f t="shared" si="6"/>
        <v>0.53030303030303028</v>
      </c>
      <c r="T24" s="14">
        <f t="shared" si="7"/>
        <v>0.35294117647058826</v>
      </c>
      <c r="U24" s="14">
        <f t="shared" si="8"/>
        <v>0.88324420677361859</v>
      </c>
      <c r="V24" s="14">
        <f>(Table31118[[#This Row],[2B]]+Table31118[[#This Row],[3B]]+(3*Table31118[[#This Row],[HR]]))/Table31118[[#This Row],[AB]]</f>
        <v>0.19696969696969696</v>
      </c>
      <c r="W24" s="14">
        <f>(0.69*Table31118[[#This Row],[BB]])+(0.89*Table31118[[#This Row],[1B]])+(1.27*Table31118[[#This Row],[2B]])+(1.62*Table31118[[#This Row],[3B]])+(2.1*Table31118[[#This Row],[HR]])/Table31118[[#This Row],[PA]]</f>
        <v>21.901764705882353</v>
      </c>
      <c r="X24" s="40">
        <f t="shared" si="9"/>
        <v>12.59</v>
      </c>
    </row>
    <row r="25" spans="1:24" x14ac:dyDescent="0.25">
      <c r="A25" s="17" t="s">
        <v>246</v>
      </c>
      <c r="B25" s="6" t="str">
        <f>Cannons!A5</f>
        <v>Tomas Pastor</v>
      </c>
      <c r="C25" s="6">
        <f>Cannons!B5</f>
        <v>66</v>
      </c>
      <c r="D25" s="6">
        <f>Cannons!C5</f>
        <v>66</v>
      </c>
      <c r="E25" s="6">
        <f>Cannons!D5</f>
        <v>23</v>
      </c>
      <c r="F25" s="6">
        <f>Cannons!E5</f>
        <v>0</v>
      </c>
      <c r="G25" s="6">
        <f>Cannons!F5</f>
        <v>16</v>
      </c>
      <c r="H25" s="6">
        <f>Cannons!G5</f>
        <v>4</v>
      </c>
      <c r="I25" s="6">
        <f>Cannons!H5</f>
        <v>0</v>
      </c>
      <c r="J25" s="6">
        <f>Cannons!I5</f>
        <v>3</v>
      </c>
      <c r="K25" s="6">
        <f>Cannons!J5</f>
        <v>36</v>
      </c>
      <c r="L25" s="6">
        <f>Cannons!K5</f>
        <v>1</v>
      </c>
      <c r="M25" s="11">
        <f t="shared" si="0"/>
        <v>0.69565217391304346</v>
      </c>
      <c r="N25" s="11">
        <f t="shared" si="1"/>
        <v>0.17391304347826086</v>
      </c>
      <c r="O25" s="11">
        <f t="shared" si="2"/>
        <v>0</v>
      </c>
      <c r="P25" s="11">
        <f t="shared" si="3"/>
        <v>0.13043478260869565</v>
      </c>
      <c r="Q25" s="11">
        <f t="shared" si="4"/>
        <v>0</v>
      </c>
      <c r="R25" s="14">
        <f t="shared" si="5"/>
        <v>0.34848484848484851</v>
      </c>
      <c r="S25" s="14">
        <f t="shared" si="6"/>
        <v>0.54545454545454541</v>
      </c>
      <c r="T25" s="14">
        <f t="shared" si="7"/>
        <v>0.34848484848484851</v>
      </c>
      <c r="U25" s="14">
        <f t="shared" si="8"/>
        <v>0.89393939393939392</v>
      </c>
      <c r="V25" s="14">
        <f>(Table31118[[#This Row],[2B]]+Table31118[[#This Row],[3B]]+(3*Table31118[[#This Row],[HR]]))/Table31118[[#This Row],[AB]]</f>
        <v>0.19696969696969696</v>
      </c>
      <c r="W25" s="14">
        <f>(0.69*Table31118[[#This Row],[BB]])+(0.89*Table31118[[#This Row],[1B]])+(1.27*Table31118[[#This Row],[2B]])+(1.62*Table31118[[#This Row],[3B]])+(2.1*Table31118[[#This Row],[HR]])/Table31118[[#This Row],[PA]]</f>
        <v>19.415454545454544</v>
      </c>
      <c r="X25" s="40">
        <f t="shared" si="9"/>
        <v>12.553333333333333</v>
      </c>
    </row>
    <row r="26" spans="1:24" x14ac:dyDescent="0.25">
      <c r="A26" s="17" t="s">
        <v>246</v>
      </c>
      <c r="B26" s="6" t="str">
        <f>Cannons!A7</f>
        <v>Jack Oliver</v>
      </c>
      <c r="C26" s="6">
        <f>Cannons!B7</f>
        <v>66</v>
      </c>
      <c r="D26" s="6">
        <f>Cannons!C7</f>
        <v>61</v>
      </c>
      <c r="E26" s="6">
        <f>Cannons!D7</f>
        <v>19</v>
      </c>
      <c r="F26" s="6">
        <f>Cannons!E7</f>
        <v>5</v>
      </c>
      <c r="G26" s="6">
        <f>Cannons!F7</f>
        <v>10</v>
      </c>
      <c r="H26" s="6">
        <f>Cannons!G7</f>
        <v>7</v>
      </c>
      <c r="I26" s="6">
        <f>Cannons!H7</f>
        <v>0</v>
      </c>
      <c r="J26" s="6">
        <f>Cannons!I7</f>
        <v>2</v>
      </c>
      <c r="K26" s="6">
        <f>Cannons!J7</f>
        <v>32</v>
      </c>
      <c r="L26" s="6">
        <f>Cannons!K7</f>
        <v>1</v>
      </c>
      <c r="M26" s="11">
        <f t="shared" si="0"/>
        <v>0.52631578947368418</v>
      </c>
      <c r="N26" s="11">
        <f t="shared" si="1"/>
        <v>0.36842105263157893</v>
      </c>
      <c r="O26" s="11">
        <f t="shared" si="2"/>
        <v>0</v>
      </c>
      <c r="P26" s="11">
        <f t="shared" si="3"/>
        <v>0.10526315789473684</v>
      </c>
      <c r="Q26" s="11">
        <f t="shared" si="4"/>
        <v>7.575757575757576E-2</v>
      </c>
      <c r="R26" s="14">
        <f t="shared" si="5"/>
        <v>0.31147540983606559</v>
      </c>
      <c r="S26" s="14">
        <f t="shared" si="6"/>
        <v>0.52459016393442626</v>
      </c>
      <c r="T26" s="14">
        <f t="shared" si="7"/>
        <v>0.36363636363636365</v>
      </c>
      <c r="U26" s="14">
        <f t="shared" si="8"/>
        <v>0.8882265275707899</v>
      </c>
      <c r="V26" s="14">
        <f>(Table31118[[#This Row],[2B]]+Table31118[[#This Row],[3B]]+(3*Table31118[[#This Row],[HR]]))/Table31118[[#This Row],[AB]]</f>
        <v>0.21311475409836064</v>
      </c>
      <c r="W26" s="14">
        <f>(0.69*Table31118[[#This Row],[BB]])+(0.89*Table31118[[#This Row],[1B]])+(1.27*Table31118[[#This Row],[2B]])+(1.62*Table31118[[#This Row],[3B]])+(2.1*Table31118[[#This Row],[HR]])/Table31118[[#This Row],[PA]]</f>
        <v>21.303636363636365</v>
      </c>
      <c r="X26" s="40">
        <f t="shared" si="9"/>
        <v>12.116969696969695</v>
      </c>
    </row>
    <row r="27" spans="1:24" x14ac:dyDescent="0.25">
      <c r="A27" s="17" t="s">
        <v>237</v>
      </c>
      <c r="B27" s="6" t="str">
        <f>Infernos!A4</f>
        <v>Gonzalo Caballero</v>
      </c>
      <c r="C27" s="6">
        <f>Infernos!B4</f>
        <v>69</v>
      </c>
      <c r="D27" s="6">
        <f>Infernos!C4</f>
        <v>61</v>
      </c>
      <c r="E27" s="6">
        <f>Infernos!D4</f>
        <v>18</v>
      </c>
      <c r="F27" s="6">
        <f>Infernos!E4</f>
        <v>8</v>
      </c>
      <c r="G27" s="6">
        <f>Infernos!F4</f>
        <v>9</v>
      </c>
      <c r="H27" s="6">
        <f>Infernos!G4</f>
        <v>7</v>
      </c>
      <c r="I27" s="6">
        <f>Infernos!H4</f>
        <v>1</v>
      </c>
      <c r="J27" s="6">
        <f>Infernos!I4</f>
        <v>1</v>
      </c>
      <c r="K27" s="6">
        <f>Infernos!J4</f>
        <v>30</v>
      </c>
      <c r="L27" s="6">
        <f>Infernos!K4</f>
        <v>1</v>
      </c>
      <c r="M27" s="11">
        <f t="shared" si="0"/>
        <v>0.5</v>
      </c>
      <c r="N27" s="11">
        <f t="shared" si="1"/>
        <v>0.3888888888888889</v>
      </c>
      <c r="O27" s="11">
        <f t="shared" si="2"/>
        <v>5.5555555555555552E-2</v>
      </c>
      <c r="P27" s="11">
        <f t="shared" si="3"/>
        <v>5.5555555555555552E-2</v>
      </c>
      <c r="Q27" s="11">
        <f t="shared" si="4"/>
        <v>0.11594202898550725</v>
      </c>
      <c r="R27" s="14">
        <f t="shared" si="5"/>
        <v>0.29508196721311475</v>
      </c>
      <c r="S27" s="14">
        <f t="shared" si="6"/>
        <v>0.49180327868852458</v>
      </c>
      <c r="T27" s="14">
        <f t="shared" si="7"/>
        <v>0.37681159420289856</v>
      </c>
      <c r="U27" s="14">
        <f t="shared" si="8"/>
        <v>0.86861487289142314</v>
      </c>
      <c r="V27" s="14">
        <f>(Table31118[[#This Row],[2B]]+Table31118[[#This Row],[3B]]+(3*Table31118[[#This Row],[HR]]))/Table31118[[#This Row],[AB]]</f>
        <v>0.18032786885245902</v>
      </c>
      <c r="W27" s="14">
        <f>(0.69*Table31118[[#This Row],[BB]])+(0.89*Table31118[[#This Row],[1B]])+(1.27*Table31118[[#This Row],[2B]])+(1.62*Table31118[[#This Row],[3B]])+(2.1*Table31118[[#This Row],[HR]])/Table31118[[#This Row],[PA]]</f>
        <v>24.070434782608697</v>
      </c>
      <c r="X27" s="40">
        <f t="shared" si="9"/>
        <v>12.095652173913042</v>
      </c>
    </row>
    <row r="28" spans="1:24" x14ac:dyDescent="0.25">
      <c r="A28" s="17" t="s">
        <v>230</v>
      </c>
      <c r="B28" s="6" t="str">
        <f>Marshals!A7</f>
        <v>Felipe Torres</v>
      </c>
      <c r="C28" s="6">
        <f>Marshals!B7</f>
        <v>73</v>
      </c>
      <c r="D28" s="6">
        <f>Marshals!C7</f>
        <v>67</v>
      </c>
      <c r="E28" s="6">
        <f>Marshals!D7</f>
        <v>21</v>
      </c>
      <c r="F28" s="6">
        <f>Marshals!E7</f>
        <v>6</v>
      </c>
      <c r="G28" s="6">
        <f>Marshals!F7</f>
        <v>15</v>
      </c>
      <c r="H28" s="6">
        <f>Marshals!G7</f>
        <v>4</v>
      </c>
      <c r="I28" s="6">
        <f>Marshals!H7</f>
        <v>0</v>
      </c>
      <c r="J28" s="6">
        <f>Marshals!I7</f>
        <v>2</v>
      </c>
      <c r="K28" s="6">
        <f>Marshals!J7</f>
        <v>31</v>
      </c>
      <c r="L28" s="6">
        <f>Marshals!K7</f>
        <v>0</v>
      </c>
      <c r="M28" s="11">
        <f t="shared" si="0"/>
        <v>0.7142857142857143</v>
      </c>
      <c r="N28" s="11">
        <f t="shared" si="1"/>
        <v>0.19047619047619047</v>
      </c>
      <c r="O28" s="11">
        <f t="shared" si="2"/>
        <v>0</v>
      </c>
      <c r="P28" s="11">
        <f t="shared" si="3"/>
        <v>9.5238095238095233E-2</v>
      </c>
      <c r="Q28" s="11">
        <f t="shared" si="4"/>
        <v>8.2191780821917804E-2</v>
      </c>
      <c r="R28" s="14">
        <f t="shared" si="5"/>
        <v>0.31343283582089554</v>
      </c>
      <c r="S28" s="14">
        <f t="shared" si="6"/>
        <v>0.46268656716417911</v>
      </c>
      <c r="T28" s="14">
        <f t="shared" si="7"/>
        <v>0.36986301369863012</v>
      </c>
      <c r="U28" s="14">
        <f t="shared" si="8"/>
        <v>0.83254958086280917</v>
      </c>
      <c r="V28" s="14">
        <f>(Table31118[[#This Row],[2B]]+Table31118[[#This Row],[3B]]+(3*Table31118[[#This Row],[HR]]))/Table31118[[#This Row],[AB]]</f>
        <v>0.14925373134328357</v>
      </c>
      <c r="W28" s="14">
        <f>(0.69*Table31118[[#This Row],[BB]])+(0.89*Table31118[[#This Row],[1B]])+(1.27*Table31118[[#This Row],[2B]])+(1.62*Table31118[[#This Row],[3B]])+(2.1*Table31118[[#This Row],[HR]])/Table31118[[#This Row],[PA]]</f>
        <v>22.627534246575344</v>
      </c>
      <c r="X28" s="40">
        <f t="shared" si="9"/>
        <v>12.042739726027399</v>
      </c>
    </row>
    <row r="29" spans="1:24" x14ac:dyDescent="0.25">
      <c r="A29" s="16" t="s">
        <v>238</v>
      </c>
      <c r="B29" s="41" t="str">
        <f>Knights!A6</f>
        <v>Mike White</v>
      </c>
      <c r="C29" s="41">
        <f>Knights!B6</f>
        <v>65</v>
      </c>
      <c r="D29" s="41">
        <f>Knights!C6</f>
        <v>50</v>
      </c>
      <c r="E29" s="41">
        <f>Knights!D6</f>
        <v>15</v>
      </c>
      <c r="F29" s="41">
        <f>Knights!E6</f>
        <v>15</v>
      </c>
      <c r="G29" s="41">
        <f>Knights!F6</f>
        <v>10</v>
      </c>
      <c r="H29" s="41">
        <f>Knights!G6</f>
        <v>4</v>
      </c>
      <c r="I29" s="41">
        <f>Knights!H6</f>
        <v>0</v>
      </c>
      <c r="J29" s="41">
        <f>Knights!I6</f>
        <v>1</v>
      </c>
      <c r="K29" s="41">
        <f>Knights!J6</f>
        <v>22</v>
      </c>
      <c r="L29" s="41">
        <f>Knights!K6</f>
        <v>3</v>
      </c>
      <c r="M29" s="11">
        <f t="shared" si="0"/>
        <v>0.66666666666666663</v>
      </c>
      <c r="N29" s="11">
        <f t="shared" si="1"/>
        <v>0.26666666666666666</v>
      </c>
      <c r="O29" s="11">
        <f t="shared" si="2"/>
        <v>0</v>
      </c>
      <c r="P29" s="11">
        <f t="shared" si="3"/>
        <v>6.6666666666666666E-2</v>
      </c>
      <c r="Q29" s="11">
        <f t="shared" si="4"/>
        <v>0.23076923076923078</v>
      </c>
      <c r="R29" s="14">
        <f t="shared" si="5"/>
        <v>0.3</v>
      </c>
      <c r="S29" s="14">
        <f t="shared" si="6"/>
        <v>0.44</v>
      </c>
      <c r="T29" s="14">
        <f t="shared" si="7"/>
        <v>0.46153846153846156</v>
      </c>
      <c r="U29" s="14">
        <f t="shared" si="8"/>
        <v>0.90153846153846162</v>
      </c>
      <c r="V29" s="14">
        <f>(Table31118[[#This Row],[2B]]+Table31118[[#This Row],[3B]]+(3*Table31118[[#This Row],[HR]]))/Table31118[[#This Row],[AB]]</f>
        <v>0.14000000000000001</v>
      </c>
      <c r="W29" s="14">
        <f>(0.69*Table31118[[#This Row],[BB]])+(0.89*Table31118[[#This Row],[1B]])+(1.27*Table31118[[#This Row],[2B]])+(1.62*Table31118[[#This Row],[3B]])+(2.1*Table31118[[#This Row],[HR]])/Table31118[[#This Row],[PA]]</f>
        <v>24.362307692307692</v>
      </c>
      <c r="X29" s="40">
        <f t="shared" si="9"/>
        <v>11.977846153846153</v>
      </c>
    </row>
    <row r="30" spans="1:24" x14ac:dyDescent="0.25">
      <c r="A30" s="17" t="s">
        <v>230</v>
      </c>
      <c r="B30" s="6" t="str">
        <f>Marshals!A8</f>
        <v>Ricardo Nunez</v>
      </c>
      <c r="C30" s="6">
        <f>Marshals!B8</f>
        <v>65</v>
      </c>
      <c r="D30" s="6">
        <f>Marshals!C8</f>
        <v>56</v>
      </c>
      <c r="E30" s="6">
        <f>Marshals!D8</f>
        <v>18</v>
      </c>
      <c r="F30" s="6">
        <f>Marshals!E8</f>
        <v>9</v>
      </c>
      <c r="G30" s="6">
        <f>Marshals!F8</f>
        <v>13</v>
      </c>
      <c r="H30" s="6">
        <f>Marshals!G8</f>
        <v>3</v>
      </c>
      <c r="I30" s="6">
        <f>Marshals!H8</f>
        <v>1</v>
      </c>
      <c r="J30" s="6">
        <f>Marshals!I8</f>
        <v>1</v>
      </c>
      <c r="K30" s="6">
        <f>Marshals!J8</f>
        <v>26</v>
      </c>
      <c r="L30" s="6">
        <f>Marshals!K8</f>
        <v>0</v>
      </c>
      <c r="M30" s="11">
        <f t="shared" si="0"/>
        <v>0.72222222222222221</v>
      </c>
      <c r="N30" s="11">
        <f t="shared" si="1"/>
        <v>0.16666666666666666</v>
      </c>
      <c r="O30" s="11">
        <f t="shared" si="2"/>
        <v>5.5555555555555552E-2</v>
      </c>
      <c r="P30" s="11">
        <f t="shared" si="3"/>
        <v>5.5555555555555552E-2</v>
      </c>
      <c r="Q30" s="11">
        <f t="shared" si="4"/>
        <v>0.13846153846153847</v>
      </c>
      <c r="R30" s="14">
        <f t="shared" si="5"/>
        <v>0.32142857142857145</v>
      </c>
      <c r="S30" s="14">
        <f t="shared" si="6"/>
        <v>0.4642857142857143</v>
      </c>
      <c r="T30" s="14">
        <f t="shared" si="7"/>
        <v>0.41538461538461541</v>
      </c>
      <c r="U30" s="14">
        <f t="shared" si="8"/>
        <v>0.87967032967032965</v>
      </c>
      <c r="V30" s="14">
        <f>(Table31118[[#This Row],[2B]]+Table31118[[#This Row],[3B]]+(3*Table31118[[#This Row],[HR]]))/Table31118[[#This Row],[AB]]</f>
        <v>0.125</v>
      </c>
      <c r="W30" s="14">
        <f>(0.69*Table31118[[#This Row],[BB]])+(0.89*Table31118[[#This Row],[1B]])+(1.27*Table31118[[#This Row],[2B]])+(1.62*Table31118[[#This Row],[3B]])+(2.1*Table31118[[#This Row],[HR]])/Table31118[[#This Row],[PA]]</f>
        <v>23.242307692307694</v>
      </c>
      <c r="X30" s="40">
        <f t="shared" si="9"/>
        <v>11.771999999999998</v>
      </c>
    </row>
    <row r="31" spans="1:24" x14ac:dyDescent="0.25">
      <c r="A31" s="17" t="s">
        <v>231</v>
      </c>
      <c r="B31" s="6" t="str">
        <f>Claws!A2</f>
        <v>Glen Henderson</v>
      </c>
      <c r="C31" s="6">
        <f>Claws!B2</f>
        <v>73</v>
      </c>
      <c r="D31" s="6">
        <f>Claws!C2</f>
        <v>65</v>
      </c>
      <c r="E31" s="6">
        <f>Claws!D2</f>
        <v>14</v>
      </c>
      <c r="F31" s="6">
        <f>Claws!E2</f>
        <v>8</v>
      </c>
      <c r="G31" s="6">
        <f>Claws!F2</f>
        <v>1</v>
      </c>
      <c r="H31" s="6">
        <f>Claws!G2</f>
        <v>7</v>
      </c>
      <c r="I31" s="6">
        <f>Claws!H2</f>
        <v>3</v>
      </c>
      <c r="J31" s="6">
        <f>Claws!I2</f>
        <v>3</v>
      </c>
      <c r="K31" s="6">
        <f>Claws!J2</f>
        <v>36</v>
      </c>
      <c r="L31" s="6">
        <f>Claws!K2</f>
        <v>8</v>
      </c>
      <c r="M31" s="11">
        <f t="shared" si="0"/>
        <v>7.1428571428571425E-2</v>
      </c>
      <c r="N31" s="11">
        <f t="shared" si="1"/>
        <v>0.5</v>
      </c>
      <c r="O31" s="11">
        <f t="shared" si="2"/>
        <v>0.21428571428571427</v>
      </c>
      <c r="P31" s="11">
        <f t="shared" si="3"/>
        <v>0.21428571428571427</v>
      </c>
      <c r="Q31" s="11">
        <f t="shared" si="4"/>
        <v>0.1095890410958904</v>
      </c>
      <c r="R31" s="14">
        <f t="shared" si="5"/>
        <v>0.2153846153846154</v>
      </c>
      <c r="S31" s="14">
        <f t="shared" si="6"/>
        <v>0.55384615384615388</v>
      </c>
      <c r="T31" s="14">
        <f t="shared" si="7"/>
        <v>0.30136986301369861</v>
      </c>
      <c r="U31" s="14">
        <f t="shared" si="8"/>
        <v>0.85521601685985249</v>
      </c>
      <c r="V31" s="14">
        <f>(Table31118[[#This Row],[2B]]+Table31118[[#This Row],[3B]]+(3*Table31118[[#This Row],[HR]]))/Table31118[[#This Row],[AB]]</f>
        <v>0.29230769230769232</v>
      </c>
      <c r="W31" s="14">
        <f>(0.69*Table31118[[#This Row],[BB]])+(0.89*Table31118[[#This Row],[1B]])+(1.27*Table31118[[#This Row],[2B]])+(1.62*Table31118[[#This Row],[3B]])+(2.1*Table31118[[#This Row],[HR]])/Table31118[[#This Row],[PA]]</f>
        <v>20.246301369863012</v>
      </c>
      <c r="X31" s="40">
        <f t="shared" si="9"/>
        <v>11.533150684931506</v>
      </c>
    </row>
    <row r="32" spans="1:24" x14ac:dyDescent="0.25">
      <c r="A32" s="16" t="s">
        <v>238</v>
      </c>
      <c r="B32" s="41" t="str">
        <f>Knights!A3</f>
        <v>Julian Walker</v>
      </c>
      <c r="C32" s="41">
        <f>Knights!B3</f>
        <v>69</v>
      </c>
      <c r="D32" s="41">
        <f>Knights!C3</f>
        <v>63</v>
      </c>
      <c r="E32" s="41">
        <f>Knights!D3</f>
        <v>19</v>
      </c>
      <c r="F32" s="41">
        <f>Knights!E3</f>
        <v>6</v>
      </c>
      <c r="G32" s="41">
        <f>Knights!F3</f>
        <v>13</v>
      </c>
      <c r="H32" s="41">
        <f>Knights!G3</f>
        <v>3</v>
      </c>
      <c r="I32" s="41">
        <f>Knights!H3</f>
        <v>1</v>
      </c>
      <c r="J32" s="41">
        <f>Knights!I3</f>
        <v>2</v>
      </c>
      <c r="K32" s="41">
        <f>Knights!J3</f>
        <v>30</v>
      </c>
      <c r="L32" s="41">
        <f>Knights!K3</f>
        <v>7</v>
      </c>
      <c r="M32" s="11">
        <f t="shared" si="0"/>
        <v>0.68421052631578949</v>
      </c>
      <c r="N32" s="11">
        <f t="shared" si="1"/>
        <v>0.15789473684210525</v>
      </c>
      <c r="O32" s="11">
        <f t="shared" si="2"/>
        <v>5.2631578947368418E-2</v>
      </c>
      <c r="P32" s="11">
        <f t="shared" si="3"/>
        <v>0.10526315789473684</v>
      </c>
      <c r="Q32" s="11">
        <f t="shared" si="4"/>
        <v>8.6956521739130432E-2</v>
      </c>
      <c r="R32" s="14">
        <f t="shared" si="5"/>
        <v>0.30158730158730157</v>
      </c>
      <c r="S32" s="14">
        <f t="shared" si="6"/>
        <v>0.47619047619047616</v>
      </c>
      <c r="T32" s="14">
        <f t="shared" si="7"/>
        <v>0.36231884057971014</v>
      </c>
      <c r="U32" s="14">
        <f t="shared" si="8"/>
        <v>0.83850931677018625</v>
      </c>
      <c r="V32" s="14">
        <f>(Table31118[[#This Row],[2B]]+Table31118[[#This Row],[3B]]+(3*Table31118[[#This Row],[HR]]))/Table31118[[#This Row],[AB]]</f>
        <v>0.15873015873015872</v>
      </c>
      <c r="W32" s="14">
        <f>(0.69*Table31118[[#This Row],[BB]])+(0.89*Table31118[[#This Row],[1B]])+(1.27*Table31118[[#This Row],[2B]])+(1.62*Table31118[[#This Row],[3B]])+(2.1*Table31118[[#This Row],[HR]])/Table31118[[#This Row],[PA]]</f>
        <v>21.200869565217392</v>
      </c>
      <c r="X32" s="40">
        <f t="shared" si="9"/>
        <v>11.487536231884057</v>
      </c>
    </row>
    <row r="33" spans="1:24" x14ac:dyDescent="0.25">
      <c r="A33" s="16" t="s">
        <v>232</v>
      </c>
      <c r="B33" s="41" t="str">
        <f>Spartans!A3</f>
        <v>Lloyd Crooms</v>
      </c>
      <c r="C33" s="41">
        <f>Spartans!B3</f>
        <v>70</v>
      </c>
      <c r="D33" s="41">
        <f>Spartans!C3</f>
        <v>67</v>
      </c>
      <c r="E33" s="41">
        <f>Spartans!D3</f>
        <v>20</v>
      </c>
      <c r="F33" s="41">
        <f>Spartans!E3</f>
        <v>3</v>
      </c>
      <c r="G33" s="41">
        <f>Spartans!F3</f>
        <v>10</v>
      </c>
      <c r="H33" s="41">
        <f>Spartans!G3</f>
        <v>8</v>
      </c>
      <c r="I33" s="41">
        <f>Spartans!H3</f>
        <v>0</v>
      </c>
      <c r="J33" s="41">
        <f>Spartans!I3</f>
        <v>2</v>
      </c>
      <c r="K33" s="41">
        <f>Spartans!J3</f>
        <v>34</v>
      </c>
      <c r="L33" s="41">
        <f>Spartans!K3</f>
        <v>5</v>
      </c>
      <c r="M33" s="11">
        <f t="shared" si="0"/>
        <v>0.5</v>
      </c>
      <c r="N33" s="11">
        <f t="shared" si="1"/>
        <v>0.4</v>
      </c>
      <c r="O33" s="11">
        <f t="shared" si="2"/>
        <v>0</v>
      </c>
      <c r="P33" s="11">
        <f t="shared" si="3"/>
        <v>0.1</v>
      </c>
      <c r="Q33" s="11">
        <f t="shared" si="4"/>
        <v>4.2857142857142858E-2</v>
      </c>
      <c r="R33" s="14">
        <f t="shared" si="5"/>
        <v>0.29850746268656714</v>
      </c>
      <c r="S33" s="14">
        <f t="shared" si="6"/>
        <v>0.5074626865671642</v>
      </c>
      <c r="T33" s="14">
        <f t="shared" si="7"/>
        <v>0.32857142857142857</v>
      </c>
      <c r="U33" s="14">
        <f t="shared" si="8"/>
        <v>0.83603411513859283</v>
      </c>
      <c r="V33" s="14">
        <f>(Table31118[[#This Row],[2B]]+Table31118[[#This Row],[3B]]+(3*Table31118[[#This Row],[HR]]))/Table31118[[#This Row],[AB]]</f>
        <v>0.20895522388059701</v>
      </c>
      <c r="W33" s="14">
        <f>(0.69*Table31118[[#This Row],[BB]])+(0.89*Table31118[[#This Row],[1B]])+(1.27*Table31118[[#This Row],[2B]])+(1.62*Table31118[[#This Row],[3B]])+(2.1*Table31118[[#This Row],[HR]])/Table31118[[#This Row],[PA]]</f>
        <v>21.19</v>
      </c>
      <c r="X33" s="40">
        <f t="shared" si="9"/>
        <v>11.464857142857143</v>
      </c>
    </row>
    <row r="34" spans="1:24" x14ac:dyDescent="0.25">
      <c r="A34" s="17" t="s">
        <v>242</v>
      </c>
      <c r="B34" s="6" t="str">
        <f>Warhogs!A3</f>
        <v>Joseph James</v>
      </c>
      <c r="C34" s="6">
        <f>Warhogs!B3</f>
        <v>72</v>
      </c>
      <c r="D34" s="6">
        <f>Warhogs!C3</f>
        <v>66</v>
      </c>
      <c r="E34" s="6">
        <f>Warhogs!D3</f>
        <v>18</v>
      </c>
      <c r="F34" s="6">
        <f>Warhogs!E3</f>
        <v>6</v>
      </c>
      <c r="G34" s="6">
        <f>Warhogs!F3</f>
        <v>10</v>
      </c>
      <c r="H34" s="6">
        <f>Warhogs!G3</f>
        <v>5</v>
      </c>
      <c r="I34" s="6">
        <f>Warhogs!H3</f>
        <v>0</v>
      </c>
      <c r="J34" s="6">
        <f>Warhogs!I3</f>
        <v>3</v>
      </c>
      <c r="K34" s="6">
        <f>Warhogs!J3</f>
        <v>32</v>
      </c>
      <c r="L34" s="6">
        <f>Warhogs!K3</f>
        <v>4</v>
      </c>
      <c r="M34" s="11">
        <f t="shared" si="0"/>
        <v>0.55555555555555558</v>
      </c>
      <c r="N34" s="11">
        <f t="shared" si="1"/>
        <v>0.27777777777777779</v>
      </c>
      <c r="O34" s="11">
        <f t="shared" si="2"/>
        <v>0</v>
      </c>
      <c r="P34" s="11">
        <f t="shared" si="3"/>
        <v>0.16666666666666666</v>
      </c>
      <c r="Q34" s="11">
        <f t="shared" si="4"/>
        <v>8.3333333333333329E-2</v>
      </c>
      <c r="R34" s="14">
        <f t="shared" si="5"/>
        <v>0.27272727272727271</v>
      </c>
      <c r="S34" s="14">
        <f t="shared" si="6"/>
        <v>0.48484848484848486</v>
      </c>
      <c r="T34" s="14">
        <f t="shared" si="7"/>
        <v>0.33333333333333331</v>
      </c>
      <c r="U34" s="14">
        <f t="shared" si="8"/>
        <v>0.81818181818181812</v>
      </c>
      <c r="V34" s="14">
        <f>(Table31118[[#This Row],[2B]]+Table31118[[#This Row],[3B]]+(3*Table31118[[#This Row],[HR]]))/Table31118[[#This Row],[AB]]</f>
        <v>0.21212121212121213</v>
      </c>
      <c r="W34" s="14">
        <f>(0.69*Table31118[[#This Row],[BB]])+(0.89*Table31118[[#This Row],[1B]])+(1.27*Table31118[[#This Row],[2B]])+(1.62*Table31118[[#This Row],[3B]])+(2.1*Table31118[[#This Row],[HR]])/Table31118[[#This Row],[PA]]</f>
        <v>19.477499999999999</v>
      </c>
      <c r="X34" s="40">
        <f t="shared" si="9"/>
        <v>11.215555555555557</v>
      </c>
    </row>
    <row r="35" spans="1:24" x14ac:dyDescent="0.25">
      <c r="A35" s="17" t="s">
        <v>231</v>
      </c>
      <c r="B35" s="6" t="str">
        <f>Claws!A3</f>
        <v>Jayden Ortiz</v>
      </c>
      <c r="C35" s="6">
        <f>Claws!B3</f>
        <v>73</v>
      </c>
      <c r="D35" s="6">
        <f>Claws!C3</f>
        <v>71</v>
      </c>
      <c r="E35" s="6">
        <f>Claws!D3</f>
        <v>23</v>
      </c>
      <c r="F35" s="6">
        <f>Claws!E3</f>
        <v>2</v>
      </c>
      <c r="G35" s="6">
        <f>Claws!F3</f>
        <v>16</v>
      </c>
      <c r="H35" s="6">
        <f>Claws!G3</f>
        <v>6</v>
      </c>
      <c r="I35" s="6">
        <f>Claws!H3</f>
        <v>0</v>
      </c>
      <c r="J35" s="6">
        <f>Claws!I3</f>
        <v>1</v>
      </c>
      <c r="K35" s="6">
        <f>Claws!J3</f>
        <v>32</v>
      </c>
      <c r="L35" s="6">
        <f>Claws!K3</f>
        <v>6</v>
      </c>
      <c r="M35" s="11">
        <f t="shared" si="0"/>
        <v>0.69565217391304346</v>
      </c>
      <c r="N35" s="11">
        <f t="shared" si="1"/>
        <v>0.2608695652173913</v>
      </c>
      <c r="O35" s="11">
        <f t="shared" si="2"/>
        <v>0</v>
      </c>
      <c r="P35" s="11">
        <f t="shared" si="3"/>
        <v>4.3478260869565216E-2</v>
      </c>
      <c r="Q35" s="11">
        <f t="shared" si="4"/>
        <v>2.7397260273972601E-2</v>
      </c>
      <c r="R35" s="14">
        <f t="shared" si="5"/>
        <v>0.323943661971831</v>
      </c>
      <c r="S35" s="14">
        <f t="shared" si="6"/>
        <v>0.45070422535211269</v>
      </c>
      <c r="T35" s="14">
        <f t="shared" si="7"/>
        <v>0.34246575342465752</v>
      </c>
      <c r="U35" s="14">
        <f t="shared" si="8"/>
        <v>0.7931699787767702</v>
      </c>
      <c r="V35" s="14">
        <f>(Table31118[[#This Row],[2B]]+Table31118[[#This Row],[3B]]+(3*Table31118[[#This Row],[HR]]))/Table31118[[#This Row],[AB]]</f>
        <v>0.12676056338028169</v>
      </c>
      <c r="W35" s="14">
        <f>(0.69*Table31118[[#This Row],[BB]])+(0.89*Table31118[[#This Row],[1B]])+(1.27*Table31118[[#This Row],[2B]])+(1.62*Table31118[[#This Row],[3B]])+(2.1*Table31118[[#This Row],[HR]])/Table31118[[#This Row],[PA]]</f>
        <v>23.268767123287674</v>
      </c>
      <c r="X35" s="40">
        <f t="shared" si="9"/>
        <v>11.179726027397262</v>
      </c>
    </row>
    <row r="36" spans="1:24" x14ac:dyDescent="0.25">
      <c r="A36" s="17" t="s">
        <v>237</v>
      </c>
      <c r="B36" s="6" t="str">
        <f>Infernos!A3</f>
        <v>John Barnes</v>
      </c>
      <c r="C36" s="6">
        <f>Infernos!B3</f>
        <v>70</v>
      </c>
      <c r="D36" s="6">
        <f>Infernos!C3</f>
        <v>67</v>
      </c>
      <c r="E36" s="6">
        <f>Infernos!D3</f>
        <v>17</v>
      </c>
      <c r="F36" s="6">
        <f>Infernos!E3</f>
        <v>3</v>
      </c>
      <c r="G36" s="6">
        <f>Infernos!F3</f>
        <v>5</v>
      </c>
      <c r="H36" s="6">
        <f>Infernos!G3</f>
        <v>7</v>
      </c>
      <c r="I36" s="6">
        <f>Infernos!H3</f>
        <v>1</v>
      </c>
      <c r="J36" s="6">
        <f>Infernos!I3</f>
        <v>4</v>
      </c>
      <c r="K36" s="6">
        <f>Infernos!J3</f>
        <v>38</v>
      </c>
      <c r="L36" s="6">
        <f>Infernos!K3</f>
        <v>4</v>
      </c>
      <c r="M36" s="11">
        <f t="shared" si="0"/>
        <v>0.29411764705882354</v>
      </c>
      <c r="N36" s="11">
        <f t="shared" si="1"/>
        <v>0.41176470588235292</v>
      </c>
      <c r="O36" s="11">
        <f t="shared" si="2"/>
        <v>5.8823529411764705E-2</v>
      </c>
      <c r="P36" s="11">
        <f t="shared" si="3"/>
        <v>0.23529411764705882</v>
      </c>
      <c r="Q36" s="11">
        <f t="shared" si="4"/>
        <v>4.2857142857142858E-2</v>
      </c>
      <c r="R36" s="14">
        <f t="shared" si="5"/>
        <v>0.2537313432835821</v>
      </c>
      <c r="S36" s="14">
        <f t="shared" si="6"/>
        <v>0.56716417910447758</v>
      </c>
      <c r="T36" s="14">
        <f t="shared" si="7"/>
        <v>0.2857142857142857</v>
      </c>
      <c r="U36" s="14">
        <f t="shared" si="8"/>
        <v>0.85287846481876328</v>
      </c>
      <c r="V36" s="14">
        <f>(Table31118[[#This Row],[2B]]+Table31118[[#This Row],[3B]]+(3*Table31118[[#This Row],[HR]]))/Table31118[[#This Row],[AB]]</f>
        <v>0.29850746268656714</v>
      </c>
      <c r="W36" s="14">
        <f>(0.69*Table31118[[#This Row],[BB]])+(0.89*Table31118[[#This Row],[1B]])+(1.27*Table31118[[#This Row],[2B]])+(1.62*Table31118[[#This Row],[3B]])+(2.1*Table31118[[#This Row],[HR]])/Table31118[[#This Row],[PA]]</f>
        <v>17.150000000000002</v>
      </c>
      <c r="X36" s="40">
        <f t="shared" si="9"/>
        <v>11.109714285714286</v>
      </c>
    </row>
    <row r="37" spans="1:24" x14ac:dyDescent="0.25">
      <c r="A37" s="17" t="s">
        <v>237</v>
      </c>
      <c r="B37" s="6" t="str">
        <f>Infernos!A5</f>
        <v>Tim Horton</v>
      </c>
      <c r="C37" s="6">
        <f>Infernos!B5</f>
        <v>69</v>
      </c>
      <c r="D37" s="6">
        <f>Infernos!C5</f>
        <v>64</v>
      </c>
      <c r="E37" s="6">
        <f>Infernos!D5</f>
        <v>21</v>
      </c>
      <c r="F37" s="6">
        <f>Infernos!E5</f>
        <v>5</v>
      </c>
      <c r="G37" s="6">
        <f>Infernos!F5</f>
        <v>15</v>
      </c>
      <c r="H37" s="6">
        <f>Infernos!G5</f>
        <v>5</v>
      </c>
      <c r="I37" s="6">
        <f>Infernos!H5</f>
        <v>1</v>
      </c>
      <c r="J37" s="6">
        <f>Infernos!I5</f>
        <v>0</v>
      </c>
      <c r="K37" s="6">
        <f>Infernos!J5</f>
        <v>28</v>
      </c>
      <c r="L37" s="6">
        <f>Infernos!K5</f>
        <v>5</v>
      </c>
      <c r="M37" s="11">
        <f t="shared" si="0"/>
        <v>0.7142857142857143</v>
      </c>
      <c r="N37" s="11">
        <f t="shared" si="1"/>
        <v>0.23809523809523808</v>
      </c>
      <c r="O37" s="11">
        <f t="shared" si="2"/>
        <v>4.7619047619047616E-2</v>
      </c>
      <c r="P37" s="11">
        <f t="shared" si="3"/>
        <v>0</v>
      </c>
      <c r="Q37" s="11">
        <f t="shared" si="4"/>
        <v>7.2463768115942032E-2</v>
      </c>
      <c r="R37" s="14">
        <f t="shared" si="5"/>
        <v>0.328125</v>
      </c>
      <c r="S37" s="14">
        <f t="shared" si="6"/>
        <v>0.4375</v>
      </c>
      <c r="T37" s="14">
        <f t="shared" si="7"/>
        <v>0.37681159420289856</v>
      </c>
      <c r="U37" s="14">
        <f t="shared" si="8"/>
        <v>0.81431159420289856</v>
      </c>
      <c r="V37" s="14">
        <f>(Table31118[[#This Row],[2B]]+Table31118[[#This Row],[3B]]+(3*Table31118[[#This Row],[HR]]))/Table31118[[#This Row],[AB]]</f>
        <v>9.375E-2</v>
      </c>
      <c r="W37" s="14">
        <f>(0.69*Table31118[[#This Row],[BB]])+(0.89*Table31118[[#This Row],[1B]])+(1.27*Table31118[[#This Row],[2B]])+(1.62*Table31118[[#This Row],[3B]])+(2.1*Table31118[[#This Row],[HR]])/Table31118[[#This Row],[PA]]</f>
        <v>24.77</v>
      </c>
      <c r="X37" s="40">
        <f t="shared" si="9"/>
        <v>11.078260869565218</v>
      </c>
    </row>
    <row r="38" spans="1:24" x14ac:dyDescent="0.25">
      <c r="A38" s="17" t="s">
        <v>242</v>
      </c>
      <c r="B38" s="6" t="str">
        <f>Warhogs!A8</f>
        <v>Boreas Sudworth</v>
      </c>
      <c r="C38" s="6">
        <f>Warhogs!B8</f>
        <v>64</v>
      </c>
      <c r="D38" s="6">
        <f>Warhogs!C8</f>
        <v>60</v>
      </c>
      <c r="E38" s="6">
        <f>Warhogs!D8</f>
        <v>18</v>
      </c>
      <c r="F38" s="6">
        <f>Warhogs!E8</f>
        <v>4</v>
      </c>
      <c r="G38" s="6">
        <f>Warhogs!F8</f>
        <v>9</v>
      </c>
      <c r="H38" s="6">
        <f>Warhogs!G8</f>
        <v>7</v>
      </c>
      <c r="I38" s="6">
        <f>Warhogs!H8</f>
        <v>0</v>
      </c>
      <c r="J38" s="6">
        <f>Warhogs!I8</f>
        <v>2</v>
      </c>
      <c r="K38" s="6">
        <f>Warhogs!J8</f>
        <v>31</v>
      </c>
      <c r="L38" s="6">
        <f>Warhogs!K8</f>
        <v>1</v>
      </c>
      <c r="M38" s="11">
        <f t="shared" si="0"/>
        <v>0.5</v>
      </c>
      <c r="N38" s="11">
        <f t="shared" si="1"/>
        <v>0.3888888888888889</v>
      </c>
      <c r="O38" s="11">
        <f t="shared" si="2"/>
        <v>0</v>
      </c>
      <c r="P38" s="11">
        <f t="shared" si="3"/>
        <v>0.1111111111111111</v>
      </c>
      <c r="Q38" s="11">
        <f t="shared" si="4"/>
        <v>6.25E-2</v>
      </c>
      <c r="R38" s="14">
        <f t="shared" si="5"/>
        <v>0.3</v>
      </c>
      <c r="S38" s="14">
        <f t="shared" si="6"/>
        <v>0.51666666666666672</v>
      </c>
      <c r="T38" s="14">
        <f t="shared" si="7"/>
        <v>0.34375</v>
      </c>
      <c r="U38" s="14">
        <f t="shared" si="8"/>
        <v>0.86041666666666672</v>
      </c>
      <c r="V38" s="14">
        <f>(Table31118[[#This Row],[2B]]+Table31118[[#This Row],[3B]]+(3*Table31118[[#This Row],[HR]]))/Table31118[[#This Row],[AB]]</f>
        <v>0.21666666666666667</v>
      </c>
      <c r="W38" s="14">
        <f>(0.69*Table31118[[#This Row],[BB]])+(0.89*Table31118[[#This Row],[1B]])+(1.27*Table31118[[#This Row],[2B]])+(1.62*Table31118[[#This Row],[3B]])+(2.1*Table31118[[#This Row],[HR]])/Table31118[[#This Row],[PA]]</f>
        <v>19.725625000000001</v>
      </c>
      <c r="X38" s="40">
        <f t="shared" si="9"/>
        <v>11.021875</v>
      </c>
    </row>
    <row r="39" spans="1:24" x14ac:dyDescent="0.25">
      <c r="A39" s="17" t="s">
        <v>242</v>
      </c>
      <c r="B39" s="6" t="str">
        <f>Warhogs!A2</f>
        <v>Russell Garrett</v>
      </c>
      <c r="C39" s="6">
        <f>Warhogs!B2</f>
        <v>72</v>
      </c>
      <c r="D39" s="6">
        <f>Warhogs!C2</f>
        <v>64</v>
      </c>
      <c r="E39" s="6">
        <f>Warhogs!D2</f>
        <v>17</v>
      </c>
      <c r="F39" s="6">
        <f>Warhogs!E2</f>
        <v>8</v>
      </c>
      <c r="G39" s="6">
        <f>Warhogs!F2</f>
        <v>8</v>
      </c>
      <c r="H39" s="6">
        <f>Warhogs!G2</f>
        <v>7</v>
      </c>
      <c r="I39" s="6">
        <f>Warhogs!H2</f>
        <v>1</v>
      </c>
      <c r="J39" s="6">
        <f>Warhogs!I2</f>
        <v>1</v>
      </c>
      <c r="K39" s="6">
        <f>Warhogs!J2</f>
        <v>29</v>
      </c>
      <c r="L39" s="6">
        <f>Warhogs!K2</f>
        <v>3</v>
      </c>
      <c r="M39" s="11">
        <f t="shared" si="0"/>
        <v>0.47058823529411764</v>
      </c>
      <c r="N39" s="11">
        <f t="shared" si="1"/>
        <v>0.41176470588235292</v>
      </c>
      <c r="O39" s="11">
        <f t="shared" si="2"/>
        <v>5.8823529411764705E-2</v>
      </c>
      <c r="P39" s="11">
        <f t="shared" si="3"/>
        <v>5.8823529411764705E-2</v>
      </c>
      <c r="Q39" s="11">
        <f t="shared" si="4"/>
        <v>0.1111111111111111</v>
      </c>
      <c r="R39" s="14">
        <f t="shared" si="5"/>
        <v>0.265625</v>
      </c>
      <c r="S39" s="14">
        <f t="shared" si="6"/>
        <v>0.453125</v>
      </c>
      <c r="T39" s="14">
        <f t="shared" si="7"/>
        <v>0.34722222222222221</v>
      </c>
      <c r="U39" s="14">
        <f t="shared" si="8"/>
        <v>0.80034722222222221</v>
      </c>
      <c r="V39" s="14">
        <f>(Table31118[[#This Row],[2B]]+Table31118[[#This Row],[3B]]+(3*Table31118[[#This Row],[HR]]))/Table31118[[#This Row],[AB]]</f>
        <v>0.171875</v>
      </c>
      <c r="W39" s="14">
        <f>(0.69*Table31118[[#This Row],[BB]])+(0.89*Table31118[[#This Row],[1B]])+(1.27*Table31118[[#This Row],[2B]])+(1.62*Table31118[[#This Row],[3B]])+(2.1*Table31118[[#This Row],[HR]])/Table31118[[#This Row],[PA]]</f>
        <v>23.179166666666667</v>
      </c>
      <c r="X39" s="40">
        <f t="shared" si="9"/>
        <v>10.813333333333333</v>
      </c>
    </row>
    <row r="40" spans="1:24" x14ac:dyDescent="0.25">
      <c r="A40" s="17" t="s">
        <v>234</v>
      </c>
      <c r="B40" s="6" t="str">
        <f>Bullets!A9</f>
        <v>Borja Mora</v>
      </c>
      <c r="C40" s="6">
        <f>Bullets!B9</f>
        <v>61</v>
      </c>
      <c r="D40" s="6">
        <f>Bullets!C9</f>
        <v>55</v>
      </c>
      <c r="E40" s="6">
        <f>Bullets!D9</f>
        <v>16</v>
      </c>
      <c r="F40" s="6">
        <f>Bullets!E9</f>
        <v>6</v>
      </c>
      <c r="G40" s="6">
        <f>Bullets!F9</f>
        <v>10</v>
      </c>
      <c r="H40" s="6">
        <f>Bullets!G9</f>
        <v>3</v>
      </c>
      <c r="I40" s="6">
        <f>Bullets!H9</f>
        <v>0</v>
      </c>
      <c r="J40" s="6">
        <f>Bullets!I9</f>
        <v>3</v>
      </c>
      <c r="K40" s="6">
        <f>Bullets!J9</f>
        <v>28</v>
      </c>
      <c r="L40" s="6">
        <f>Bullets!K9</f>
        <v>4</v>
      </c>
      <c r="M40" s="11">
        <f t="shared" si="0"/>
        <v>0.625</v>
      </c>
      <c r="N40" s="11">
        <f t="shared" si="1"/>
        <v>0.1875</v>
      </c>
      <c r="O40" s="11">
        <f t="shared" si="2"/>
        <v>0</v>
      </c>
      <c r="P40" s="11">
        <f t="shared" si="3"/>
        <v>0.1875</v>
      </c>
      <c r="Q40" s="11">
        <f t="shared" si="4"/>
        <v>9.8360655737704916E-2</v>
      </c>
      <c r="R40" s="14">
        <f t="shared" si="5"/>
        <v>0.29090909090909089</v>
      </c>
      <c r="S40" s="14">
        <f t="shared" si="6"/>
        <v>0.50909090909090904</v>
      </c>
      <c r="T40" s="14">
        <f t="shared" si="7"/>
        <v>0.36065573770491804</v>
      </c>
      <c r="U40" s="14">
        <f t="shared" si="8"/>
        <v>0.86974664679582703</v>
      </c>
      <c r="V40" s="14">
        <f>(Table31118[[#This Row],[2B]]+Table31118[[#This Row],[3B]]+(3*Table31118[[#This Row],[HR]]))/Table31118[[#This Row],[AB]]</f>
        <v>0.21818181818181817</v>
      </c>
      <c r="W40" s="14">
        <f>(0.69*Table31118[[#This Row],[BB]])+(0.89*Table31118[[#This Row],[1B]])+(1.27*Table31118[[#This Row],[2B]])+(1.62*Table31118[[#This Row],[3B]])+(2.1*Table31118[[#This Row],[HR]])/Table31118[[#This Row],[PA]]</f>
        <v>16.953278688524588</v>
      </c>
      <c r="X40" s="40">
        <f t="shared" si="9"/>
        <v>10.695081967213115</v>
      </c>
    </row>
    <row r="41" spans="1:24" x14ac:dyDescent="0.25">
      <c r="A41" s="17" t="s">
        <v>241</v>
      </c>
      <c r="B41" s="6" t="str">
        <f>Bulldogs!A4</f>
        <v>Jonathan Rubio</v>
      </c>
      <c r="C41" s="6">
        <f>Bulldogs!B4</f>
        <v>66</v>
      </c>
      <c r="D41" s="6">
        <f>Bulldogs!C4</f>
        <v>65</v>
      </c>
      <c r="E41" s="6">
        <f>Bulldogs!D4</f>
        <v>20</v>
      </c>
      <c r="F41" s="6">
        <f>Bulldogs!E4</f>
        <v>1</v>
      </c>
      <c r="G41" s="6">
        <f>Bulldogs!F4</f>
        <v>12</v>
      </c>
      <c r="H41" s="6">
        <f>Bulldogs!G4</f>
        <v>5</v>
      </c>
      <c r="I41" s="6">
        <f>Bulldogs!H4</f>
        <v>1</v>
      </c>
      <c r="J41" s="6">
        <f>Bulldogs!I4</f>
        <v>2</v>
      </c>
      <c r="K41" s="6">
        <f>Bulldogs!J4</f>
        <v>33</v>
      </c>
      <c r="L41" s="6">
        <f>Bulldogs!K4</f>
        <v>5</v>
      </c>
      <c r="M41" s="11">
        <f t="shared" si="0"/>
        <v>0.6</v>
      </c>
      <c r="N41" s="11">
        <f t="shared" si="1"/>
        <v>0.25</v>
      </c>
      <c r="O41" s="11">
        <f t="shared" si="2"/>
        <v>0.05</v>
      </c>
      <c r="P41" s="11">
        <f t="shared" si="3"/>
        <v>0.1</v>
      </c>
      <c r="Q41" s="11">
        <f t="shared" si="4"/>
        <v>1.5151515151515152E-2</v>
      </c>
      <c r="R41" s="14">
        <f t="shared" si="5"/>
        <v>0.30769230769230771</v>
      </c>
      <c r="S41" s="14">
        <f t="shared" si="6"/>
        <v>0.50769230769230766</v>
      </c>
      <c r="T41" s="14">
        <f t="shared" si="7"/>
        <v>0.31818181818181818</v>
      </c>
      <c r="U41" s="14">
        <f t="shared" si="8"/>
        <v>0.82587412587412579</v>
      </c>
      <c r="V41" s="14">
        <f>(Table31118[[#This Row],[2B]]+Table31118[[#This Row],[3B]]+(3*Table31118[[#This Row],[HR]]))/Table31118[[#This Row],[AB]]</f>
        <v>0.18461538461538463</v>
      </c>
      <c r="W41" s="14">
        <f>(0.69*Table31118[[#This Row],[BB]])+(0.89*Table31118[[#This Row],[1B]])+(1.27*Table31118[[#This Row],[2B]])+(1.62*Table31118[[#This Row],[3B]])+(2.1*Table31118[[#This Row],[HR]])/Table31118[[#This Row],[PA]]</f>
        <v>19.403636363636362</v>
      </c>
      <c r="X41" s="40">
        <f t="shared" si="9"/>
        <v>10.622121212121211</v>
      </c>
    </row>
    <row r="42" spans="1:24" x14ac:dyDescent="0.25">
      <c r="A42" s="17" t="s">
        <v>242</v>
      </c>
      <c r="B42" s="6" t="str">
        <f>Warhogs!A4</f>
        <v>Gene Jenkins</v>
      </c>
      <c r="C42" s="6">
        <f>Warhogs!B4</f>
        <v>72</v>
      </c>
      <c r="D42" s="6">
        <f>Warhogs!C4</f>
        <v>66</v>
      </c>
      <c r="E42" s="6">
        <f>Warhogs!D4</f>
        <v>17</v>
      </c>
      <c r="F42" s="6">
        <f>Warhogs!E4</f>
        <v>6</v>
      </c>
      <c r="G42" s="6">
        <f>Warhogs!F4</f>
        <v>9</v>
      </c>
      <c r="H42" s="6">
        <f>Warhogs!G4</f>
        <v>5</v>
      </c>
      <c r="I42" s="6">
        <f>Warhogs!H4</f>
        <v>0</v>
      </c>
      <c r="J42" s="6">
        <f>Warhogs!I4</f>
        <v>3</v>
      </c>
      <c r="K42" s="6">
        <f>Warhogs!J4</f>
        <v>31</v>
      </c>
      <c r="L42" s="6">
        <f>Warhogs!K4</f>
        <v>1</v>
      </c>
      <c r="M42" s="11">
        <f t="shared" si="0"/>
        <v>0.52941176470588236</v>
      </c>
      <c r="N42" s="11">
        <f t="shared" si="1"/>
        <v>0.29411764705882354</v>
      </c>
      <c r="O42" s="11">
        <f t="shared" si="2"/>
        <v>0</v>
      </c>
      <c r="P42" s="11">
        <f t="shared" si="3"/>
        <v>0.17647058823529413</v>
      </c>
      <c r="Q42" s="11">
        <f t="shared" si="4"/>
        <v>8.3333333333333329E-2</v>
      </c>
      <c r="R42" s="14">
        <f t="shared" si="5"/>
        <v>0.25757575757575757</v>
      </c>
      <c r="S42" s="14">
        <f t="shared" si="6"/>
        <v>0.46969696969696972</v>
      </c>
      <c r="T42" s="14">
        <f t="shared" si="7"/>
        <v>0.31944444444444442</v>
      </c>
      <c r="U42" s="14">
        <f t="shared" si="8"/>
        <v>0.78914141414141414</v>
      </c>
      <c r="V42" s="14">
        <f>(Table31118[[#This Row],[2B]]+Table31118[[#This Row],[3B]]+(3*Table31118[[#This Row],[HR]]))/Table31118[[#This Row],[AB]]</f>
        <v>0.21212121212121213</v>
      </c>
      <c r="W42" s="14">
        <f>(0.69*Table31118[[#This Row],[BB]])+(0.89*Table31118[[#This Row],[1B]])+(1.27*Table31118[[#This Row],[2B]])+(1.62*Table31118[[#This Row],[3B]])+(2.1*Table31118[[#This Row],[HR]])/Table31118[[#This Row],[PA]]</f>
        <v>18.587499999999999</v>
      </c>
      <c r="X42" s="40">
        <f t="shared" si="9"/>
        <v>10.408333333333335</v>
      </c>
    </row>
    <row r="43" spans="1:24" x14ac:dyDescent="0.25">
      <c r="A43" s="17" t="s">
        <v>239</v>
      </c>
      <c r="B43" s="6" t="str">
        <f>Crocs!A3</f>
        <v>Jesus Rhodes</v>
      </c>
      <c r="C43" s="6">
        <f>Crocs!B3</f>
        <v>68</v>
      </c>
      <c r="D43" s="6">
        <f>Crocs!C3</f>
        <v>57</v>
      </c>
      <c r="E43" s="6">
        <f>Crocs!D3</f>
        <v>14</v>
      </c>
      <c r="F43" s="6">
        <f>Crocs!E3</f>
        <v>11</v>
      </c>
      <c r="G43" s="6">
        <f>Crocs!F3</f>
        <v>5</v>
      </c>
      <c r="H43" s="6">
        <f>Crocs!G3</f>
        <v>7</v>
      </c>
      <c r="I43" s="6">
        <f>Crocs!H3</f>
        <v>2</v>
      </c>
      <c r="J43" s="6">
        <f>Crocs!I3</f>
        <v>0</v>
      </c>
      <c r="K43" s="6">
        <f>Crocs!J3</f>
        <v>25</v>
      </c>
      <c r="L43" s="6">
        <f>Crocs!K3</f>
        <v>5</v>
      </c>
      <c r="M43" s="11">
        <f t="shared" si="0"/>
        <v>0.35714285714285715</v>
      </c>
      <c r="N43" s="11">
        <f t="shared" si="1"/>
        <v>0.5</v>
      </c>
      <c r="O43" s="11">
        <f t="shared" si="2"/>
        <v>0.14285714285714285</v>
      </c>
      <c r="P43" s="11">
        <f t="shared" si="3"/>
        <v>0</v>
      </c>
      <c r="Q43" s="11">
        <f t="shared" si="4"/>
        <v>0.16176470588235295</v>
      </c>
      <c r="R43" s="14">
        <f t="shared" si="5"/>
        <v>0.24561403508771928</v>
      </c>
      <c r="S43" s="14">
        <f t="shared" si="6"/>
        <v>0.43859649122807015</v>
      </c>
      <c r="T43" s="14">
        <f t="shared" si="7"/>
        <v>0.36764705882352944</v>
      </c>
      <c r="U43" s="14">
        <f t="shared" si="8"/>
        <v>0.80624355005159964</v>
      </c>
      <c r="V43" s="14">
        <f>(Table31118[[#This Row],[2B]]+Table31118[[#This Row],[3B]]+(3*Table31118[[#This Row],[HR]]))/Table31118[[#This Row],[AB]]</f>
        <v>0.15789473684210525</v>
      </c>
      <c r="W43" s="14">
        <f>(0.69*Table31118[[#This Row],[BB]])+(0.89*Table31118[[#This Row],[1B]])+(1.27*Table31118[[#This Row],[2B]])+(1.62*Table31118[[#This Row],[3B]])+(2.1*Table31118[[#This Row],[HR]])/Table31118[[#This Row],[PA]]</f>
        <v>24.17</v>
      </c>
      <c r="X43" s="40">
        <f t="shared" si="9"/>
        <v>10.280882352941177</v>
      </c>
    </row>
    <row r="44" spans="1:24" x14ac:dyDescent="0.25">
      <c r="A44" s="17" t="s">
        <v>243</v>
      </c>
      <c r="B44" s="6" t="str">
        <f>Trolls!A4</f>
        <v>Mike Dean</v>
      </c>
      <c r="C44" s="6">
        <f>Trolls!B4</f>
        <v>64</v>
      </c>
      <c r="D44" s="6">
        <f>Trolls!C4</f>
        <v>56</v>
      </c>
      <c r="E44" s="6">
        <f>Trolls!D4</f>
        <v>20</v>
      </c>
      <c r="F44" s="6">
        <f>Trolls!E4</f>
        <v>8</v>
      </c>
      <c r="G44" s="6">
        <f>Trolls!F4</f>
        <v>19</v>
      </c>
      <c r="H44" s="6">
        <f>Trolls!G4</f>
        <v>1</v>
      </c>
      <c r="I44" s="6">
        <f>Trolls!H4</f>
        <v>0</v>
      </c>
      <c r="J44" s="6">
        <f>Trolls!I4</f>
        <v>0</v>
      </c>
      <c r="K44" s="6">
        <f>Trolls!J4</f>
        <v>21</v>
      </c>
      <c r="L44" s="6">
        <f>Trolls!K4</f>
        <v>4</v>
      </c>
      <c r="M44" s="11">
        <f t="shared" si="0"/>
        <v>0.95</v>
      </c>
      <c r="N44" s="11">
        <f t="shared" si="1"/>
        <v>0.05</v>
      </c>
      <c r="O44" s="11">
        <f t="shared" si="2"/>
        <v>0</v>
      </c>
      <c r="P44" s="11">
        <f t="shared" si="3"/>
        <v>0</v>
      </c>
      <c r="Q44" s="11">
        <f t="shared" si="4"/>
        <v>0.125</v>
      </c>
      <c r="R44" s="14">
        <f t="shared" si="5"/>
        <v>0.35714285714285715</v>
      </c>
      <c r="S44" s="14">
        <f t="shared" si="6"/>
        <v>0.375</v>
      </c>
      <c r="T44" s="14">
        <f t="shared" si="7"/>
        <v>0.4375</v>
      </c>
      <c r="U44" s="14">
        <f t="shared" si="8"/>
        <v>0.8125</v>
      </c>
      <c r="V44" s="14">
        <f>(Table31118[[#This Row],[2B]]+Table31118[[#This Row],[3B]]+(3*Table31118[[#This Row],[HR]]))/Table31118[[#This Row],[AB]]</f>
        <v>1.7857142857142856E-2</v>
      </c>
      <c r="W44" s="14">
        <f>(0.69*Table31118[[#This Row],[BB]])+(0.89*Table31118[[#This Row],[1B]])+(1.27*Table31118[[#This Row],[2B]])+(1.62*Table31118[[#This Row],[3B]])+(2.1*Table31118[[#This Row],[HR]])/Table31118[[#This Row],[PA]]</f>
        <v>23.7</v>
      </c>
      <c r="X44" s="40">
        <f t="shared" si="9"/>
        <v>10.130000000000001</v>
      </c>
    </row>
    <row r="45" spans="1:24" x14ac:dyDescent="0.25">
      <c r="A45" s="17" t="s">
        <v>245</v>
      </c>
      <c r="B45" s="41" t="str">
        <f>Spikes!A3</f>
        <v>Hector Hernandez</v>
      </c>
      <c r="C45" s="41">
        <f>Spikes!B3</f>
        <v>73</v>
      </c>
      <c r="D45" s="41">
        <f>Spikes!C3</f>
        <v>66</v>
      </c>
      <c r="E45" s="41">
        <f>Spikes!D3</f>
        <v>17</v>
      </c>
      <c r="F45" s="41">
        <f>Spikes!E3</f>
        <v>7</v>
      </c>
      <c r="G45" s="41">
        <f>Spikes!F3</f>
        <v>10</v>
      </c>
      <c r="H45" s="41">
        <f>Spikes!G3</f>
        <v>5</v>
      </c>
      <c r="I45" s="41">
        <f>Spikes!H3</f>
        <v>0</v>
      </c>
      <c r="J45" s="41">
        <f>Spikes!I3</f>
        <v>2</v>
      </c>
      <c r="K45" s="41">
        <f>Spikes!J3</f>
        <v>28</v>
      </c>
      <c r="L45" s="41">
        <f>Spikes!K3</f>
        <v>6</v>
      </c>
      <c r="M45" s="11">
        <f t="shared" si="0"/>
        <v>0.58823529411764708</v>
      </c>
      <c r="N45" s="11">
        <f t="shared" si="1"/>
        <v>0.29411764705882354</v>
      </c>
      <c r="O45" s="11">
        <f t="shared" si="2"/>
        <v>0</v>
      </c>
      <c r="P45" s="11">
        <f t="shared" si="3"/>
        <v>0.11764705882352941</v>
      </c>
      <c r="Q45" s="11">
        <f t="shared" si="4"/>
        <v>9.5890410958904104E-2</v>
      </c>
      <c r="R45" s="14">
        <f t="shared" si="5"/>
        <v>0.25757575757575757</v>
      </c>
      <c r="S45" s="14">
        <f t="shared" si="6"/>
        <v>0.42424242424242425</v>
      </c>
      <c r="T45" s="14">
        <f t="shared" si="7"/>
        <v>0.32876712328767121</v>
      </c>
      <c r="U45" s="14">
        <f t="shared" si="8"/>
        <v>0.75300954753009552</v>
      </c>
      <c r="V45" s="14">
        <f>(Table31118[[#This Row],[2B]]+Table31118[[#This Row],[3B]]+(3*Table31118[[#This Row],[HR]]))/Table31118[[#This Row],[AB]]</f>
        <v>0.16666666666666666</v>
      </c>
      <c r="W45" s="14">
        <f>(0.69*Table31118[[#This Row],[BB]])+(0.89*Table31118[[#This Row],[1B]])+(1.27*Table31118[[#This Row],[2B]])+(1.62*Table31118[[#This Row],[3B]])+(2.1*Table31118[[#This Row],[HR]])/Table31118[[#This Row],[PA]]</f>
        <v>20.137534246575342</v>
      </c>
      <c r="X45" s="40">
        <f t="shared" si="9"/>
        <v>9.8465753424657549</v>
      </c>
    </row>
    <row r="46" spans="1:24" x14ac:dyDescent="0.25">
      <c r="A46" s="17" t="s">
        <v>242</v>
      </c>
      <c r="B46" s="6" t="str">
        <f>Warhogs!A6</f>
        <v>Soa Vela</v>
      </c>
      <c r="C46" s="6">
        <f>Warhogs!B6</f>
        <v>66</v>
      </c>
      <c r="D46" s="6">
        <f>Warhogs!C6</f>
        <v>62</v>
      </c>
      <c r="E46" s="6">
        <f>Warhogs!D6</f>
        <v>19</v>
      </c>
      <c r="F46" s="6">
        <f>Warhogs!E6</f>
        <v>4</v>
      </c>
      <c r="G46" s="6">
        <f>Warhogs!F6</f>
        <v>13</v>
      </c>
      <c r="H46" s="6">
        <f>Warhogs!G6</f>
        <v>5</v>
      </c>
      <c r="I46" s="6">
        <f>Warhogs!H6</f>
        <v>0</v>
      </c>
      <c r="J46" s="6">
        <f>Warhogs!I6</f>
        <v>1</v>
      </c>
      <c r="K46" s="6">
        <f>Warhogs!J6</f>
        <v>27</v>
      </c>
      <c r="L46" s="6">
        <f>Warhogs!K6</f>
        <v>1</v>
      </c>
      <c r="M46" s="11">
        <f t="shared" si="0"/>
        <v>0.68421052631578949</v>
      </c>
      <c r="N46" s="11">
        <f t="shared" si="1"/>
        <v>0.26315789473684209</v>
      </c>
      <c r="O46" s="11">
        <f t="shared" si="2"/>
        <v>0</v>
      </c>
      <c r="P46" s="11">
        <f t="shared" si="3"/>
        <v>5.2631578947368418E-2</v>
      </c>
      <c r="Q46" s="11">
        <f t="shared" si="4"/>
        <v>6.0606060606060608E-2</v>
      </c>
      <c r="R46" s="14">
        <f t="shared" si="5"/>
        <v>0.30645161290322581</v>
      </c>
      <c r="S46" s="14">
        <f t="shared" si="6"/>
        <v>0.43548387096774194</v>
      </c>
      <c r="T46" s="14">
        <f t="shared" si="7"/>
        <v>0.34848484848484851</v>
      </c>
      <c r="U46" s="14">
        <f t="shared" si="8"/>
        <v>0.78396871945259039</v>
      </c>
      <c r="V46" s="14">
        <f>(Table31118[[#This Row],[2B]]+Table31118[[#This Row],[3B]]+(3*Table31118[[#This Row],[HR]]))/Table31118[[#This Row],[AB]]</f>
        <v>0.12903225806451613</v>
      </c>
      <c r="W46" s="14">
        <f>(0.69*Table31118[[#This Row],[BB]])+(0.89*Table31118[[#This Row],[1B]])+(1.27*Table31118[[#This Row],[2B]])+(1.62*Table31118[[#This Row],[3B]])+(2.1*Table31118[[#This Row],[HR]])/Table31118[[#This Row],[PA]]</f>
        <v>20.711818181818181</v>
      </c>
      <c r="X46" s="40">
        <f t="shared" si="9"/>
        <v>9.7793939393939393</v>
      </c>
    </row>
    <row r="47" spans="1:24" x14ac:dyDescent="0.25">
      <c r="A47" s="16" t="s">
        <v>238</v>
      </c>
      <c r="B47" s="41" t="str">
        <f>Knights!A8</f>
        <v>Ashlyn Rorie</v>
      </c>
      <c r="C47" s="41">
        <f>Knights!B8</f>
        <v>61</v>
      </c>
      <c r="D47" s="41">
        <f>Knights!C8</f>
        <v>57</v>
      </c>
      <c r="E47" s="41">
        <f>Knights!D8</f>
        <v>18</v>
      </c>
      <c r="F47" s="41">
        <f>Knights!E8</f>
        <v>4</v>
      </c>
      <c r="G47" s="41">
        <f>Knights!F8</f>
        <v>13</v>
      </c>
      <c r="H47" s="41">
        <f>Knights!G8</f>
        <v>3</v>
      </c>
      <c r="I47" s="41">
        <f>Knights!H8</f>
        <v>1</v>
      </c>
      <c r="J47" s="41">
        <f>Knights!I8</f>
        <v>1</v>
      </c>
      <c r="K47" s="41">
        <f>Knights!J8</f>
        <v>26</v>
      </c>
      <c r="L47" s="41">
        <f>Knights!K8</f>
        <v>3</v>
      </c>
      <c r="M47" s="11">
        <f t="shared" si="0"/>
        <v>0.72222222222222221</v>
      </c>
      <c r="N47" s="11">
        <f t="shared" si="1"/>
        <v>0.16666666666666666</v>
      </c>
      <c r="O47" s="11">
        <f t="shared" si="2"/>
        <v>5.5555555555555552E-2</v>
      </c>
      <c r="P47" s="11">
        <f t="shared" si="3"/>
        <v>5.5555555555555552E-2</v>
      </c>
      <c r="Q47" s="11">
        <f t="shared" si="4"/>
        <v>6.5573770491803282E-2</v>
      </c>
      <c r="R47" s="14">
        <f t="shared" si="5"/>
        <v>0.31578947368421051</v>
      </c>
      <c r="S47" s="14">
        <f t="shared" si="6"/>
        <v>0.45614035087719296</v>
      </c>
      <c r="T47" s="14">
        <f t="shared" si="7"/>
        <v>0.36065573770491804</v>
      </c>
      <c r="U47" s="14">
        <f t="shared" si="8"/>
        <v>0.81679608858211106</v>
      </c>
      <c r="V47" s="14">
        <f>(Table31118[[#This Row],[2B]]+Table31118[[#This Row],[3B]]+(3*Table31118[[#This Row],[HR]]))/Table31118[[#This Row],[AB]]</f>
        <v>0.12280701754385964</v>
      </c>
      <c r="W47" s="14">
        <f>(0.69*Table31118[[#This Row],[BB]])+(0.89*Table31118[[#This Row],[1B]])+(1.27*Table31118[[#This Row],[2B]])+(1.62*Table31118[[#This Row],[3B]])+(2.1*Table31118[[#This Row],[HR]])/Table31118[[#This Row],[PA]]</f>
        <v>19.794426229508197</v>
      </c>
      <c r="X47" s="40">
        <f t="shared" si="9"/>
        <v>9.7777049180327857</v>
      </c>
    </row>
    <row r="48" spans="1:24" x14ac:dyDescent="0.25">
      <c r="A48" s="17" t="s">
        <v>241</v>
      </c>
      <c r="B48" s="6" t="str">
        <f>Bulldogs!A7</f>
        <v>Leonard Kennedy</v>
      </c>
      <c r="C48" s="6">
        <f>Bulldogs!B7</f>
        <v>59</v>
      </c>
      <c r="D48" s="6">
        <f>Bulldogs!C7</f>
        <v>53</v>
      </c>
      <c r="E48" s="6">
        <f>Bulldogs!D7</f>
        <v>14</v>
      </c>
      <c r="F48" s="6">
        <f>Bulldogs!E7</f>
        <v>6</v>
      </c>
      <c r="G48" s="6">
        <f>Bulldogs!F7</f>
        <v>6</v>
      </c>
      <c r="H48" s="6">
        <f>Bulldogs!G7</f>
        <v>5</v>
      </c>
      <c r="I48" s="6">
        <f>Bulldogs!H7</f>
        <v>1</v>
      </c>
      <c r="J48" s="6">
        <f>Bulldogs!I7</f>
        <v>2</v>
      </c>
      <c r="K48" s="6">
        <f>Bulldogs!J7</f>
        <v>27</v>
      </c>
      <c r="L48" s="6">
        <f>Bulldogs!K7</f>
        <v>1</v>
      </c>
      <c r="M48" s="11">
        <f t="shared" si="0"/>
        <v>0.42857142857142855</v>
      </c>
      <c r="N48" s="11">
        <f t="shared" si="1"/>
        <v>0.35714285714285715</v>
      </c>
      <c r="O48" s="11">
        <f t="shared" si="2"/>
        <v>7.1428571428571425E-2</v>
      </c>
      <c r="P48" s="11">
        <f t="shared" si="3"/>
        <v>0.14285714285714285</v>
      </c>
      <c r="Q48" s="11">
        <f t="shared" si="4"/>
        <v>0.10169491525423729</v>
      </c>
      <c r="R48" s="14">
        <f t="shared" si="5"/>
        <v>0.26415094339622641</v>
      </c>
      <c r="S48" s="14">
        <f t="shared" si="6"/>
        <v>0.50943396226415094</v>
      </c>
      <c r="T48" s="14">
        <f t="shared" si="7"/>
        <v>0.33898305084745761</v>
      </c>
      <c r="U48" s="14">
        <f t="shared" si="8"/>
        <v>0.84841701311160855</v>
      </c>
      <c r="V48" s="14">
        <f>(Table31118[[#This Row],[2B]]+Table31118[[#This Row],[3B]]+(3*Table31118[[#This Row],[HR]]))/Table31118[[#This Row],[AB]]</f>
        <v>0.22641509433962265</v>
      </c>
      <c r="W48" s="14">
        <f>(0.69*Table31118[[#This Row],[BB]])+(0.89*Table31118[[#This Row],[1B]])+(1.27*Table31118[[#This Row],[2B]])+(1.62*Table31118[[#This Row],[3B]])+(2.1*Table31118[[#This Row],[HR]])/Table31118[[#This Row],[PA]]</f>
        <v>17.521186440677965</v>
      </c>
      <c r="X48" s="40">
        <f t="shared" si="9"/>
        <v>9.6901694915254222</v>
      </c>
    </row>
    <row r="49" spans="1:24" x14ac:dyDescent="0.25">
      <c r="A49" s="17" t="s">
        <v>236</v>
      </c>
      <c r="B49" s="6" t="str">
        <f>Runners!A7</f>
        <v>Gonzalo Leon</v>
      </c>
      <c r="C49" s="6">
        <f>Runners!B7</f>
        <v>67</v>
      </c>
      <c r="D49" s="6">
        <f>Runners!C7</f>
        <v>62</v>
      </c>
      <c r="E49" s="6">
        <f>Runners!D7</f>
        <v>15</v>
      </c>
      <c r="F49" s="6">
        <f>Runners!E7</f>
        <v>5</v>
      </c>
      <c r="G49" s="6">
        <f>Runners!F7</f>
        <v>8</v>
      </c>
      <c r="H49" s="6">
        <f>Runners!G7</f>
        <v>2</v>
      </c>
      <c r="I49" s="6">
        <f>Runners!H7</f>
        <v>1</v>
      </c>
      <c r="J49" s="6">
        <f>Runners!I7</f>
        <v>4</v>
      </c>
      <c r="K49" s="6">
        <f>Runners!J7</f>
        <v>31</v>
      </c>
      <c r="L49" s="6">
        <f>Runners!K7</f>
        <v>6</v>
      </c>
      <c r="M49" s="11">
        <f t="shared" si="0"/>
        <v>0.53333333333333333</v>
      </c>
      <c r="N49" s="11">
        <f t="shared" si="1"/>
        <v>0.13333333333333333</v>
      </c>
      <c r="O49" s="11">
        <f t="shared" si="2"/>
        <v>6.6666666666666666E-2</v>
      </c>
      <c r="P49" s="11">
        <f t="shared" si="3"/>
        <v>0.26666666666666666</v>
      </c>
      <c r="Q49" s="11">
        <f t="shared" si="4"/>
        <v>7.4626865671641784E-2</v>
      </c>
      <c r="R49" s="14">
        <f t="shared" si="5"/>
        <v>0.24193548387096775</v>
      </c>
      <c r="S49" s="14">
        <f t="shared" si="6"/>
        <v>0.5</v>
      </c>
      <c r="T49" s="14">
        <f t="shared" si="7"/>
        <v>0.29850746268656714</v>
      </c>
      <c r="U49" s="14">
        <f t="shared" si="8"/>
        <v>0.79850746268656714</v>
      </c>
      <c r="V49" s="14">
        <f>(Table31118[[#This Row],[2B]]+Table31118[[#This Row],[3B]]+(3*Table31118[[#This Row],[HR]]))/Table31118[[#This Row],[AB]]</f>
        <v>0.24193548387096775</v>
      </c>
      <c r="W49" s="14">
        <f>(0.69*Table31118[[#This Row],[BB]])+(0.89*Table31118[[#This Row],[1B]])+(1.27*Table31118[[#This Row],[2B]])+(1.62*Table31118[[#This Row],[3B]])+(2.1*Table31118[[#This Row],[HR]])/Table31118[[#This Row],[PA]]</f>
        <v>14.855373134328358</v>
      </c>
      <c r="X49" s="40">
        <f t="shared" si="9"/>
        <v>9.6883582089552238</v>
      </c>
    </row>
    <row r="50" spans="1:24" x14ac:dyDescent="0.25">
      <c r="A50" s="17" t="s">
        <v>239</v>
      </c>
      <c r="B50" s="6" t="str">
        <f>Crocs!A12</f>
        <v>Luis Martinez</v>
      </c>
      <c r="C50" s="6">
        <f>Crocs!B12</f>
        <v>26</v>
      </c>
      <c r="D50" s="6">
        <f>Crocs!C12</f>
        <v>23</v>
      </c>
      <c r="E50" s="6">
        <f>Crocs!D12</f>
        <v>8</v>
      </c>
      <c r="F50" s="6">
        <f>Crocs!E12</f>
        <v>3</v>
      </c>
      <c r="G50" s="6">
        <f>Crocs!F12</f>
        <v>0</v>
      </c>
      <c r="H50" s="6">
        <f>Crocs!G12</f>
        <v>4</v>
      </c>
      <c r="I50" s="6">
        <f>Crocs!H12</f>
        <v>2</v>
      </c>
      <c r="J50" s="6">
        <f>Crocs!I12</f>
        <v>2</v>
      </c>
      <c r="K50" s="6">
        <f>Crocs!J12</f>
        <v>22</v>
      </c>
      <c r="L50" s="6">
        <f>Crocs!K12</f>
        <v>0</v>
      </c>
      <c r="M50" s="11">
        <f t="shared" si="0"/>
        <v>0</v>
      </c>
      <c r="N50" s="11">
        <f t="shared" si="1"/>
        <v>0.5</v>
      </c>
      <c r="O50" s="11">
        <f t="shared" si="2"/>
        <v>0.25</v>
      </c>
      <c r="P50" s="11">
        <f t="shared" si="3"/>
        <v>0.25</v>
      </c>
      <c r="Q50" s="11">
        <f t="shared" si="4"/>
        <v>0.11538461538461539</v>
      </c>
      <c r="R50" s="14">
        <f t="shared" si="5"/>
        <v>0.34782608695652173</v>
      </c>
      <c r="S50" s="14">
        <f t="shared" si="6"/>
        <v>0.95652173913043481</v>
      </c>
      <c r="T50" s="14">
        <f t="shared" si="7"/>
        <v>0.42307692307692307</v>
      </c>
      <c r="U50" s="14">
        <f t="shared" si="8"/>
        <v>1.3795986622073579</v>
      </c>
      <c r="V50" s="14">
        <f>(Table31118[[#This Row],[2B]]+Table31118[[#This Row],[3B]]+(3*Table31118[[#This Row],[HR]]))/Table31118[[#This Row],[AB]]</f>
        <v>0.52173913043478259</v>
      </c>
      <c r="W50" s="14">
        <f>(0.69*Table31118[[#This Row],[BB]])+(0.89*Table31118[[#This Row],[1B]])+(1.27*Table31118[[#This Row],[2B]])+(1.62*Table31118[[#This Row],[3B]])+(2.1*Table31118[[#This Row],[HR]])/Table31118[[#This Row],[PA]]</f>
        <v>10.551538461538462</v>
      </c>
      <c r="X50" s="40">
        <f t="shared" si="9"/>
        <v>9.6376923076923084</v>
      </c>
    </row>
    <row r="51" spans="1:24" x14ac:dyDescent="0.25">
      <c r="A51" s="17" t="s">
        <v>235</v>
      </c>
      <c r="B51" s="6" t="str">
        <f>Novas!A6</f>
        <v>Jeffery Pena</v>
      </c>
      <c r="C51" s="6">
        <f>Novas!B6</f>
        <v>64</v>
      </c>
      <c r="D51" s="6">
        <f>Novas!C6</f>
        <v>59</v>
      </c>
      <c r="E51" s="6">
        <f>Novas!D6</f>
        <v>15</v>
      </c>
      <c r="F51" s="6">
        <f>Novas!E6</f>
        <v>5</v>
      </c>
      <c r="G51" s="6">
        <f>Novas!F6</f>
        <v>5</v>
      </c>
      <c r="H51" s="6">
        <f>Novas!G6</f>
        <v>7</v>
      </c>
      <c r="I51" s="6">
        <f>Novas!H6</f>
        <v>2</v>
      </c>
      <c r="J51" s="6">
        <f>Novas!I6</f>
        <v>1</v>
      </c>
      <c r="K51" s="6">
        <f>Novas!J6</f>
        <v>29</v>
      </c>
      <c r="L51" s="6">
        <f>Novas!K6</f>
        <v>9</v>
      </c>
      <c r="M51" s="11">
        <f t="shared" si="0"/>
        <v>0.33333333333333331</v>
      </c>
      <c r="N51" s="11">
        <f t="shared" si="1"/>
        <v>0.46666666666666667</v>
      </c>
      <c r="O51" s="11">
        <f t="shared" si="2"/>
        <v>0.13333333333333333</v>
      </c>
      <c r="P51" s="11">
        <f t="shared" si="3"/>
        <v>6.6666666666666666E-2</v>
      </c>
      <c r="Q51" s="11">
        <f t="shared" si="4"/>
        <v>7.8125E-2</v>
      </c>
      <c r="R51" s="14">
        <f t="shared" si="5"/>
        <v>0.25423728813559321</v>
      </c>
      <c r="S51" s="14">
        <f t="shared" si="6"/>
        <v>0.49152542372881358</v>
      </c>
      <c r="T51" s="14">
        <f t="shared" si="7"/>
        <v>0.3125</v>
      </c>
      <c r="U51" s="14">
        <f t="shared" si="8"/>
        <v>0.80402542372881358</v>
      </c>
      <c r="V51" s="14">
        <f>(Table31118[[#This Row],[2B]]+Table31118[[#This Row],[3B]]+(3*Table31118[[#This Row],[HR]]))/Table31118[[#This Row],[AB]]</f>
        <v>0.20338983050847459</v>
      </c>
      <c r="W51" s="14">
        <f>(0.69*Table31118[[#This Row],[BB]])+(0.89*Table31118[[#This Row],[1B]])+(1.27*Table31118[[#This Row],[2B]])+(1.62*Table31118[[#This Row],[3B]])+(2.1*Table31118[[#This Row],[HR]])/Table31118[[#This Row],[PA]]</f>
        <v>20.0628125</v>
      </c>
      <c r="X51" s="40">
        <f t="shared" si="9"/>
        <v>9.5418749999999992</v>
      </c>
    </row>
    <row r="52" spans="1:24" x14ac:dyDescent="0.25">
      <c r="A52" s="17" t="s">
        <v>241</v>
      </c>
      <c r="B52" s="6" t="str">
        <f>Bulldogs!A5</f>
        <v>Javier Vargas</v>
      </c>
      <c r="C52" s="6">
        <f>Bulldogs!B5</f>
        <v>65</v>
      </c>
      <c r="D52" s="6">
        <f>Bulldogs!C5</f>
        <v>60</v>
      </c>
      <c r="E52" s="6">
        <f>Bulldogs!D5</f>
        <v>15</v>
      </c>
      <c r="F52" s="6">
        <f>Bulldogs!E5</f>
        <v>5</v>
      </c>
      <c r="G52" s="6">
        <f>Bulldogs!F5</f>
        <v>6</v>
      </c>
      <c r="H52" s="6">
        <f>Bulldogs!G5</f>
        <v>6</v>
      </c>
      <c r="I52" s="6">
        <f>Bulldogs!H5</f>
        <v>1</v>
      </c>
      <c r="J52" s="6">
        <f>Bulldogs!I5</f>
        <v>2</v>
      </c>
      <c r="K52" s="6">
        <f>Bulldogs!J5</f>
        <v>29</v>
      </c>
      <c r="L52" s="6">
        <f>Bulldogs!K5</f>
        <v>0</v>
      </c>
      <c r="M52" s="11">
        <f t="shared" si="0"/>
        <v>0.4</v>
      </c>
      <c r="N52" s="11">
        <f t="shared" si="1"/>
        <v>0.4</v>
      </c>
      <c r="O52" s="11">
        <f t="shared" si="2"/>
        <v>6.6666666666666666E-2</v>
      </c>
      <c r="P52" s="11">
        <f t="shared" si="3"/>
        <v>0.13333333333333333</v>
      </c>
      <c r="Q52" s="11">
        <f t="shared" si="4"/>
        <v>7.6923076923076927E-2</v>
      </c>
      <c r="R52" s="14">
        <f t="shared" si="5"/>
        <v>0.25</v>
      </c>
      <c r="S52" s="14">
        <f t="shared" si="6"/>
        <v>0.48333333333333334</v>
      </c>
      <c r="T52" s="14">
        <f t="shared" si="7"/>
        <v>0.30769230769230771</v>
      </c>
      <c r="U52" s="14">
        <f t="shared" si="8"/>
        <v>0.7910256410256411</v>
      </c>
      <c r="V52" s="14">
        <f>(Table31118[[#This Row],[2B]]+Table31118[[#This Row],[3B]]+(3*Table31118[[#This Row],[HR]]))/Table31118[[#This Row],[AB]]</f>
        <v>0.21666666666666667</v>
      </c>
      <c r="W52" s="14">
        <f>(0.69*Table31118[[#This Row],[BB]])+(0.89*Table31118[[#This Row],[1B]])+(1.27*Table31118[[#This Row],[2B]])+(1.62*Table31118[[#This Row],[3B]])+(2.1*Table31118[[#This Row],[HR]])/Table31118[[#This Row],[PA]]</f>
        <v>18.094615384615384</v>
      </c>
      <c r="X52" s="40">
        <f t="shared" si="9"/>
        <v>9.3230769230769237</v>
      </c>
    </row>
    <row r="53" spans="1:24" x14ac:dyDescent="0.25">
      <c r="A53" s="17" t="s">
        <v>237</v>
      </c>
      <c r="B53" s="6" t="str">
        <f>Infernos!A9</f>
        <v>Arturo Campos</v>
      </c>
      <c r="C53" s="6">
        <f>Infernos!B9</f>
        <v>65</v>
      </c>
      <c r="D53" s="6">
        <f>Infernos!C9</f>
        <v>58</v>
      </c>
      <c r="E53" s="6">
        <f>Infernos!D9</f>
        <v>14</v>
      </c>
      <c r="F53" s="6">
        <f>Infernos!E9</f>
        <v>7</v>
      </c>
      <c r="G53" s="6">
        <f>Infernos!F9</f>
        <v>7</v>
      </c>
      <c r="H53" s="6">
        <f>Infernos!G9</f>
        <v>4</v>
      </c>
      <c r="I53" s="6">
        <f>Infernos!H9</f>
        <v>0</v>
      </c>
      <c r="J53" s="6">
        <f>Infernos!I9</f>
        <v>3</v>
      </c>
      <c r="K53" s="6">
        <f>Infernos!J9</f>
        <v>27</v>
      </c>
      <c r="L53" s="6">
        <f>Infernos!K9</f>
        <v>1</v>
      </c>
      <c r="M53" s="11">
        <f t="shared" si="0"/>
        <v>0.5</v>
      </c>
      <c r="N53" s="11">
        <f t="shared" si="1"/>
        <v>0.2857142857142857</v>
      </c>
      <c r="O53" s="11">
        <f t="shared" si="2"/>
        <v>0</v>
      </c>
      <c r="P53" s="11">
        <f t="shared" si="3"/>
        <v>0.21428571428571427</v>
      </c>
      <c r="Q53" s="11">
        <f t="shared" si="4"/>
        <v>0.1076923076923077</v>
      </c>
      <c r="R53" s="14">
        <f t="shared" si="5"/>
        <v>0.2413793103448276</v>
      </c>
      <c r="S53" s="14">
        <f t="shared" si="6"/>
        <v>0.46551724137931033</v>
      </c>
      <c r="T53" s="14">
        <f t="shared" si="7"/>
        <v>0.32307692307692309</v>
      </c>
      <c r="U53" s="14">
        <f t="shared" si="8"/>
        <v>0.78859416445623343</v>
      </c>
      <c r="V53" s="14">
        <f>(Table31118[[#This Row],[2B]]+Table31118[[#This Row],[3B]]+(3*Table31118[[#This Row],[HR]]))/Table31118[[#This Row],[AB]]</f>
        <v>0.22413793103448276</v>
      </c>
      <c r="W53" s="14">
        <f>(0.69*Table31118[[#This Row],[BB]])+(0.89*Table31118[[#This Row],[1B]])+(1.27*Table31118[[#This Row],[2B]])+(1.62*Table31118[[#This Row],[3B]])+(2.1*Table31118[[#This Row],[HR]])/Table31118[[#This Row],[PA]]</f>
        <v>16.236923076923077</v>
      </c>
      <c r="X53" s="40">
        <f t="shared" si="9"/>
        <v>9.3190769230769224</v>
      </c>
    </row>
    <row r="54" spans="1:24" x14ac:dyDescent="0.25">
      <c r="A54" s="17" t="s">
        <v>243</v>
      </c>
      <c r="B54" s="6" t="str">
        <f>Trolls!A6</f>
        <v>Jack Mitchell</v>
      </c>
      <c r="C54" s="6">
        <f>Trolls!B6</f>
        <v>63</v>
      </c>
      <c r="D54" s="6">
        <f>Trolls!C6</f>
        <v>57</v>
      </c>
      <c r="E54" s="6">
        <f>Trolls!D6</f>
        <v>14</v>
      </c>
      <c r="F54" s="6">
        <f>Trolls!E6</f>
        <v>6</v>
      </c>
      <c r="G54" s="6">
        <f>Trolls!F6</f>
        <v>4</v>
      </c>
      <c r="H54" s="6">
        <f>Trolls!G6</f>
        <v>8</v>
      </c>
      <c r="I54" s="6">
        <f>Trolls!H6</f>
        <v>1</v>
      </c>
      <c r="J54" s="6">
        <f>Trolls!I6</f>
        <v>1</v>
      </c>
      <c r="K54" s="6">
        <f>Trolls!J6</f>
        <v>27</v>
      </c>
      <c r="L54" s="6">
        <f>Trolls!K6</f>
        <v>1</v>
      </c>
      <c r="M54" s="11">
        <f t="shared" si="0"/>
        <v>0.2857142857142857</v>
      </c>
      <c r="N54" s="11">
        <f t="shared" si="1"/>
        <v>0.5714285714285714</v>
      </c>
      <c r="O54" s="11">
        <f t="shared" si="2"/>
        <v>7.1428571428571425E-2</v>
      </c>
      <c r="P54" s="11">
        <f t="shared" si="3"/>
        <v>7.1428571428571425E-2</v>
      </c>
      <c r="Q54" s="11">
        <f t="shared" si="4"/>
        <v>9.5238095238095233E-2</v>
      </c>
      <c r="R54" s="14">
        <f t="shared" si="5"/>
        <v>0.24561403508771928</v>
      </c>
      <c r="S54" s="14">
        <f t="shared" si="6"/>
        <v>0.47368421052631576</v>
      </c>
      <c r="T54" s="14">
        <f t="shared" si="7"/>
        <v>0.31746031746031744</v>
      </c>
      <c r="U54" s="14">
        <f t="shared" si="8"/>
        <v>0.79114452798663315</v>
      </c>
      <c r="V54" s="14">
        <f>(Table31118[[#This Row],[2B]]+Table31118[[#This Row],[3B]]+(3*Table31118[[#This Row],[HR]]))/Table31118[[#This Row],[AB]]</f>
        <v>0.21052631578947367</v>
      </c>
      <c r="W54" s="14">
        <f>(0.69*Table31118[[#This Row],[BB]])+(0.89*Table31118[[#This Row],[1B]])+(1.27*Table31118[[#This Row],[2B]])+(1.62*Table31118[[#This Row],[3B]])+(2.1*Table31118[[#This Row],[HR]])/Table31118[[#This Row],[PA]]</f>
        <v>19.513333333333335</v>
      </c>
      <c r="X54" s="40">
        <f t="shared" si="9"/>
        <v>9.0749206349206339</v>
      </c>
    </row>
    <row r="55" spans="1:24" x14ac:dyDescent="0.25">
      <c r="A55" s="17" t="s">
        <v>239</v>
      </c>
      <c r="B55" s="6" t="str">
        <f>Crocs!A5</f>
        <v>Hector Santana</v>
      </c>
      <c r="C55" s="6">
        <f>Crocs!B5</f>
        <v>65</v>
      </c>
      <c r="D55" s="6">
        <f>Crocs!C5</f>
        <v>63</v>
      </c>
      <c r="E55" s="6">
        <f>Crocs!D5</f>
        <v>17</v>
      </c>
      <c r="F55" s="6">
        <f>Crocs!E5</f>
        <v>2</v>
      </c>
      <c r="G55" s="6">
        <f>Crocs!F5</f>
        <v>10</v>
      </c>
      <c r="H55" s="6">
        <f>Crocs!G5</f>
        <v>4</v>
      </c>
      <c r="I55" s="6">
        <f>Crocs!H5</f>
        <v>0</v>
      </c>
      <c r="J55" s="6">
        <f>Crocs!I5</f>
        <v>3</v>
      </c>
      <c r="K55" s="6">
        <f>Crocs!J5</f>
        <v>30</v>
      </c>
      <c r="L55" s="6">
        <f>Crocs!K5</f>
        <v>2</v>
      </c>
      <c r="M55" s="11">
        <f t="shared" si="0"/>
        <v>0.58823529411764708</v>
      </c>
      <c r="N55" s="11">
        <f t="shared" si="1"/>
        <v>0.23529411764705882</v>
      </c>
      <c r="O55" s="11">
        <f t="shared" si="2"/>
        <v>0</v>
      </c>
      <c r="P55" s="11">
        <f t="shared" si="3"/>
        <v>0.17647058823529413</v>
      </c>
      <c r="Q55" s="11">
        <f t="shared" si="4"/>
        <v>3.0769230769230771E-2</v>
      </c>
      <c r="R55" s="14">
        <f t="shared" si="5"/>
        <v>0.26984126984126983</v>
      </c>
      <c r="S55" s="14">
        <f t="shared" si="6"/>
        <v>0.47619047619047616</v>
      </c>
      <c r="T55" s="14">
        <f t="shared" si="7"/>
        <v>0.29230769230769232</v>
      </c>
      <c r="U55" s="14">
        <f t="shared" si="8"/>
        <v>0.76849816849816843</v>
      </c>
      <c r="V55" s="14">
        <f>(Table31118[[#This Row],[2B]]+Table31118[[#This Row],[3B]]+(3*Table31118[[#This Row],[HR]]))/Table31118[[#This Row],[AB]]</f>
        <v>0.20634920634920634</v>
      </c>
      <c r="W55" s="14">
        <f>(0.69*Table31118[[#This Row],[BB]])+(0.89*Table31118[[#This Row],[1B]])+(1.27*Table31118[[#This Row],[2B]])+(1.62*Table31118[[#This Row],[3B]])+(2.1*Table31118[[#This Row],[HR]])/Table31118[[#This Row],[PA]]</f>
        <v>15.456923076923077</v>
      </c>
      <c r="X55" s="40">
        <f t="shared" si="9"/>
        <v>8.9372307692307693</v>
      </c>
    </row>
    <row r="56" spans="1:24" x14ac:dyDescent="0.25">
      <c r="A56" s="16" t="s">
        <v>232</v>
      </c>
      <c r="B56" s="41" t="str">
        <f>Spartans!A5</f>
        <v>Hugh Ramos</v>
      </c>
      <c r="C56" s="41">
        <f>Spartans!B5</f>
        <v>68</v>
      </c>
      <c r="D56" s="41">
        <f>Spartans!C5</f>
        <v>65</v>
      </c>
      <c r="E56" s="41">
        <f>Spartans!D5</f>
        <v>18</v>
      </c>
      <c r="F56" s="41">
        <f>Spartans!E5</f>
        <v>3</v>
      </c>
      <c r="G56" s="41">
        <f>Spartans!F5</f>
        <v>13</v>
      </c>
      <c r="H56" s="41">
        <f>Spartans!G5</f>
        <v>2</v>
      </c>
      <c r="I56" s="41">
        <f>Spartans!H5</f>
        <v>1</v>
      </c>
      <c r="J56" s="41">
        <f>Spartans!I5</f>
        <v>2</v>
      </c>
      <c r="K56" s="41">
        <f>Spartans!J5</f>
        <v>28</v>
      </c>
      <c r="L56" s="41">
        <f>Spartans!K5</f>
        <v>5</v>
      </c>
      <c r="M56" s="11">
        <f t="shared" si="0"/>
        <v>0.72222222222222221</v>
      </c>
      <c r="N56" s="11">
        <f t="shared" si="1"/>
        <v>0.1111111111111111</v>
      </c>
      <c r="O56" s="11">
        <f t="shared" si="2"/>
        <v>5.5555555555555552E-2</v>
      </c>
      <c r="P56" s="11">
        <f t="shared" si="3"/>
        <v>0.1111111111111111</v>
      </c>
      <c r="Q56" s="11">
        <f t="shared" si="4"/>
        <v>4.4117647058823532E-2</v>
      </c>
      <c r="R56" s="14">
        <f t="shared" si="5"/>
        <v>0.27692307692307694</v>
      </c>
      <c r="S56" s="14">
        <f t="shared" si="6"/>
        <v>0.43076923076923079</v>
      </c>
      <c r="T56" s="14">
        <f t="shared" si="7"/>
        <v>0.30882352941176472</v>
      </c>
      <c r="U56" s="14">
        <f t="shared" si="8"/>
        <v>0.73959276018099551</v>
      </c>
      <c r="V56" s="14">
        <f>(Table31118[[#This Row],[2B]]+Table31118[[#This Row],[3B]]+(3*Table31118[[#This Row],[HR]]))/Table31118[[#This Row],[AB]]</f>
        <v>0.13846153846153847</v>
      </c>
      <c r="W56" s="14">
        <f>(0.69*Table31118[[#This Row],[BB]])+(0.89*Table31118[[#This Row],[1B]])+(1.27*Table31118[[#This Row],[2B]])+(1.62*Table31118[[#This Row],[3B]])+(2.1*Table31118[[#This Row],[HR]])/Table31118[[#This Row],[PA]]</f>
        <v>17.861764705882354</v>
      </c>
      <c r="X56" s="40">
        <f t="shared" si="9"/>
        <v>8.9261764705882349</v>
      </c>
    </row>
    <row r="57" spans="1:24" x14ac:dyDescent="0.25">
      <c r="A57" s="17" t="s">
        <v>230</v>
      </c>
      <c r="B57" s="6" t="str">
        <f>Marshals!A6</f>
        <v>Linet Marc</v>
      </c>
      <c r="C57" s="6">
        <f>Marshals!B6</f>
        <v>73</v>
      </c>
      <c r="D57" s="6">
        <f>Marshals!C6</f>
        <v>68</v>
      </c>
      <c r="E57" s="6">
        <f>Marshals!D6</f>
        <v>18</v>
      </c>
      <c r="F57" s="6">
        <f>Marshals!E6</f>
        <v>5</v>
      </c>
      <c r="G57" s="6">
        <f>Marshals!F6</f>
        <v>13</v>
      </c>
      <c r="H57" s="6">
        <f>Marshals!G6</f>
        <v>3</v>
      </c>
      <c r="I57" s="6">
        <f>Marshals!H6</f>
        <v>0</v>
      </c>
      <c r="J57" s="6">
        <f>Marshals!I6</f>
        <v>2</v>
      </c>
      <c r="K57" s="6">
        <f>Marshals!J6</f>
        <v>27</v>
      </c>
      <c r="L57" s="6">
        <f>Marshals!K6</f>
        <v>0</v>
      </c>
      <c r="M57" s="11">
        <f t="shared" si="0"/>
        <v>0.72222222222222221</v>
      </c>
      <c r="N57" s="11">
        <f t="shared" si="1"/>
        <v>0.16666666666666666</v>
      </c>
      <c r="O57" s="11">
        <f t="shared" si="2"/>
        <v>0</v>
      </c>
      <c r="P57" s="11">
        <f t="shared" si="3"/>
        <v>0.1111111111111111</v>
      </c>
      <c r="Q57" s="11">
        <f t="shared" si="4"/>
        <v>6.8493150684931503E-2</v>
      </c>
      <c r="R57" s="14">
        <f t="shared" si="5"/>
        <v>0.26470588235294118</v>
      </c>
      <c r="S57" s="14">
        <f t="shared" si="6"/>
        <v>0.39705882352941174</v>
      </c>
      <c r="T57" s="14">
        <f t="shared" si="7"/>
        <v>0.31506849315068491</v>
      </c>
      <c r="U57" s="14">
        <f t="shared" si="8"/>
        <v>0.71212731668009666</v>
      </c>
      <c r="V57" s="14">
        <f>(Table31118[[#This Row],[2B]]+Table31118[[#This Row],[3B]]+(3*Table31118[[#This Row],[HR]]))/Table31118[[#This Row],[AB]]</f>
        <v>0.13235294117647059</v>
      </c>
      <c r="W57" s="14">
        <f>(0.69*Table31118[[#This Row],[BB]])+(0.89*Table31118[[#This Row],[1B]])+(1.27*Table31118[[#This Row],[2B]])+(1.62*Table31118[[#This Row],[3B]])+(2.1*Table31118[[#This Row],[HR]])/Table31118[[#This Row],[PA]]</f>
        <v>18.887534246575342</v>
      </c>
      <c r="X57" s="40">
        <f t="shared" si="9"/>
        <v>8.9164383561643827</v>
      </c>
    </row>
    <row r="58" spans="1:24" x14ac:dyDescent="0.25">
      <c r="A58" s="17" t="s">
        <v>240</v>
      </c>
      <c r="B58" s="6" t="str">
        <f>Sabertooths!A8</f>
        <v>Phillip Luthi</v>
      </c>
      <c r="C58" s="6">
        <f>Sabertooths!B8</f>
        <v>58</v>
      </c>
      <c r="D58" s="6">
        <f>Sabertooths!C8</f>
        <v>58</v>
      </c>
      <c r="E58" s="6">
        <f>Sabertooths!D8</f>
        <v>16</v>
      </c>
      <c r="F58" s="6">
        <f>Sabertooths!E8</f>
        <v>0</v>
      </c>
      <c r="G58" s="6">
        <f>Sabertooths!F8</f>
        <v>8</v>
      </c>
      <c r="H58" s="6">
        <f>Sabertooths!G8</f>
        <v>4</v>
      </c>
      <c r="I58" s="6">
        <f>Sabertooths!H8</f>
        <v>0</v>
      </c>
      <c r="J58" s="6">
        <f>Sabertooths!I8</f>
        <v>4</v>
      </c>
      <c r="K58" s="6">
        <f>Sabertooths!J8</f>
        <v>32</v>
      </c>
      <c r="L58" s="6">
        <f>Sabertooths!K8</f>
        <v>3</v>
      </c>
      <c r="M58" s="11">
        <f t="shared" si="0"/>
        <v>0.5</v>
      </c>
      <c r="N58" s="11">
        <f t="shared" si="1"/>
        <v>0.25</v>
      </c>
      <c r="O58" s="11">
        <f t="shared" si="2"/>
        <v>0</v>
      </c>
      <c r="P58" s="11">
        <f t="shared" si="3"/>
        <v>0.25</v>
      </c>
      <c r="Q58" s="11">
        <f t="shared" si="4"/>
        <v>0</v>
      </c>
      <c r="R58" s="14">
        <f t="shared" si="5"/>
        <v>0.27586206896551724</v>
      </c>
      <c r="S58" s="14">
        <f t="shared" si="6"/>
        <v>0.55172413793103448</v>
      </c>
      <c r="T58" s="14">
        <f t="shared" si="7"/>
        <v>0.27586206896551724</v>
      </c>
      <c r="U58" s="14">
        <f t="shared" si="8"/>
        <v>0.82758620689655171</v>
      </c>
      <c r="V58" s="14">
        <f>(Table31118[[#This Row],[2B]]+Table31118[[#This Row],[3B]]+(3*Table31118[[#This Row],[HR]]))/Table31118[[#This Row],[AB]]</f>
        <v>0.27586206896551724</v>
      </c>
      <c r="W58" s="14">
        <f>(0.69*Table31118[[#This Row],[BB]])+(0.89*Table31118[[#This Row],[1B]])+(1.27*Table31118[[#This Row],[2B]])+(1.62*Table31118[[#This Row],[3B]])+(2.1*Table31118[[#This Row],[HR]])/Table31118[[#This Row],[PA]]</f>
        <v>12.344827586206895</v>
      </c>
      <c r="X58" s="40">
        <f t="shared" si="9"/>
        <v>8.8544827586206889</v>
      </c>
    </row>
    <row r="59" spans="1:24" x14ac:dyDescent="0.25">
      <c r="A59" s="17" t="s">
        <v>243</v>
      </c>
      <c r="B59" s="6" t="str">
        <f>Trolls!A5</f>
        <v>Jonathan Vicente</v>
      </c>
      <c r="C59" s="6">
        <f>Trolls!B5</f>
        <v>63</v>
      </c>
      <c r="D59" s="6">
        <f>Trolls!C5</f>
        <v>58</v>
      </c>
      <c r="E59" s="6">
        <f>Trolls!D5</f>
        <v>16</v>
      </c>
      <c r="F59" s="6">
        <f>Trolls!E5</f>
        <v>5</v>
      </c>
      <c r="G59" s="6">
        <f>Trolls!F5</f>
        <v>11</v>
      </c>
      <c r="H59" s="6">
        <f>Trolls!G5</f>
        <v>3</v>
      </c>
      <c r="I59" s="6">
        <f>Trolls!H5</f>
        <v>0</v>
      </c>
      <c r="J59" s="6">
        <f>Trolls!I5</f>
        <v>2</v>
      </c>
      <c r="K59" s="6">
        <f>Trolls!J5</f>
        <v>25</v>
      </c>
      <c r="L59" s="6">
        <f>Trolls!K5</f>
        <v>5</v>
      </c>
      <c r="M59" s="11">
        <f t="shared" si="0"/>
        <v>0.6875</v>
      </c>
      <c r="N59" s="11">
        <f t="shared" si="1"/>
        <v>0.1875</v>
      </c>
      <c r="O59" s="11">
        <f t="shared" si="2"/>
        <v>0</v>
      </c>
      <c r="P59" s="11">
        <f t="shared" si="3"/>
        <v>0.125</v>
      </c>
      <c r="Q59" s="11">
        <f t="shared" si="4"/>
        <v>7.9365079365079361E-2</v>
      </c>
      <c r="R59" s="14">
        <f t="shared" si="5"/>
        <v>0.27586206896551724</v>
      </c>
      <c r="S59" s="14">
        <f t="shared" si="6"/>
        <v>0.43103448275862066</v>
      </c>
      <c r="T59" s="14">
        <f t="shared" si="7"/>
        <v>0.33333333333333331</v>
      </c>
      <c r="U59" s="14">
        <f t="shared" si="8"/>
        <v>0.76436781609195403</v>
      </c>
      <c r="V59" s="14">
        <f>(Table31118[[#This Row],[2B]]+Table31118[[#This Row],[3B]]+(3*Table31118[[#This Row],[HR]]))/Table31118[[#This Row],[AB]]</f>
        <v>0.15517241379310345</v>
      </c>
      <c r="W59" s="14">
        <f>(0.69*Table31118[[#This Row],[BB]])+(0.89*Table31118[[#This Row],[1B]])+(1.27*Table31118[[#This Row],[2B]])+(1.62*Table31118[[#This Row],[3B]])+(2.1*Table31118[[#This Row],[HR]])/Table31118[[#This Row],[PA]]</f>
        <v>17.116666666666667</v>
      </c>
      <c r="X59" s="40">
        <f t="shared" si="9"/>
        <v>8.8079365079365086</v>
      </c>
    </row>
    <row r="60" spans="1:24" x14ac:dyDescent="0.25">
      <c r="A60" s="16" t="s">
        <v>238</v>
      </c>
      <c r="B60" s="41" t="str">
        <f>Knights!A9</f>
        <v>Ishmael Caballero</v>
      </c>
      <c r="C60" s="41">
        <f>Knights!B9</f>
        <v>61</v>
      </c>
      <c r="D60" s="41">
        <f>Knights!C9</f>
        <v>56</v>
      </c>
      <c r="E60" s="41">
        <f>Knights!D9</f>
        <v>17</v>
      </c>
      <c r="F60" s="41">
        <f>Knights!E9</f>
        <v>5</v>
      </c>
      <c r="G60" s="41">
        <f>Knights!F9</f>
        <v>11</v>
      </c>
      <c r="H60" s="41">
        <f>Knights!G9</f>
        <v>6</v>
      </c>
      <c r="I60" s="41">
        <f>Knights!H9</f>
        <v>0</v>
      </c>
      <c r="J60" s="41">
        <f>Knights!I9</f>
        <v>0</v>
      </c>
      <c r="K60" s="41">
        <f>Knights!J9</f>
        <v>23</v>
      </c>
      <c r="L60" s="41">
        <f>Knights!K9</f>
        <v>3</v>
      </c>
      <c r="M60" s="11">
        <f t="shared" si="0"/>
        <v>0.6470588235294118</v>
      </c>
      <c r="N60" s="11">
        <f t="shared" si="1"/>
        <v>0.35294117647058826</v>
      </c>
      <c r="O60" s="11">
        <f t="shared" si="2"/>
        <v>0</v>
      </c>
      <c r="P60" s="11">
        <f t="shared" si="3"/>
        <v>0</v>
      </c>
      <c r="Q60" s="11">
        <f t="shared" si="4"/>
        <v>8.1967213114754092E-2</v>
      </c>
      <c r="R60" s="14">
        <f t="shared" si="5"/>
        <v>0.30357142857142855</v>
      </c>
      <c r="S60" s="14">
        <f t="shared" si="6"/>
        <v>0.4107142857142857</v>
      </c>
      <c r="T60" s="14">
        <f t="shared" si="7"/>
        <v>0.36065573770491804</v>
      </c>
      <c r="U60" s="14">
        <f t="shared" si="8"/>
        <v>0.7713700234192038</v>
      </c>
      <c r="V60" s="14">
        <f>(Table31118[[#This Row],[2B]]+Table31118[[#This Row],[3B]]+(3*Table31118[[#This Row],[HR]]))/Table31118[[#This Row],[AB]]</f>
        <v>0.10714285714285714</v>
      </c>
      <c r="W60" s="14">
        <f>(0.69*Table31118[[#This Row],[BB]])+(0.89*Table31118[[#This Row],[1B]])+(1.27*Table31118[[#This Row],[2B]])+(1.62*Table31118[[#This Row],[3B]])+(2.1*Table31118[[#This Row],[HR]])/Table31118[[#This Row],[PA]]</f>
        <v>20.86</v>
      </c>
      <c r="X60" s="40">
        <f t="shared" si="9"/>
        <v>8.7895081967213109</v>
      </c>
    </row>
    <row r="61" spans="1:24" x14ac:dyDescent="0.25">
      <c r="A61" s="17" t="s">
        <v>245</v>
      </c>
      <c r="B61" s="41" t="str">
        <f>Spikes!A5</f>
        <v>Pedro Hernandez</v>
      </c>
      <c r="C61" s="41">
        <f>Spikes!B5</f>
        <v>69</v>
      </c>
      <c r="D61" s="41">
        <f>Spikes!C5</f>
        <v>65</v>
      </c>
      <c r="E61" s="41">
        <f>Spikes!D5</f>
        <v>18</v>
      </c>
      <c r="F61" s="41">
        <f>Spikes!E5</f>
        <v>4</v>
      </c>
      <c r="G61" s="41">
        <f>Spikes!F5</f>
        <v>12</v>
      </c>
      <c r="H61" s="41">
        <f>Spikes!G5</f>
        <v>5</v>
      </c>
      <c r="I61" s="41">
        <f>Spikes!H5</f>
        <v>0</v>
      </c>
      <c r="J61" s="41">
        <f>Spikes!I5</f>
        <v>1</v>
      </c>
      <c r="K61" s="41">
        <f>Spikes!J5</f>
        <v>26</v>
      </c>
      <c r="L61" s="41">
        <f>Spikes!K5</f>
        <v>4</v>
      </c>
      <c r="M61" s="11">
        <f t="shared" si="0"/>
        <v>0.66666666666666663</v>
      </c>
      <c r="N61" s="11">
        <f t="shared" si="1"/>
        <v>0.27777777777777779</v>
      </c>
      <c r="O61" s="11">
        <f t="shared" si="2"/>
        <v>0</v>
      </c>
      <c r="P61" s="11">
        <f t="shared" si="3"/>
        <v>5.5555555555555552E-2</v>
      </c>
      <c r="Q61" s="11">
        <f t="shared" si="4"/>
        <v>5.7971014492753624E-2</v>
      </c>
      <c r="R61" s="14">
        <f t="shared" si="5"/>
        <v>0.27692307692307694</v>
      </c>
      <c r="S61" s="14">
        <f t="shared" si="6"/>
        <v>0.4</v>
      </c>
      <c r="T61" s="14">
        <f t="shared" si="7"/>
        <v>0.3188405797101449</v>
      </c>
      <c r="U61" s="14">
        <f t="shared" si="8"/>
        <v>0.71884057971014492</v>
      </c>
      <c r="V61" s="14">
        <f>(Table31118[[#This Row],[2B]]+Table31118[[#This Row],[3B]]+(3*Table31118[[#This Row],[HR]]))/Table31118[[#This Row],[AB]]</f>
        <v>0.12307692307692308</v>
      </c>
      <c r="W61" s="14">
        <f>(0.69*Table31118[[#This Row],[BB]])+(0.89*Table31118[[#This Row],[1B]])+(1.27*Table31118[[#This Row],[2B]])+(1.62*Table31118[[#This Row],[3B]])+(2.1*Table31118[[#This Row],[HR]])/Table31118[[#This Row],[PA]]</f>
        <v>19.820434782608693</v>
      </c>
      <c r="X61" s="40">
        <f t="shared" si="9"/>
        <v>8.6515942028985506</v>
      </c>
    </row>
    <row r="62" spans="1:24" x14ac:dyDescent="0.25">
      <c r="A62" s="17" t="s">
        <v>245</v>
      </c>
      <c r="B62" s="41" t="str">
        <f>Spikes!A4</f>
        <v>Joseph Alvarez</v>
      </c>
      <c r="C62" s="41">
        <f>Spikes!B4</f>
        <v>68</v>
      </c>
      <c r="D62" s="41">
        <f>Spikes!C4</f>
        <v>64</v>
      </c>
      <c r="E62" s="41">
        <f>Spikes!D4</f>
        <v>16</v>
      </c>
      <c r="F62" s="41">
        <f>Spikes!E4</f>
        <v>4</v>
      </c>
      <c r="G62" s="41">
        <f>Spikes!F4</f>
        <v>7</v>
      </c>
      <c r="H62" s="41">
        <f>Spikes!G4</f>
        <v>7</v>
      </c>
      <c r="I62" s="41">
        <f>Spikes!H4</f>
        <v>1</v>
      </c>
      <c r="J62" s="41">
        <f>Spikes!I4</f>
        <v>1</v>
      </c>
      <c r="K62" s="41">
        <f>Spikes!J4</f>
        <v>28</v>
      </c>
      <c r="L62" s="41">
        <f>Spikes!K4</f>
        <v>5</v>
      </c>
      <c r="M62" s="11">
        <f t="shared" si="0"/>
        <v>0.4375</v>
      </c>
      <c r="N62" s="11">
        <f t="shared" si="1"/>
        <v>0.4375</v>
      </c>
      <c r="O62" s="11">
        <f t="shared" si="2"/>
        <v>6.25E-2</v>
      </c>
      <c r="P62" s="11">
        <f t="shared" si="3"/>
        <v>6.25E-2</v>
      </c>
      <c r="Q62" s="11">
        <f t="shared" si="4"/>
        <v>5.8823529411764705E-2</v>
      </c>
      <c r="R62" s="14">
        <f t="shared" si="5"/>
        <v>0.25</v>
      </c>
      <c r="S62" s="14">
        <f t="shared" si="6"/>
        <v>0.4375</v>
      </c>
      <c r="T62" s="14">
        <f t="shared" si="7"/>
        <v>0.29411764705882354</v>
      </c>
      <c r="U62" s="14">
        <f t="shared" si="8"/>
        <v>0.73161764705882359</v>
      </c>
      <c r="V62" s="14">
        <f>(Table31118[[#This Row],[2B]]+Table31118[[#This Row],[3B]]+(3*Table31118[[#This Row],[HR]]))/Table31118[[#This Row],[AB]]</f>
        <v>0.171875</v>
      </c>
      <c r="W62" s="14">
        <f>(0.69*Table31118[[#This Row],[BB]])+(0.89*Table31118[[#This Row],[1B]])+(1.27*Table31118[[#This Row],[2B]])+(1.62*Table31118[[#This Row],[3B]])+(2.1*Table31118[[#This Row],[HR]])/Table31118[[#This Row],[PA]]</f>
        <v>19.53088235294118</v>
      </c>
      <c r="X62" s="40">
        <f t="shared" si="9"/>
        <v>8.5794117647058812</v>
      </c>
    </row>
    <row r="63" spans="1:24" x14ac:dyDescent="0.25">
      <c r="A63" s="17" t="s">
        <v>231</v>
      </c>
      <c r="B63" s="6" t="str">
        <f>Claws!A5</f>
        <v>Elmer Mendoza</v>
      </c>
      <c r="C63" s="6">
        <f>Claws!B5</f>
        <v>74</v>
      </c>
      <c r="D63" s="6">
        <f>Claws!C5</f>
        <v>72</v>
      </c>
      <c r="E63" s="6">
        <f>Claws!D5</f>
        <v>18</v>
      </c>
      <c r="F63" s="6">
        <f>Claws!E5</f>
        <v>2</v>
      </c>
      <c r="G63" s="6">
        <f>Claws!F5</f>
        <v>10</v>
      </c>
      <c r="H63" s="6">
        <f>Claws!G5</f>
        <v>5</v>
      </c>
      <c r="I63" s="6">
        <f>Claws!H5</f>
        <v>1</v>
      </c>
      <c r="J63" s="6">
        <f>Claws!I5</f>
        <v>2</v>
      </c>
      <c r="K63" s="6">
        <f>Claws!J5</f>
        <v>31</v>
      </c>
      <c r="L63" s="6">
        <f>Claws!K5</f>
        <v>2</v>
      </c>
      <c r="M63" s="11">
        <f t="shared" si="0"/>
        <v>0.55555555555555558</v>
      </c>
      <c r="N63" s="11">
        <f t="shared" si="1"/>
        <v>0.27777777777777779</v>
      </c>
      <c r="O63" s="11">
        <f t="shared" si="2"/>
        <v>5.5555555555555552E-2</v>
      </c>
      <c r="P63" s="11">
        <f t="shared" si="3"/>
        <v>0.1111111111111111</v>
      </c>
      <c r="Q63" s="11">
        <f t="shared" si="4"/>
        <v>2.7027027027027029E-2</v>
      </c>
      <c r="R63" s="14">
        <f t="shared" si="5"/>
        <v>0.25</v>
      </c>
      <c r="S63" s="14">
        <f t="shared" si="6"/>
        <v>0.43055555555555558</v>
      </c>
      <c r="T63" s="14">
        <f t="shared" si="7"/>
        <v>0.27027027027027029</v>
      </c>
      <c r="U63" s="14">
        <f t="shared" si="8"/>
        <v>0.70082582582582587</v>
      </c>
      <c r="V63" s="14">
        <f>(Table31118[[#This Row],[2B]]+Table31118[[#This Row],[3B]]+(3*Table31118[[#This Row],[HR]]))/Table31118[[#This Row],[AB]]</f>
        <v>0.16666666666666666</v>
      </c>
      <c r="W63" s="14">
        <f>(0.69*Table31118[[#This Row],[BB]])+(0.89*Table31118[[#This Row],[1B]])+(1.27*Table31118[[#This Row],[2B]])+(1.62*Table31118[[#This Row],[3B]])+(2.1*Table31118[[#This Row],[HR]])/Table31118[[#This Row],[PA]]</f>
        <v>18.306756756756759</v>
      </c>
      <c r="X63" s="40">
        <f t="shared" si="9"/>
        <v>8.5329729729729724</v>
      </c>
    </row>
    <row r="64" spans="1:24" x14ac:dyDescent="0.25">
      <c r="A64" s="17" t="s">
        <v>231</v>
      </c>
      <c r="B64" s="6" t="str">
        <f>Claws!A9</f>
        <v>Frederick Bates</v>
      </c>
      <c r="C64" s="6">
        <f>Claws!B9</f>
        <v>64</v>
      </c>
      <c r="D64" s="6">
        <f>Claws!C9</f>
        <v>57</v>
      </c>
      <c r="E64" s="6">
        <f>Claws!D9</f>
        <v>14</v>
      </c>
      <c r="F64" s="6">
        <f>Claws!E9</f>
        <v>7</v>
      </c>
      <c r="G64" s="6">
        <f>Claws!F9</f>
        <v>8</v>
      </c>
      <c r="H64" s="6">
        <f>Claws!G9</f>
        <v>4</v>
      </c>
      <c r="I64" s="6">
        <f>Claws!H9</f>
        <v>0</v>
      </c>
      <c r="J64" s="6">
        <f>Claws!I9</f>
        <v>2</v>
      </c>
      <c r="K64" s="6">
        <f>Claws!J9</f>
        <v>24</v>
      </c>
      <c r="L64" s="6">
        <f>Claws!K9</f>
        <v>4</v>
      </c>
      <c r="M64" s="11">
        <f t="shared" si="0"/>
        <v>0.5714285714285714</v>
      </c>
      <c r="N64" s="11">
        <f t="shared" si="1"/>
        <v>0.2857142857142857</v>
      </c>
      <c r="O64" s="11">
        <f t="shared" si="2"/>
        <v>0</v>
      </c>
      <c r="P64" s="11">
        <f t="shared" si="3"/>
        <v>0.14285714285714285</v>
      </c>
      <c r="Q64" s="11">
        <f t="shared" si="4"/>
        <v>0.109375</v>
      </c>
      <c r="R64" s="14">
        <f t="shared" si="5"/>
        <v>0.24561403508771928</v>
      </c>
      <c r="S64" s="14">
        <f t="shared" si="6"/>
        <v>0.42105263157894735</v>
      </c>
      <c r="T64" s="14">
        <f t="shared" si="7"/>
        <v>0.328125</v>
      </c>
      <c r="U64" s="14">
        <f t="shared" si="8"/>
        <v>0.74917763157894735</v>
      </c>
      <c r="V64" s="14">
        <f>(Table31118[[#This Row],[2B]]+Table31118[[#This Row],[3B]]+(3*Table31118[[#This Row],[HR]]))/Table31118[[#This Row],[AB]]</f>
        <v>0.17543859649122806</v>
      </c>
      <c r="W64" s="14">
        <f>(0.69*Table31118[[#This Row],[BB]])+(0.89*Table31118[[#This Row],[1B]])+(1.27*Table31118[[#This Row],[2B]])+(1.62*Table31118[[#This Row],[3B]])+(2.1*Table31118[[#This Row],[HR]])/Table31118[[#This Row],[PA]]</f>
        <v>17.095625000000002</v>
      </c>
      <c r="X64" s="40">
        <f t="shared" si="9"/>
        <v>8.5046875000000011</v>
      </c>
    </row>
    <row r="65" spans="1:24" x14ac:dyDescent="0.25">
      <c r="A65" s="17" t="s">
        <v>231</v>
      </c>
      <c r="B65" s="6" t="str">
        <f>Claws!A8</f>
        <v>Zachary Alvarez</v>
      </c>
      <c r="C65" s="6">
        <f>Claws!B8</f>
        <v>67</v>
      </c>
      <c r="D65" s="6">
        <f>Claws!C8</f>
        <v>61</v>
      </c>
      <c r="E65" s="6">
        <f>Claws!D8</f>
        <v>17</v>
      </c>
      <c r="F65" s="6">
        <f>Claws!E8</f>
        <v>6</v>
      </c>
      <c r="G65" s="6">
        <f>Claws!F8</f>
        <v>13</v>
      </c>
      <c r="H65" s="6">
        <f>Claws!G8</f>
        <v>3</v>
      </c>
      <c r="I65" s="6">
        <f>Claws!H8</f>
        <v>0</v>
      </c>
      <c r="J65" s="6">
        <f>Claws!I8</f>
        <v>1</v>
      </c>
      <c r="K65" s="6">
        <f>Claws!J8</f>
        <v>23</v>
      </c>
      <c r="L65" s="6">
        <f>Claws!K8</f>
        <v>5</v>
      </c>
      <c r="M65" s="11">
        <f t="shared" si="0"/>
        <v>0.76470588235294112</v>
      </c>
      <c r="N65" s="11">
        <f t="shared" si="1"/>
        <v>0.17647058823529413</v>
      </c>
      <c r="O65" s="11">
        <f t="shared" si="2"/>
        <v>0</v>
      </c>
      <c r="P65" s="11">
        <f t="shared" si="3"/>
        <v>5.8823529411764705E-2</v>
      </c>
      <c r="Q65" s="11">
        <f t="shared" si="4"/>
        <v>8.9552238805970144E-2</v>
      </c>
      <c r="R65" s="14">
        <f t="shared" si="5"/>
        <v>0.27868852459016391</v>
      </c>
      <c r="S65" s="14">
        <f t="shared" si="6"/>
        <v>0.37704918032786883</v>
      </c>
      <c r="T65" s="14">
        <f t="shared" si="7"/>
        <v>0.34328358208955223</v>
      </c>
      <c r="U65" s="14">
        <f t="shared" si="8"/>
        <v>0.72033276241742106</v>
      </c>
      <c r="V65" s="14">
        <f>(Table31118[[#This Row],[2B]]+Table31118[[#This Row],[3B]]+(3*Table31118[[#This Row],[HR]]))/Table31118[[#This Row],[AB]]</f>
        <v>9.8360655737704916E-2</v>
      </c>
      <c r="W65" s="14">
        <f>(0.69*Table31118[[#This Row],[BB]])+(0.89*Table31118[[#This Row],[1B]])+(1.27*Table31118[[#This Row],[2B]])+(1.62*Table31118[[#This Row],[3B]])+(2.1*Table31118[[#This Row],[HR]])/Table31118[[#This Row],[PA]]</f>
        <v>19.551343283582089</v>
      </c>
      <c r="X65" s="40">
        <f t="shared" si="9"/>
        <v>8.4698507462686567</v>
      </c>
    </row>
    <row r="66" spans="1:24" x14ac:dyDescent="0.25">
      <c r="A66" s="16" t="s">
        <v>232</v>
      </c>
      <c r="B66" s="41" t="str">
        <f>Spartans!A7</f>
        <v>Alejandro Nunez</v>
      </c>
      <c r="C66" s="41">
        <f>Spartans!B7</f>
        <v>65</v>
      </c>
      <c r="D66" s="41">
        <f>Spartans!C7</f>
        <v>57</v>
      </c>
      <c r="E66" s="41">
        <f>Spartans!D7</f>
        <v>13</v>
      </c>
      <c r="F66" s="41">
        <f>Spartans!E7</f>
        <v>8</v>
      </c>
      <c r="G66" s="41">
        <f>Spartans!F7</f>
        <v>4</v>
      </c>
      <c r="H66" s="41">
        <f>Spartans!G7</f>
        <v>7</v>
      </c>
      <c r="I66" s="41">
        <f>Spartans!H7</f>
        <v>2</v>
      </c>
      <c r="J66" s="41">
        <f>Spartans!I7</f>
        <v>0</v>
      </c>
      <c r="K66" s="41">
        <f>Spartans!J7</f>
        <v>24</v>
      </c>
      <c r="L66" s="41">
        <f>Spartans!K7</f>
        <v>4</v>
      </c>
      <c r="M66" s="11">
        <f t="shared" ref="M66:M129" si="10">IFERROR(G66/E66,0)</f>
        <v>0.30769230769230771</v>
      </c>
      <c r="N66" s="11">
        <f t="shared" ref="N66:N129" si="11">IFERROR(H66/E66,0)</f>
        <v>0.53846153846153844</v>
      </c>
      <c r="O66" s="11">
        <f t="shared" ref="O66:O129" si="12">IFERROR(I66/E66,0)</f>
        <v>0.15384615384615385</v>
      </c>
      <c r="P66" s="11">
        <f t="shared" ref="P66:P129" si="13">IFERROR(J66/E66,0)</f>
        <v>0</v>
      </c>
      <c r="Q66" s="11">
        <f t="shared" ref="Q66:Q129" si="14">IFERROR(F66/C66,0)</f>
        <v>0.12307692307692308</v>
      </c>
      <c r="R66" s="14">
        <f t="shared" ref="R66:R129" si="15">IFERROR((G66+H66+I66+J66)/D66,0)</f>
        <v>0.22807017543859648</v>
      </c>
      <c r="S66" s="14">
        <f t="shared" ref="S66:S129" si="16">IFERROR(K66/D66,0)</f>
        <v>0.42105263157894735</v>
      </c>
      <c r="T66" s="14">
        <f t="shared" ref="T66:T129" si="17">(E66+F66)/C66</f>
        <v>0.32307692307692309</v>
      </c>
      <c r="U66" s="14">
        <f t="shared" ref="U66:U129" si="18">S66+T66</f>
        <v>0.74412955465587038</v>
      </c>
      <c r="V66" s="14">
        <f>(Table31118[[#This Row],[2B]]+Table31118[[#This Row],[3B]]+(3*Table31118[[#This Row],[HR]]))/Table31118[[#This Row],[AB]]</f>
        <v>0.15789473684210525</v>
      </c>
      <c r="W66" s="14">
        <f>(0.69*Table31118[[#This Row],[BB]])+(0.89*Table31118[[#This Row],[1B]])+(1.27*Table31118[[#This Row],[2B]])+(1.62*Table31118[[#This Row],[3B]])+(2.1*Table31118[[#This Row],[HR]])/Table31118[[#This Row],[PA]]</f>
        <v>21.21</v>
      </c>
      <c r="X66" s="40">
        <f t="shared" ref="X66:X129" si="19">((E66+F66)*(K66+(0.26*F66))+(0.52*L66))/C66</f>
        <v>8.4578461538461536</v>
      </c>
    </row>
    <row r="67" spans="1:24" x14ac:dyDescent="0.25">
      <c r="A67" s="17" t="s">
        <v>234</v>
      </c>
      <c r="B67" s="6" t="str">
        <f>Bullets!A8</f>
        <v>Jar Kelley</v>
      </c>
      <c r="C67" s="6">
        <f>Bullets!B8</f>
        <v>64</v>
      </c>
      <c r="D67" s="6">
        <f>Bullets!C8</f>
        <v>62</v>
      </c>
      <c r="E67" s="6">
        <f>Bullets!D8</f>
        <v>15</v>
      </c>
      <c r="F67" s="6">
        <f>Bullets!E8</f>
        <v>2</v>
      </c>
      <c r="G67" s="6">
        <f>Bullets!F8</f>
        <v>7</v>
      </c>
      <c r="H67" s="6">
        <f>Bullets!G8</f>
        <v>4</v>
      </c>
      <c r="I67" s="6">
        <f>Bullets!H8</f>
        <v>0</v>
      </c>
      <c r="J67" s="6">
        <f>Bullets!I8</f>
        <v>4</v>
      </c>
      <c r="K67" s="6">
        <f>Bullets!J8</f>
        <v>31</v>
      </c>
      <c r="L67" s="6">
        <f>Bullets!K8</f>
        <v>3</v>
      </c>
      <c r="M67" s="11">
        <f t="shared" si="10"/>
        <v>0.46666666666666667</v>
      </c>
      <c r="N67" s="11">
        <f t="shared" si="11"/>
        <v>0.26666666666666666</v>
      </c>
      <c r="O67" s="11">
        <f t="shared" si="12"/>
        <v>0</v>
      </c>
      <c r="P67" s="11">
        <f t="shared" si="13"/>
        <v>0.26666666666666666</v>
      </c>
      <c r="Q67" s="11">
        <f t="shared" si="14"/>
        <v>3.125E-2</v>
      </c>
      <c r="R67" s="14">
        <f t="shared" si="15"/>
        <v>0.24193548387096775</v>
      </c>
      <c r="S67" s="14">
        <f t="shared" si="16"/>
        <v>0.5</v>
      </c>
      <c r="T67" s="14">
        <f t="shared" si="17"/>
        <v>0.265625</v>
      </c>
      <c r="U67" s="14">
        <f t="shared" si="18"/>
        <v>0.765625</v>
      </c>
      <c r="V67" s="14">
        <f>(Table31118[[#This Row],[2B]]+Table31118[[#This Row],[3B]]+(3*Table31118[[#This Row],[HR]]))/Table31118[[#This Row],[AB]]</f>
        <v>0.25806451612903225</v>
      </c>
      <c r="W67" s="14">
        <f>(0.69*Table31118[[#This Row],[BB]])+(0.89*Table31118[[#This Row],[1B]])+(1.27*Table31118[[#This Row],[2B]])+(1.62*Table31118[[#This Row],[3B]])+(2.1*Table31118[[#This Row],[HR]])/Table31118[[#This Row],[PA]]</f>
        <v>12.821250000000001</v>
      </c>
      <c r="X67" s="40">
        <f t="shared" si="19"/>
        <v>8.3968749999999996</v>
      </c>
    </row>
    <row r="68" spans="1:24" x14ac:dyDescent="0.25">
      <c r="A68" s="17" t="s">
        <v>244</v>
      </c>
      <c r="B68" s="6" t="str">
        <f>Badgers!A3</f>
        <v>Paul Young</v>
      </c>
      <c r="C68" s="6">
        <f>Badgers!B3</f>
        <v>71</v>
      </c>
      <c r="D68" s="6">
        <f>Badgers!C3</f>
        <v>68</v>
      </c>
      <c r="E68" s="6">
        <f>Badgers!D3</f>
        <v>17</v>
      </c>
      <c r="F68" s="6">
        <f>Badgers!E3</f>
        <v>3</v>
      </c>
      <c r="G68" s="6">
        <f>Badgers!F3</f>
        <v>9</v>
      </c>
      <c r="H68" s="6">
        <f>Badgers!G3</f>
        <v>6</v>
      </c>
      <c r="I68" s="6">
        <f>Badgers!H3</f>
        <v>0</v>
      </c>
      <c r="J68" s="6">
        <f>Badgers!I3</f>
        <v>2</v>
      </c>
      <c r="K68" s="6">
        <f>Badgers!J3</f>
        <v>29</v>
      </c>
      <c r="L68" s="6">
        <f>Badgers!K3</f>
        <v>1</v>
      </c>
      <c r="M68" s="11">
        <f t="shared" si="10"/>
        <v>0.52941176470588236</v>
      </c>
      <c r="N68" s="11">
        <f t="shared" si="11"/>
        <v>0.35294117647058826</v>
      </c>
      <c r="O68" s="11">
        <f t="shared" si="12"/>
        <v>0</v>
      </c>
      <c r="P68" s="11">
        <f t="shared" si="13"/>
        <v>0.11764705882352941</v>
      </c>
      <c r="Q68" s="11">
        <f t="shared" si="14"/>
        <v>4.2253521126760563E-2</v>
      </c>
      <c r="R68" s="14">
        <f t="shared" si="15"/>
        <v>0.25</v>
      </c>
      <c r="S68" s="14">
        <f t="shared" si="16"/>
        <v>0.4264705882352941</v>
      </c>
      <c r="T68" s="14">
        <f t="shared" si="17"/>
        <v>0.28169014084507044</v>
      </c>
      <c r="U68" s="14">
        <f t="shared" si="18"/>
        <v>0.70816072908036454</v>
      </c>
      <c r="V68" s="14">
        <f>(Table31118[[#This Row],[2B]]+Table31118[[#This Row],[3B]]+(3*Table31118[[#This Row],[HR]]))/Table31118[[#This Row],[AB]]</f>
        <v>0.17647058823529413</v>
      </c>
      <c r="W68" s="14">
        <f>(0.69*Table31118[[#This Row],[BB]])+(0.89*Table31118[[#This Row],[1B]])+(1.27*Table31118[[#This Row],[2B]])+(1.62*Table31118[[#This Row],[3B]])+(2.1*Table31118[[#This Row],[HR]])/Table31118[[#This Row],[PA]]</f>
        <v>17.759154929577463</v>
      </c>
      <c r="X68" s="40">
        <f t="shared" si="19"/>
        <v>8.3960563380281688</v>
      </c>
    </row>
    <row r="69" spans="1:24" x14ac:dyDescent="0.25">
      <c r="A69" s="17" t="s">
        <v>241</v>
      </c>
      <c r="B69" s="6" t="str">
        <f>Bulldogs!A3</f>
        <v>Ramon Caballero</v>
      </c>
      <c r="C69" s="6">
        <f>Bulldogs!B3</f>
        <v>68</v>
      </c>
      <c r="D69" s="6">
        <f>Bulldogs!C3</f>
        <v>61</v>
      </c>
      <c r="E69" s="6">
        <f>Bulldogs!D3</f>
        <v>14</v>
      </c>
      <c r="F69" s="6">
        <f>Bulldogs!E3</f>
        <v>7</v>
      </c>
      <c r="G69" s="6">
        <f>Bulldogs!F3</f>
        <v>5</v>
      </c>
      <c r="H69" s="6">
        <f>Bulldogs!G3</f>
        <v>8</v>
      </c>
      <c r="I69" s="6">
        <f>Bulldogs!H3</f>
        <v>0</v>
      </c>
      <c r="J69" s="6">
        <f>Bulldogs!I3</f>
        <v>1</v>
      </c>
      <c r="K69" s="6">
        <f>Bulldogs!J3</f>
        <v>25</v>
      </c>
      <c r="L69" s="6">
        <f>Bulldogs!K3</f>
        <v>5</v>
      </c>
      <c r="M69" s="11">
        <f t="shared" si="10"/>
        <v>0.35714285714285715</v>
      </c>
      <c r="N69" s="11">
        <f t="shared" si="11"/>
        <v>0.5714285714285714</v>
      </c>
      <c r="O69" s="11">
        <f t="shared" si="12"/>
        <v>0</v>
      </c>
      <c r="P69" s="11">
        <f t="shared" si="13"/>
        <v>7.1428571428571425E-2</v>
      </c>
      <c r="Q69" s="11">
        <f t="shared" si="14"/>
        <v>0.10294117647058823</v>
      </c>
      <c r="R69" s="14">
        <f t="shared" si="15"/>
        <v>0.22950819672131148</v>
      </c>
      <c r="S69" s="14">
        <f t="shared" si="16"/>
        <v>0.4098360655737705</v>
      </c>
      <c r="T69" s="14">
        <f t="shared" si="17"/>
        <v>0.30882352941176472</v>
      </c>
      <c r="U69" s="14">
        <f t="shared" si="18"/>
        <v>0.71865959498553522</v>
      </c>
      <c r="V69" s="14">
        <f>(Table31118[[#This Row],[2B]]+Table31118[[#This Row],[3B]]+(3*Table31118[[#This Row],[HR]]))/Table31118[[#This Row],[AB]]</f>
        <v>0.18032786885245902</v>
      </c>
      <c r="W69" s="14">
        <f>(0.69*Table31118[[#This Row],[BB]])+(0.89*Table31118[[#This Row],[1B]])+(1.27*Table31118[[#This Row],[2B]])+(1.62*Table31118[[#This Row],[3B]])+(2.1*Table31118[[#This Row],[HR]])/Table31118[[#This Row],[PA]]</f>
        <v>19.470882352941178</v>
      </c>
      <c r="X69" s="40">
        <f t="shared" si="19"/>
        <v>8.3208823529411777</v>
      </c>
    </row>
    <row r="70" spans="1:24" x14ac:dyDescent="0.25">
      <c r="A70" s="17" t="s">
        <v>230</v>
      </c>
      <c r="B70" s="6" t="str">
        <f>Marshals!A5</f>
        <v>Ethan Butler</v>
      </c>
      <c r="C70" s="6">
        <f>Marshals!B5</f>
        <v>68</v>
      </c>
      <c r="D70" s="6">
        <f>Marshals!C5</f>
        <v>67</v>
      </c>
      <c r="E70" s="6">
        <f>Marshals!D5</f>
        <v>18</v>
      </c>
      <c r="F70" s="6">
        <f>Marshals!E5</f>
        <v>1</v>
      </c>
      <c r="G70" s="6">
        <f>Marshals!F5</f>
        <v>13</v>
      </c>
      <c r="H70" s="6">
        <f>Marshals!G5</f>
        <v>2</v>
      </c>
      <c r="I70" s="6">
        <f>Marshals!H5</f>
        <v>0</v>
      </c>
      <c r="J70" s="6">
        <f>Marshals!I5</f>
        <v>3</v>
      </c>
      <c r="K70" s="6">
        <f>Marshals!J5</f>
        <v>29</v>
      </c>
      <c r="L70" s="6">
        <f>Marshals!K5</f>
        <v>0</v>
      </c>
      <c r="M70" s="11">
        <f t="shared" si="10"/>
        <v>0.72222222222222221</v>
      </c>
      <c r="N70" s="11">
        <f t="shared" si="11"/>
        <v>0.1111111111111111</v>
      </c>
      <c r="O70" s="11">
        <f t="shared" si="12"/>
        <v>0</v>
      </c>
      <c r="P70" s="11">
        <f t="shared" si="13"/>
        <v>0.16666666666666666</v>
      </c>
      <c r="Q70" s="11">
        <f t="shared" si="14"/>
        <v>1.4705882352941176E-2</v>
      </c>
      <c r="R70" s="14">
        <f t="shared" si="15"/>
        <v>0.26865671641791045</v>
      </c>
      <c r="S70" s="14">
        <f t="shared" si="16"/>
        <v>0.43283582089552236</v>
      </c>
      <c r="T70" s="14">
        <f t="shared" si="17"/>
        <v>0.27941176470588236</v>
      </c>
      <c r="U70" s="14">
        <f t="shared" si="18"/>
        <v>0.71224758560140478</v>
      </c>
      <c r="V70" s="14">
        <f>(Table31118[[#This Row],[2B]]+Table31118[[#This Row],[3B]]+(3*Table31118[[#This Row],[HR]]))/Table31118[[#This Row],[AB]]</f>
        <v>0.16417910447761194</v>
      </c>
      <c r="W70" s="14">
        <f>(0.69*Table31118[[#This Row],[BB]])+(0.89*Table31118[[#This Row],[1B]])+(1.27*Table31118[[#This Row],[2B]])+(1.62*Table31118[[#This Row],[3B]])+(2.1*Table31118[[#This Row],[HR]])/Table31118[[#This Row],[PA]]</f>
        <v>14.892647058823529</v>
      </c>
      <c r="X70" s="40">
        <f t="shared" si="19"/>
        <v>8.1755882352941178</v>
      </c>
    </row>
    <row r="71" spans="1:24" x14ac:dyDescent="0.25">
      <c r="A71" s="17" t="s">
        <v>231</v>
      </c>
      <c r="B71" s="6" t="str">
        <f>Claws!A6</f>
        <v>Xavier Medina</v>
      </c>
      <c r="C71" s="6">
        <f>Claws!B6</f>
        <v>68</v>
      </c>
      <c r="D71" s="6">
        <f>Claws!C6</f>
        <v>62</v>
      </c>
      <c r="E71" s="6">
        <f>Claws!D6</f>
        <v>14</v>
      </c>
      <c r="F71" s="6">
        <f>Claws!E6</f>
        <v>6</v>
      </c>
      <c r="G71" s="6">
        <f>Claws!F6</f>
        <v>5</v>
      </c>
      <c r="H71" s="6">
        <f>Claws!G6</f>
        <v>7</v>
      </c>
      <c r="I71" s="6">
        <f>Claws!H6</f>
        <v>1</v>
      </c>
      <c r="J71" s="6">
        <f>Claws!I6</f>
        <v>1</v>
      </c>
      <c r="K71" s="6">
        <f>Claws!J6</f>
        <v>26</v>
      </c>
      <c r="L71" s="6">
        <f>Claws!K6</f>
        <v>3</v>
      </c>
      <c r="M71" s="11">
        <f t="shared" si="10"/>
        <v>0.35714285714285715</v>
      </c>
      <c r="N71" s="11">
        <f t="shared" si="11"/>
        <v>0.5</v>
      </c>
      <c r="O71" s="11">
        <f t="shared" si="12"/>
        <v>7.1428571428571425E-2</v>
      </c>
      <c r="P71" s="11">
        <f t="shared" si="13"/>
        <v>7.1428571428571425E-2</v>
      </c>
      <c r="Q71" s="11">
        <f t="shared" si="14"/>
        <v>8.8235294117647065E-2</v>
      </c>
      <c r="R71" s="14">
        <f t="shared" si="15"/>
        <v>0.22580645161290322</v>
      </c>
      <c r="S71" s="14">
        <f t="shared" si="16"/>
        <v>0.41935483870967744</v>
      </c>
      <c r="T71" s="14">
        <f t="shared" si="17"/>
        <v>0.29411764705882354</v>
      </c>
      <c r="U71" s="14">
        <f t="shared" si="18"/>
        <v>0.71347248576850097</v>
      </c>
      <c r="V71" s="14">
        <f>(Table31118[[#This Row],[2B]]+Table31118[[#This Row],[3B]]+(3*Table31118[[#This Row],[HR]]))/Table31118[[#This Row],[AB]]</f>
        <v>0.17741935483870969</v>
      </c>
      <c r="W71" s="14">
        <f>(0.69*Table31118[[#This Row],[BB]])+(0.89*Table31118[[#This Row],[1B]])+(1.27*Table31118[[#This Row],[2B]])+(1.62*Table31118[[#This Row],[3B]])+(2.1*Table31118[[#This Row],[HR]])/Table31118[[#This Row],[PA]]</f>
        <v>19.130882352941178</v>
      </c>
      <c r="X71" s="40">
        <f t="shared" si="19"/>
        <v>8.128823529411763</v>
      </c>
    </row>
    <row r="72" spans="1:24" x14ac:dyDescent="0.25">
      <c r="A72" s="17" t="s">
        <v>234</v>
      </c>
      <c r="B72" s="6" t="str">
        <f>Bullets!A6</f>
        <v>Jimmie Marshall</v>
      </c>
      <c r="C72" s="6">
        <f>Bullets!B6</f>
        <v>65</v>
      </c>
      <c r="D72" s="6">
        <f>Bullets!C6</f>
        <v>64</v>
      </c>
      <c r="E72" s="6">
        <f>Bullets!D6</f>
        <v>17</v>
      </c>
      <c r="F72" s="6">
        <f>Bullets!E6</f>
        <v>1</v>
      </c>
      <c r="G72" s="6">
        <f>Bullets!F6</f>
        <v>9</v>
      </c>
      <c r="H72" s="6">
        <f>Bullets!G6</f>
        <v>6</v>
      </c>
      <c r="I72" s="6">
        <f>Bullets!H6</f>
        <v>0</v>
      </c>
      <c r="J72" s="6">
        <f>Bullets!I6</f>
        <v>2</v>
      </c>
      <c r="K72" s="6">
        <f>Bullets!J6</f>
        <v>29</v>
      </c>
      <c r="L72" s="6">
        <f>Bullets!K6</f>
        <v>3</v>
      </c>
      <c r="M72" s="11">
        <f t="shared" si="10"/>
        <v>0.52941176470588236</v>
      </c>
      <c r="N72" s="11">
        <f t="shared" si="11"/>
        <v>0.35294117647058826</v>
      </c>
      <c r="O72" s="11">
        <f t="shared" si="12"/>
        <v>0</v>
      </c>
      <c r="P72" s="11">
        <f t="shared" si="13"/>
        <v>0.11764705882352941</v>
      </c>
      <c r="Q72" s="11">
        <f t="shared" si="14"/>
        <v>1.5384615384615385E-2</v>
      </c>
      <c r="R72" s="14">
        <f t="shared" si="15"/>
        <v>0.265625</v>
      </c>
      <c r="S72" s="14">
        <f t="shared" si="16"/>
        <v>0.453125</v>
      </c>
      <c r="T72" s="14">
        <f t="shared" si="17"/>
        <v>0.27692307692307694</v>
      </c>
      <c r="U72" s="14">
        <f t="shared" si="18"/>
        <v>0.73004807692307694</v>
      </c>
      <c r="V72" s="14">
        <f>(Table31118[[#This Row],[2B]]+Table31118[[#This Row],[3B]]+(3*Table31118[[#This Row],[HR]]))/Table31118[[#This Row],[AB]]</f>
        <v>0.1875</v>
      </c>
      <c r="W72" s="14">
        <f>(0.69*Table31118[[#This Row],[BB]])+(0.89*Table31118[[#This Row],[1B]])+(1.27*Table31118[[#This Row],[2B]])+(1.62*Table31118[[#This Row],[3B]])+(2.1*Table31118[[#This Row],[HR]])/Table31118[[#This Row],[PA]]</f>
        <v>16.384615384615383</v>
      </c>
      <c r="X72" s="40">
        <f t="shared" si="19"/>
        <v>8.1267692307692307</v>
      </c>
    </row>
    <row r="73" spans="1:24" x14ac:dyDescent="0.25">
      <c r="A73" s="17" t="s">
        <v>239</v>
      </c>
      <c r="B73" s="6" t="str">
        <f>Crocs!A9</f>
        <v>Pedro Reyes</v>
      </c>
      <c r="C73" s="6">
        <f>Crocs!B9</f>
        <v>59</v>
      </c>
      <c r="D73" s="6">
        <f>Crocs!C9</f>
        <v>58</v>
      </c>
      <c r="E73" s="6">
        <f>Crocs!D9</f>
        <v>14</v>
      </c>
      <c r="F73" s="6">
        <f>Crocs!E9</f>
        <v>1</v>
      </c>
      <c r="G73" s="6">
        <f>Crocs!F9</f>
        <v>5</v>
      </c>
      <c r="H73" s="6">
        <f>Crocs!G9</f>
        <v>5</v>
      </c>
      <c r="I73" s="6">
        <f>Crocs!H9</f>
        <v>0</v>
      </c>
      <c r="J73" s="6">
        <f>Crocs!I9</f>
        <v>4</v>
      </c>
      <c r="K73" s="6">
        <f>Crocs!J9</f>
        <v>31</v>
      </c>
      <c r="L73" s="6">
        <f>Crocs!K9</f>
        <v>1</v>
      </c>
      <c r="M73" s="11">
        <f t="shared" si="10"/>
        <v>0.35714285714285715</v>
      </c>
      <c r="N73" s="11">
        <f t="shared" si="11"/>
        <v>0.35714285714285715</v>
      </c>
      <c r="O73" s="11">
        <f t="shared" si="12"/>
        <v>0</v>
      </c>
      <c r="P73" s="11">
        <f t="shared" si="13"/>
        <v>0.2857142857142857</v>
      </c>
      <c r="Q73" s="11">
        <f t="shared" si="14"/>
        <v>1.6949152542372881E-2</v>
      </c>
      <c r="R73" s="14">
        <f t="shared" si="15"/>
        <v>0.2413793103448276</v>
      </c>
      <c r="S73" s="14">
        <f t="shared" si="16"/>
        <v>0.53448275862068961</v>
      </c>
      <c r="T73" s="14">
        <f t="shared" si="17"/>
        <v>0.25423728813559321</v>
      </c>
      <c r="U73" s="14">
        <f t="shared" si="18"/>
        <v>0.78872004675628282</v>
      </c>
      <c r="V73" s="14">
        <f>(Table31118[[#This Row],[2B]]+Table31118[[#This Row],[3B]]+(3*Table31118[[#This Row],[HR]]))/Table31118[[#This Row],[AB]]</f>
        <v>0.29310344827586204</v>
      </c>
      <c r="W73" s="14">
        <f>(0.69*Table31118[[#This Row],[BB]])+(0.89*Table31118[[#This Row],[1B]])+(1.27*Table31118[[#This Row],[2B]])+(1.62*Table31118[[#This Row],[3B]])+(2.1*Table31118[[#This Row],[HR]])/Table31118[[#This Row],[PA]]</f>
        <v>11.632372881355932</v>
      </c>
      <c r="X73" s="40">
        <f t="shared" si="19"/>
        <v>7.9562711864406781</v>
      </c>
    </row>
    <row r="74" spans="1:24" x14ac:dyDescent="0.25">
      <c r="A74" s="17" t="s">
        <v>246</v>
      </c>
      <c r="B74" s="6" t="str">
        <f>Cannons!A2</f>
        <v>Ignacio Cruz</v>
      </c>
      <c r="C74" s="6">
        <f>Cannons!B2</f>
        <v>70</v>
      </c>
      <c r="D74" s="6">
        <f>Cannons!C2</f>
        <v>66</v>
      </c>
      <c r="E74" s="6">
        <f>Cannons!D2</f>
        <v>14</v>
      </c>
      <c r="F74" s="6">
        <f>Cannons!E2</f>
        <v>4</v>
      </c>
      <c r="G74" s="6">
        <f>Cannons!F2</f>
        <v>8</v>
      </c>
      <c r="H74" s="6">
        <f>Cannons!G2</f>
        <v>1</v>
      </c>
      <c r="I74" s="6">
        <f>Cannons!H2</f>
        <v>1</v>
      </c>
      <c r="J74" s="6">
        <f>Cannons!I2</f>
        <v>4</v>
      </c>
      <c r="K74" s="6">
        <f>Cannons!J2</f>
        <v>29</v>
      </c>
      <c r="L74" s="6">
        <f>Cannons!K2</f>
        <v>2</v>
      </c>
      <c r="M74" s="11">
        <f t="shared" si="10"/>
        <v>0.5714285714285714</v>
      </c>
      <c r="N74" s="11">
        <f t="shared" si="11"/>
        <v>7.1428571428571425E-2</v>
      </c>
      <c r="O74" s="11">
        <f t="shared" si="12"/>
        <v>7.1428571428571425E-2</v>
      </c>
      <c r="P74" s="11">
        <f t="shared" si="13"/>
        <v>0.2857142857142857</v>
      </c>
      <c r="Q74" s="11">
        <f t="shared" si="14"/>
        <v>5.7142857142857141E-2</v>
      </c>
      <c r="R74" s="14">
        <f t="shared" si="15"/>
        <v>0.21212121212121213</v>
      </c>
      <c r="S74" s="14">
        <f t="shared" si="16"/>
        <v>0.43939393939393939</v>
      </c>
      <c r="T74" s="14">
        <f t="shared" si="17"/>
        <v>0.25714285714285712</v>
      </c>
      <c r="U74" s="14">
        <f t="shared" si="18"/>
        <v>0.69653679653679657</v>
      </c>
      <c r="V74" s="14">
        <f>(Table31118[[#This Row],[2B]]+Table31118[[#This Row],[3B]]+(3*Table31118[[#This Row],[HR]]))/Table31118[[#This Row],[AB]]</f>
        <v>0.21212121212121213</v>
      </c>
      <c r="W74" s="14">
        <f>(0.69*Table31118[[#This Row],[BB]])+(0.89*Table31118[[#This Row],[1B]])+(1.27*Table31118[[#This Row],[2B]])+(1.62*Table31118[[#This Row],[3B]])+(2.1*Table31118[[#This Row],[HR]])/Table31118[[#This Row],[PA]]</f>
        <v>12.889999999999999</v>
      </c>
      <c r="X74" s="40">
        <f t="shared" si="19"/>
        <v>7.7394285714285713</v>
      </c>
    </row>
    <row r="75" spans="1:24" x14ac:dyDescent="0.25">
      <c r="A75" s="17" t="s">
        <v>236</v>
      </c>
      <c r="B75" s="6" t="str">
        <f>Runners!A5</f>
        <v>Jared Jensen</v>
      </c>
      <c r="C75" s="6">
        <f>Runners!B5</f>
        <v>65</v>
      </c>
      <c r="D75" s="6">
        <f>Runners!C5</f>
        <v>62</v>
      </c>
      <c r="E75" s="6">
        <f>Runners!D5</f>
        <v>15</v>
      </c>
      <c r="F75" s="6">
        <f>Runners!E5</f>
        <v>3</v>
      </c>
      <c r="G75" s="6">
        <f>Runners!F5</f>
        <v>9</v>
      </c>
      <c r="H75" s="6">
        <f>Runners!G5</f>
        <v>3</v>
      </c>
      <c r="I75" s="6">
        <f>Runners!H5</f>
        <v>0</v>
      </c>
      <c r="J75" s="6">
        <f>Runners!I5</f>
        <v>3</v>
      </c>
      <c r="K75" s="6">
        <f>Runners!J5</f>
        <v>27</v>
      </c>
      <c r="L75" s="6">
        <f>Runners!K5</f>
        <v>4</v>
      </c>
      <c r="M75" s="11">
        <f t="shared" si="10"/>
        <v>0.6</v>
      </c>
      <c r="N75" s="11">
        <f t="shared" si="11"/>
        <v>0.2</v>
      </c>
      <c r="O75" s="11">
        <f t="shared" si="12"/>
        <v>0</v>
      </c>
      <c r="P75" s="11">
        <f t="shared" si="13"/>
        <v>0.2</v>
      </c>
      <c r="Q75" s="11">
        <f t="shared" si="14"/>
        <v>4.6153846153846156E-2</v>
      </c>
      <c r="R75" s="14">
        <f t="shared" si="15"/>
        <v>0.24193548387096775</v>
      </c>
      <c r="S75" s="14">
        <f t="shared" si="16"/>
        <v>0.43548387096774194</v>
      </c>
      <c r="T75" s="14">
        <f t="shared" si="17"/>
        <v>0.27692307692307694</v>
      </c>
      <c r="U75" s="14">
        <f t="shared" si="18"/>
        <v>0.71240694789081882</v>
      </c>
      <c r="V75" s="14">
        <f>(Table31118[[#This Row],[2B]]+Table31118[[#This Row],[3B]]+(3*Table31118[[#This Row],[HR]]))/Table31118[[#This Row],[AB]]</f>
        <v>0.19354838709677419</v>
      </c>
      <c r="W75" s="14">
        <f>(0.69*Table31118[[#This Row],[BB]])+(0.89*Table31118[[#This Row],[1B]])+(1.27*Table31118[[#This Row],[2B]])+(1.62*Table31118[[#This Row],[3B]])+(2.1*Table31118[[#This Row],[HR]])/Table31118[[#This Row],[PA]]</f>
        <v>13.986923076923077</v>
      </c>
      <c r="X75" s="40">
        <f t="shared" si="19"/>
        <v>7.7249230769230772</v>
      </c>
    </row>
    <row r="76" spans="1:24" x14ac:dyDescent="0.25">
      <c r="A76" s="17" t="s">
        <v>246</v>
      </c>
      <c r="B76" s="6" t="str">
        <f>Cannons!A4</f>
        <v>Glen Hamilton</v>
      </c>
      <c r="C76" s="6">
        <f>Cannons!B4</f>
        <v>70</v>
      </c>
      <c r="D76" s="6">
        <f>Cannons!C4</f>
        <v>66</v>
      </c>
      <c r="E76" s="6">
        <f>Cannons!D4</f>
        <v>17</v>
      </c>
      <c r="F76" s="6">
        <f>Cannons!E4</f>
        <v>4</v>
      </c>
      <c r="G76" s="6">
        <f>Cannons!F4</f>
        <v>12</v>
      </c>
      <c r="H76" s="6">
        <f>Cannons!G4</f>
        <v>4</v>
      </c>
      <c r="I76" s="6">
        <f>Cannons!H4</f>
        <v>0</v>
      </c>
      <c r="J76" s="6">
        <f>Cannons!I4</f>
        <v>1</v>
      </c>
      <c r="K76" s="6">
        <f>Cannons!J4</f>
        <v>24</v>
      </c>
      <c r="L76" s="6">
        <f>Cannons!K4</f>
        <v>3</v>
      </c>
      <c r="M76" s="11">
        <f t="shared" si="10"/>
        <v>0.70588235294117652</v>
      </c>
      <c r="N76" s="11">
        <f t="shared" si="11"/>
        <v>0.23529411764705882</v>
      </c>
      <c r="O76" s="11">
        <f t="shared" si="12"/>
        <v>0</v>
      </c>
      <c r="P76" s="11">
        <f t="shared" si="13"/>
        <v>5.8823529411764705E-2</v>
      </c>
      <c r="Q76" s="11">
        <f t="shared" si="14"/>
        <v>5.7142857142857141E-2</v>
      </c>
      <c r="R76" s="14">
        <f t="shared" si="15"/>
        <v>0.25757575757575757</v>
      </c>
      <c r="S76" s="14">
        <f t="shared" si="16"/>
        <v>0.36363636363636365</v>
      </c>
      <c r="T76" s="14">
        <f t="shared" si="17"/>
        <v>0.3</v>
      </c>
      <c r="U76" s="14">
        <f t="shared" si="18"/>
        <v>0.66363636363636358</v>
      </c>
      <c r="V76" s="14">
        <f>(Table31118[[#This Row],[2B]]+Table31118[[#This Row],[3B]]+(3*Table31118[[#This Row],[HR]]))/Table31118[[#This Row],[AB]]</f>
        <v>0.10606060606060606</v>
      </c>
      <c r="W76" s="14">
        <f>(0.69*Table31118[[#This Row],[BB]])+(0.89*Table31118[[#This Row],[1B]])+(1.27*Table31118[[#This Row],[2B]])+(1.62*Table31118[[#This Row],[3B]])+(2.1*Table31118[[#This Row],[HR]])/Table31118[[#This Row],[PA]]</f>
        <v>18.55</v>
      </c>
      <c r="X76" s="40">
        <f t="shared" si="19"/>
        <v>7.5342857142857138</v>
      </c>
    </row>
    <row r="77" spans="1:24" x14ac:dyDescent="0.25">
      <c r="A77" s="17" t="s">
        <v>244</v>
      </c>
      <c r="B77" s="6" t="str">
        <f>Badgers!A7</f>
        <v>Carmelo Santos</v>
      </c>
      <c r="C77" s="6">
        <f>Badgers!B7</f>
        <v>61</v>
      </c>
      <c r="D77" s="6">
        <f>Badgers!C7</f>
        <v>55</v>
      </c>
      <c r="E77" s="6">
        <f>Badgers!D7</f>
        <v>14</v>
      </c>
      <c r="F77" s="6">
        <f>Badgers!E7</f>
        <v>6</v>
      </c>
      <c r="G77" s="6">
        <f>Badgers!F7</f>
        <v>7</v>
      </c>
      <c r="H77" s="6">
        <f>Badgers!G7</f>
        <v>7</v>
      </c>
      <c r="I77" s="6">
        <f>Badgers!H7</f>
        <v>0</v>
      </c>
      <c r="J77" s="6">
        <f>Badgers!I7</f>
        <v>0</v>
      </c>
      <c r="K77" s="6">
        <f>Badgers!J7</f>
        <v>21</v>
      </c>
      <c r="L77" s="6">
        <f>Badgers!K7</f>
        <v>4</v>
      </c>
      <c r="M77" s="11">
        <f t="shared" si="10"/>
        <v>0.5</v>
      </c>
      <c r="N77" s="11">
        <f t="shared" si="11"/>
        <v>0.5</v>
      </c>
      <c r="O77" s="11">
        <f t="shared" si="12"/>
        <v>0</v>
      </c>
      <c r="P77" s="11">
        <f t="shared" si="13"/>
        <v>0</v>
      </c>
      <c r="Q77" s="11">
        <f t="shared" si="14"/>
        <v>9.8360655737704916E-2</v>
      </c>
      <c r="R77" s="14">
        <f t="shared" si="15"/>
        <v>0.25454545454545452</v>
      </c>
      <c r="S77" s="14">
        <f t="shared" si="16"/>
        <v>0.38181818181818183</v>
      </c>
      <c r="T77" s="14">
        <f t="shared" si="17"/>
        <v>0.32786885245901637</v>
      </c>
      <c r="U77" s="14">
        <f t="shared" si="18"/>
        <v>0.70968703427719815</v>
      </c>
      <c r="V77" s="14">
        <f>(Table31118[[#This Row],[2B]]+Table31118[[#This Row],[3B]]+(3*Table31118[[#This Row],[HR]]))/Table31118[[#This Row],[AB]]</f>
        <v>0.12727272727272726</v>
      </c>
      <c r="W77" s="14">
        <f>(0.69*Table31118[[#This Row],[BB]])+(0.89*Table31118[[#This Row],[1B]])+(1.27*Table31118[[#This Row],[2B]])+(1.62*Table31118[[#This Row],[3B]])+(2.1*Table31118[[#This Row],[HR]])/Table31118[[#This Row],[PA]]</f>
        <v>19.260000000000002</v>
      </c>
      <c r="X77" s="40">
        <f t="shared" si="19"/>
        <v>7.4308196721311468</v>
      </c>
    </row>
    <row r="78" spans="1:24" x14ac:dyDescent="0.25">
      <c r="A78" s="17" t="s">
        <v>235</v>
      </c>
      <c r="B78" s="6" t="str">
        <f>Novas!A9</f>
        <v>Roberta Vidal</v>
      </c>
      <c r="C78" s="6">
        <f>Novas!B9</f>
        <v>60</v>
      </c>
      <c r="D78" s="6">
        <f>Novas!C9</f>
        <v>57</v>
      </c>
      <c r="E78" s="6">
        <f>Novas!D9</f>
        <v>13</v>
      </c>
      <c r="F78" s="6">
        <f>Novas!E9</f>
        <v>3</v>
      </c>
      <c r="G78" s="6">
        <f>Novas!F9</f>
        <v>6</v>
      </c>
      <c r="H78" s="6">
        <f>Novas!G9</f>
        <v>3</v>
      </c>
      <c r="I78" s="6">
        <f>Novas!H9</f>
        <v>1</v>
      </c>
      <c r="J78" s="6">
        <f>Novas!I9</f>
        <v>3</v>
      </c>
      <c r="K78" s="6">
        <f>Novas!J9</f>
        <v>27</v>
      </c>
      <c r="L78" s="6">
        <f>Novas!K9</f>
        <v>2</v>
      </c>
      <c r="M78" s="11">
        <f t="shared" si="10"/>
        <v>0.46153846153846156</v>
      </c>
      <c r="N78" s="11">
        <f t="shared" si="11"/>
        <v>0.23076923076923078</v>
      </c>
      <c r="O78" s="11">
        <f t="shared" si="12"/>
        <v>7.6923076923076927E-2</v>
      </c>
      <c r="P78" s="11">
        <f t="shared" si="13"/>
        <v>0.23076923076923078</v>
      </c>
      <c r="Q78" s="11">
        <f t="shared" si="14"/>
        <v>0.05</v>
      </c>
      <c r="R78" s="14">
        <f t="shared" si="15"/>
        <v>0.22807017543859648</v>
      </c>
      <c r="S78" s="14">
        <f t="shared" si="16"/>
        <v>0.47368421052631576</v>
      </c>
      <c r="T78" s="14">
        <f t="shared" si="17"/>
        <v>0.26666666666666666</v>
      </c>
      <c r="U78" s="14">
        <f t="shared" si="18"/>
        <v>0.74035087719298243</v>
      </c>
      <c r="V78" s="14">
        <f>(Table31118[[#This Row],[2B]]+Table31118[[#This Row],[3B]]+(3*Table31118[[#This Row],[HR]]))/Table31118[[#This Row],[AB]]</f>
        <v>0.22807017543859648</v>
      </c>
      <c r="W78" s="14">
        <f>(0.69*Table31118[[#This Row],[BB]])+(0.89*Table31118[[#This Row],[1B]])+(1.27*Table31118[[#This Row],[2B]])+(1.62*Table31118[[#This Row],[3B]])+(2.1*Table31118[[#This Row],[HR]])/Table31118[[#This Row],[PA]]</f>
        <v>12.945</v>
      </c>
      <c r="X78" s="40">
        <f t="shared" si="19"/>
        <v>7.4253333333333336</v>
      </c>
    </row>
    <row r="79" spans="1:24" x14ac:dyDescent="0.25">
      <c r="A79" s="17" t="s">
        <v>245</v>
      </c>
      <c r="B79" s="41" t="str">
        <f>Spikes!A8</f>
        <v>Pat Mills</v>
      </c>
      <c r="C79" s="41">
        <f>Spikes!B8</f>
        <v>62</v>
      </c>
      <c r="D79" s="41">
        <f>Spikes!C8</f>
        <v>59</v>
      </c>
      <c r="E79" s="41">
        <f>Spikes!D8</f>
        <v>14</v>
      </c>
      <c r="F79" s="41">
        <f>Spikes!E8</f>
        <v>3</v>
      </c>
      <c r="G79" s="41">
        <f>Spikes!F8</f>
        <v>6</v>
      </c>
      <c r="H79" s="41">
        <f>Spikes!G8</f>
        <v>6</v>
      </c>
      <c r="I79" s="41">
        <f>Spikes!H8</f>
        <v>0</v>
      </c>
      <c r="J79" s="41">
        <f>Spikes!I8</f>
        <v>2</v>
      </c>
      <c r="K79" s="41">
        <f>Spikes!J8</f>
        <v>26</v>
      </c>
      <c r="L79" s="41">
        <f>Spikes!K8</f>
        <v>7</v>
      </c>
      <c r="M79" s="11">
        <f t="shared" si="10"/>
        <v>0.42857142857142855</v>
      </c>
      <c r="N79" s="11">
        <f t="shared" si="11"/>
        <v>0.42857142857142855</v>
      </c>
      <c r="O79" s="11">
        <f t="shared" si="12"/>
        <v>0</v>
      </c>
      <c r="P79" s="11">
        <f t="shared" si="13"/>
        <v>0.14285714285714285</v>
      </c>
      <c r="Q79" s="11">
        <f t="shared" si="14"/>
        <v>4.8387096774193547E-2</v>
      </c>
      <c r="R79" s="14">
        <f t="shared" si="15"/>
        <v>0.23728813559322035</v>
      </c>
      <c r="S79" s="14">
        <f t="shared" si="16"/>
        <v>0.44067796610169491</v>
      </c>
      <c r="T79" s="14">
        <f t="shared" si="17"/>
        <v>0.27419354838709675</v>
      </c>
      <c r="U79" s="14">
        <f t="shared" si="18"/>
        <v>0.7148715144887916</v>
      </c>
      <c r="V79" s="14">
        <f>(Table31118[[#This Row],[2B]]+Table31118[[#This Row],[3B]]+(3*Table31118[[#This Row],[HR]]))/Table31118[[#This Row],[AB]]</f>
        <v>0.20338983050847459</v>
      </c>
      <c r="W79" s="14">
        <f>(0.69*Table31118[[#This Row],[BB]])+(0.89*Table31118[[#This Row],[1B]])+(1.27*Table31118[[#This Row],[2B]])+(1.62*Table31118[[#This Row],[3B]])+(2.1*Table31118[[#This Row],[HR]])/Table31118[[#This Row],[PA]]</f>
        <v>15.097741935483873</v>
      </c>
      <c r="X79" s="40">
        <f t="shared" si="19"/>
        <v>7.4016129032258062</v>
      </c>
    </row>
    <row r="80" spans="1:24" x14ac:dyDescent="0.25">
      <c r="A80" s="17" t="s">
        <v>231</v>
      </c>
      <c r="B80" s="6" t="str">
        <f>Claws!A4</f>
        <v>Ilze Aikema</v>
      </c>
      <c r="C80" s="6">
        <f>Claws!B4</f>
        <v>70</v>
      </c>
      <c r="D80" s="6">
        <f>Claws!C4</f>
        <v>69</v>
      </c>
      <c r="E80" s="6">
        <f>Claws!D4</f>
        <v>16</v>
      </c>
      <c r="F80" s="6">
        <f>Claws!E4</f>
        <v>1</v>
      </c>
      <c r="G80" s="6">
        <f>Claws!F4</f>
        <v>7</v>
      </c>
      <c r="H80" s="6">
        <f>Claws!G4</f>
        <v>6</v>
      </c>
      <c r="I80" s="6">
        <f>Claws!H4</f>
        <v>1</v>
      </c>
      <c r="J80" s="6">
        <f>Claws!I4</f>
        <v>2</v>
      </c>
      <c r="K80" s="6">
        <f>Claws!J4</f>
        <v>30</v>
      </c>
      <c r="L80" s="6">
        <f>Claws!K4</f>
        <v>6</v>
      </c>
      <c r="M80" s="11">
        <f t="shared" si="10"/>
        <v>0.4375</v>
      </c>
      <c r="N80" s="11">
        <f t="shared" si="11"/>
        <v>0.375</v>
      </c>
      <c r="O80" s="11">
        <f t="shared" si="12"/>
        <v>6.25E-2</v>
      </c>
      <c r="P80" s="11">
        <f t="shared" si="13"/>
        <v>0.125</v>
      </c>
      <c r="Q80" s="11">
        <f t="shared" si="14"/>
        <v>1.4285714285714285E-2</v>
      </c>
      <c r="R80" s="14">
        <f t="shared" si="15"/>
        <v>0.2318840579710145</v>
      </c>
      <c r="S80" s="14">
        <f t="shared" si="16"/>
        <v>0.43478260869565216</v>
      </c>
      <c r="T80" s="14">
        <f t="shared" si="17"/>
        <v>0.24285714285714285</v>
      </c>
      <c r="U80" s="14">
        <f t="shared" si="18"/>
        <v>0.67763975155279499</v>
      </c>
      <c r="V80" s="14">
        <f>(Table31118[[#This Row],[2B]]+Table31118[[#This Row],[3B]]+(3*Table31118[[#This Row],[HR]]))/Table31118[[#This Row],[AB]]</f>
        <v>0.18840579710144928</v>
      </c>
      <c r="W80" s="14">
        <f>(0.69*Table31118[[#This Row],[BB]])+(0.89*Table31118[[#This Row],[1B]])+(1.27*Table31118[[#This Row],[2B]])+(1.62*Table31118[[#This Row],[3B]])+(2.1*Table31118[[#This Row],[HR]])/Table31118[[#This Row],[PA]]</f>
        <v>16.22</v>
      </c>
      <c r="X80" s="40">
        <f t="shared" si="19"/>
        <v>7.3934285714285721</v>
      </c>
    </row>
    <row r="81" spans="1:24" x14ac:dyDescent="0.25">
      <c r="A81" s="16" t="s">
        <v>232</v>
      </c>
      <c r="B81" s="6" t="str">
        <f>Spartans!A8</f>
        <v>Emilio Rojas</v>
      </c>
      <c r="C81" s="6">
        <f>Spartans!B8</f>
        <v>63</v>
      </c>
      <c r="D81" s="6">
        <f>Spartans!C8</f>
        <v>61</v>
      </c>
      <c r="E81" s="6">
        <f>Spartans!D8</f>
        <v>17</v>
      </c>
      <c r="F81" s="6">
        <f>Spartans!E8</f>
        <v>2</v>
      </c>
      <c r="G81" s="6">
        <f>Spartans!F8</f>
        <v>11</v>
      </c>
      <c r="H81" s="6">
        <f>Spartans!G8</f>
        <v>6</v>
      </c>
      <c r="I81" s="6">
        <f>Spartans!H8</f>
        <v>0</v>
      </c>
      <c r="J81" s="6">
        <f>Spartans!I8</f>
        <v>0</v>
      </c>
      <c r="K81" s="6">
        <f>Spartans!J8</f>
        <v>23</v>
      </c>
      <c r="L81" s="6">
        <f>Spartans!K8</f>
        <v>1</v>
      </c>
      <c r="M81" s="11">
        <f t="shared" si="10"/>
        <v>0.6470588235294118</v>
      </c>
      <c r="N81" s="11">
        <f t="shared" si="11"/>
        <v>0.35294117647058826</v>
      </c>
      <c r="O81" s="11">
        <f t="shared" si="12"/>
        <v>0</v>
      </c>
      <c r="P81" s="11">
        <f t="shared" si="13"/>
        <v>0</v>
      </c>
      <c r="Q81" s="11">
        <f t="shared" si="14"/>
        <v>3.1746031746031744E-2</v>
      </c>
      <c r="R81" s="14">
        <f t="shared" si="15"/>
        <v>0.27868852459016391</v>
      </c>
      <c r="S81" s="14">
        <f t="shared" si="16"/>
        <v>0.37704918032786883</v>
      </c>
      <c r="T81" s="14">
        <f t="shared" si="17"/>
        <v>0.30158730158730157</v>
      </c>
      <c r="U81" s="14">
        <f t="shared" si="18"/>
        <v>0.67863648191517045</v>
      </c>
      <c r="V81" s="14">
        <f>(Table31118[[#This Row],[2B]]+Table31118[[#This Row],[3B]]+(3*Table31118[[#This Row],[HR]]))/Table31118[[#This Row],[AB]]</f>
        <v>9.8360655737704916E-2</v>
      </c>
      <c r="W81" s="14">
        <f>(0.69*Table31118[[#This Row],[BB]])+(0.89*Table31118[[#This Row],[1B]])+(1.27*Table31118[[#This Row],[2B]])+(1.62*Table31118[[#This Row],[3B]])+(2.1*Table31118[[#This Row],[HR]])/Table31118[[#This Row],[PA]]</f>
        <v>18.790000000000003</v>
      </c>
      <c r="X81" s="40">
        <f t="shared" si="19"/>
        <v>7.1015873015873012</v>
      </c>
    </row>
    <row r="82" spans="1:24" x14ac:dyDescent="0.25">
      <c r="A82" s="17" t="s">
        <v>240</v>
      </c>
      <c r="B82" s="6" t="str">
        <f>Sabertooths!A5</f>
        <v>Ernesto Aguilar</v>
      </c>
      <c r="C82" s="6">
        <f>Sabertooths!B5</f>
        <v>64</v>
      </c>
      <c r="D82" s="6">
        <f>Sabertooths!C5</f>
        <v>59</v>
      </c>
      <c r="E82" s="6">
        <f>Sabertooths!D5</f>
        <v>15</v>
      </c>
      <c r="F82" s="6">
        <f>Sabertooths!E5</f>
        <v>5</v>
      </c>
      <c r="G82" s="6">
        <f>Sabertooths!F5</f>
        <v>11</v>
      </c>
      <c r="H82" s="6">
        <f>Sabertooths!G5</f>
        <v>3</v>
      </c>
      <c r="I82" s="6">
        <f>Sabertooths!H5</f>
        <v>0</v>
      </c>
      <c r="J82" s="6">
        <f>Sabertooths!I5</f>
        <v>1</v>
      </c>
      <c r="K82" s="6">
        <f>Sabertooths!J5</f>
        <v>21</v>
      </c>
      <c r="L82" s="6">
        <f>Sabertooths!K5</f>
        <v>5</v>
      </c>
      <c r="M82" s="11">
        <f t="shared" si="10"/>
        <v>0.73333333333333328</v>
      </c>
      <c r="N82" s="11">
        <f t="shared" si="11"/>
        <v>0.2</v>
      </c>
      <c r="O82" s="11">
        <f t="shared" si="12"/>
        <v>0</v>
      </c>
      <c r="P82" s="11">
        <f t="shared" si="13"/>
        <v>6.6666666666666666E-2</v>
      </c>
      <c r="Q82" s="11">
        <f t="shared" si="14"/>
        <v>7.8125E-2</v>
      </c>
      <c r="R82" s="14">
        <f t="shared" si="15"/>
        <v>0.25423728813559321</v>
      </c>
      <c r="S82" s="14">
        <f t="shared" si="16"/>
        <v>0.3559322033898305</v>
      </c>
      <c r="T82" s="14">
        <f t="shared" si="17"/>
        <v>0.3125</v>
      </c>
      <c r="U82" s="14">
        <f t="shared" si="18"/>
        <v>0.66843220338983045</v>
      </c>
      <c r="V82" s="14">
        <f>(Table31118[[#This Row],[2B]]+Table31118[[#This Row],[3B]]+(3*Table31118[[#This Row],[HR]]))/Table31118[[#This Row],[AB]]</f>
        <v>0.10169491525423729</v>
      </c>
      <c r="W82" s="14">
        <f>(0.69*Table31118[[#This Row],[BB]])+(0.89*Table31118[[#This Row],[1B]])+(1.27*Table31118[[#This Row],[2B]])+(1.62*Table31118[[#This Row],[3B]])+(2.1*Table31118[[#This Row],[HR]])/Table31118[[#This Row],[PA]]</f>
        <v>17.082812499999999</v>
      </c>
      <c r="X82" s="40">
        <f t="shared" si="19"/>
        <v>7.0093750000000004</v>
      </c>
    </row>
    <row r="83" spans="1:24" x14ac:dyDescent="0.25">
      <c r="A83" s="17" t="s">
        <v>244</v>
      </c>
      <c r="B83" s="6" t="str">
        <f>Badgers!A4</f>
        <v>John Vega</v>
      </c>
      <c r="C83" s="6">
        <f>Badgers!B4</f>
        <v>68</v>
      </c>
      <c r="D83" s="6">
        <f>Badgers!C4</f>
        <v>62</v>
      </c>
      <c r="E83" s="6">
        <f>Badgers!D4</f>
        <v>15</v>
      </c>
      <c r="F83" s="6">
        <f>Badgers!E4</f>
        <v>6</v>
      </c>
      <c r="G83" s="6">
        <f>Badgers!F4</f>
        <v>9</v>
      </c>
      <c r="H83" s="6">
        <f>Badgers!G4</f>
        <v>6</v>
      </c>
      <c r="I83" s="6">
        <f>Badgers!H4</f>
        <v>0</v>
      </c>
      <c r="J83" s="6">
        <f>Badgers!I4</f>
        <v>0</v>
      </c>
      <c r="K83" s="6">
        <f>Badgers!J4</f>
        <v>21</v>
      </c>
      <c r="L83" s="6">
        <f>Badgers!K4</f>
        <v>4</v>
      </c>
      <c r="M83" s="11">
        <f t="shared" si="10"/>
        <v>0.6</v>
      </c>
      <c r="N83" s="11">
        <f t="shared" si="11"/>
        <v>0.4</v>
      </c>
      <c r="O83" s="11">
        <f t="shared" si="12"/>
        <v>0</v>
      </c>
      <c r="P83" s="11">
        <f t="shared" si="13"/>
        <v>0</v>
      </c>
      <c r="Q83" s="11">
        <f t="shared" si="14"/>
        <v>8.8235294117647065E-2</v>
      </c>
      <c r="R83" s="14">
        <f t="shared" si="15"/>
        <v>0.24193548387096775</v>
      </c>
      <c r="S83" s="14">
        <f t="shared" si="16"/>
        <v>0.33870967741935482</v>
      </c>
      <c r="T83" s="14">
        <f t="shared" si="17"/>
        <v>0.30882352941176472</v>
      </c>
      <c r="U83" s="14">
        <f t="shared" si="18"/>
        <v>0.64753320683111948</v>
      </c>
      <c r="V83" s="14">
        <f>(Table31118[[#This Row],[2B]]+Table31118[[#This Row],[3B]]+(3*Table31118[[#This Row],[HR]]))/Table31118[[#This Row],[AB]]</f>
        <v>9.6774193548387094E-2</v>
      </c>
      <c r="W83" s="14">
        <f>(0.69*Table31118[[#This Row],[BB]])+(0.89*Table31118[[#This Row],[1B]])+(1.27*Table31118[[#This Row],[2B]])+(1.62*Table31118[[#This Row],[3B]])+(2.1*Table31118[[#This Row],[HR]])/Table31118[[#This Row],[PA]]</f>
        <v>19.77</v>
      </c>
      <c r="X83" s="40">
        <f t="shared" si="19"/>
        <v>6.9976470588235289</v>
      </c>
    </row>
    <row r="84" spans="1:24" x14ac:dyDescent="0.25">
      <c r="A84" s="17" t="s">
        <v>239</v>
      </c>
      <c r="B84" s="6" t="str">
        <f>Crocs!A8</f>
        <v>Mohamed Romero</v>
      </c>
      <c r="C84" s="6">
        <f>Crocs!B8</f>
        <v>58</v>
      </c>
      <c r="D84" s="6">
        <f>Crocs!C8</f>
        <v>56</v>
      </c>
      <c r="E84" s="6">
        <f>Crocs!D8</f>
        <v>13</v>
      </c>
      <c r="F84" s="6">
        <f>Crocs!E8</f>
        <v>2</v>
      </c>
      <c r="G84" s="6">
        <f>Crocs!F8</f>
        <v>6</v>
      </c>
      <c r="H84" s="6">
        <f>Crocs!G8</f>
        <v>4</v>
      </c>
      <c r="I84" s="6">
        <f>Crocs!H8</f>
        <v>0</v>
      </c>
      <c r="J84" s="6">
        <f>Crocs!I8</f>
        <v>3</v>
      </c>
      <c r="K84" s="6">
        <f>Crocs!J8</f>
        <v>26</v>
      </c>
      <c r="L84" s="6">
        <f>Crocs!K8</f>
        <v>3</v>
      </c>
      <c r="M84" s="11">
        <f t="shared" si="10"/>
        <v>0.46153846153846156</v>
      </c>
      <c r="N84" s="11">
        <f t="shared" si="11"/>
        <v>0.30769230769230771</v>
      </c>
      <c r="O84" s="11">
        <f t="shared" si="12"/>
        <v>0</v>
      </c>
      <c r="P84" s="11">
        <f t="shared" si="13"/>
        <v>0.23076923076923078</v>
      </c>
      <c r="Q84" s="11">
        <f t="shared" si="14"/>
        <v>3.4482758620689655E-2</v>
      </c>
      <c r="R84" s="14">
        <f t="shared" si="15"/>
        <v>0.23214285714285715</v>
      </c>
      <c r="S84" s="14">
        <f t="shared" si="16"/>
        <v>0.4642857142857143</v>
      </c>
      <c r="T84" s="14">
        <f t="shared" si="17"/>
        <v>0.25862068965517243</v>
      </c>
      <c r="U84" s="14">
        <f t="shared" si="18"/>
        <v>0.72290640394088679</v>
      </c>
      <c r="V84" s="14">
        <f>(Table31118[[#This Row],[2B]]+Table31118[[#This Row],[3B]]+(3*Table31118[[#This Row],[HR]]))/Table31118[[#This Row],[AB]]</f>
        <v>0.23214285714285715</v>
      </c>
      <c r="W84" s="14">
        <f>(0.69*Table31118[[#This Row],[BB]])+(0.89*Table31118[[#This Row],[1B]])+(1.27*Table31118[[#This Row],[2B]])+(1.62*Table31118[[#This Row],[3B]])+(2.1*Table31118[[#This Row],[HR]])/Table31118[[#This Row],[PA]]</f>
        <v>11.908620689655173</v>
      </c>
      <c r="X84" s="40">
        <f t="shared" si="19"/>
        <v>6.8855172413793104</v>
      </c>
    </row>
    <row r="85" spans="1:24" x14ac:dyDescent="0.25">
      <c r="A85" s="17" t="s">
        <v>245</v>
      </c>
      <c r="B85" s="41" t="str">
        <f>Spikes!A9</f>
        <v>Marvin Payne</v>
      </c>
      <c r="C85" s="41">
        <f>Spikes!B9</f>
        <v>63</v>
      </c>
      <c r="D85" s="41">
        <f>Spikes!C9</f>
        <v>58</v>
      </c>
      <c r="E85" s="41">
        <f>Spikes!D9</f>
        <v>13</v>
      </c>
      <c r="F85" s="41">
        <f>Spikes!E9</f>
        <v>5</v>
      </c>
      <c r="G85" s="41">
        <f>Spikes!F9</f>
        <v>8</v>
      </c>
      <c r="H85" s="41">
        <f>Spikes!G9</f>
        <v>3</v>
      </c>
      <c r="I85" s="41">
        <f>Spikes!H9</f>
        <v>0</v>
      </c>
      <c r="J85" s="41">
        <f>Spikes!I9</f>
        <v>2</v>
      </c>
      <c r="K85" s="41">
        <f>Spikes!J9</f>
        <v>22</v>
      </c>
      <c r="L85" s="41">
        <f>Spikes!K9</f>
        <v>3</v>
      </c>
      <c r="M85" s="11">
        <f t="shared" si="10"/>
        <v>0.61538461538461542</v>
      </c>
      <c r="N85" s="11">
        <f t="shared" si="11"/>
        <v>0.23076923076923078</v>
      </c>
      <c r="O85" s="11">
        <f t="shared" si="12"/>
        <v>0</v>
      </c>
      <c r="P85" s="11">
        <f t="shared" si="13"/>
        <v>0.15384615384615385</v>
      </c>
      <c r="Q85" s="11">
        <f t="shared" si="14"/>
        <v>7.9365079365079361E-2</v>
      </c>
      <c r="R85" s="14">
        <f t="shared" si="15"/>
        <v>0.22413793103448276</v>
      </c>
      <c r="S85" s="14">
        <f t="shared" si="16"/>
        <v>0.37931034482758619</v>
      </c>
      <c r="T85" s="14">
        <f t="shared" si="17"/>
        <v>0.2857142857142857</v>
      </c>
      <c r="U85" s="14">
        <f t="shared" si="18"/>
        <v>0.66502463054187189</v>
      </c>
      <c r="V85" s="14">
        <f>(Table31118[[#This Row],[2B]]+Table31118[[#This Row],[3B]]+(3*Table31118[[#This Row],[HR]]))/Table31118[[#This Row],[AB]]</f>
        <v>0.15517241379310345</v>
      </c>
      <c r="W85" s="14">
        <f>(0.69*Table31118[[#This Row],[BB]])+(0.89*Table31118[[#This Row],[1B]])+(1.27*Table31118[[#This Row],[2B]])+(1.62*Table31118[[#This Row],[3B]])+(2.1*Table31118[[#This Row],[HR]])/Table31118[[#This Row],[PA]]</f>
        <v>14.446666666666667</v>
      </c>
      <c r="X85" s="40">
        <f t="shared" si="19"/>
        <v>6.6819047619047627</v>
      </c>
    </row>
    <row r="86" spans="1:24" x14ac:dyDescent="0.25">
      <c r="A86" s="17" t="s">
        <v>243</v>
      </c>
      <c r="B86" s="6" t="str">
        <f>Trolls!A2</f>
        <v>Benjamin Hoffman</v>
      </c>
      <c r="C86" s="6">
        <f>Trolls!B2</f>
        <v>69</v>
      </c>
      <c r="D86" s="6">
        <f>Trolls!C2</f>
        <v>59</v>
      </c>
      <c r="E86" s="6">
        <f>Trolls!D2</f>
        <v>11</v>
      </c>
      <c r="F86" s="6">
        <f>Trolls!E2</f>
        <v>10</v>
      </c>
      <c r="G86" s="6">
        <f>Trolls!F2</f>
        <v>6</v>
      </c>
      <c r="H86" s="6">
        <f>Trolls!G2</f>
        <v>3</v>
      </c>
      <c r="I86" s="6">
        <f>Trolls!H2</f>
        <v>1</v>
      </c>
      <c r="J86" s="6">
        <f>Trolls!I2</f>
        <v>1</v>
      </c>
      <c r="K86" s="6">
        <f>Trolls!J2</f>
        <v>19</v>
      </c>
      <c r="L86" s="6">
        <f>Trolls!K2</f>
        <v>3</v>
      </c>
      <c r="M86" s="11">
        <f t="shared" si="10"/>
        <v>0.54545454545454541</v>
      </c>
      <c r="N86" s="11">
        <f t="shared" si="11"/>
        <v>0.27272727272727271</v>
      </c>
      <c r="O86" s="11">
        <f t="shared" si="12"/>
        <v>9.0909090909090912E-2</v>
      </c>
      <c r="P86" s="11">
        <f t="shared" si="13"/>
        <v>9.0909090909090912E-2</v>
      </c>
      <c r="Q86" s="11">
        <f t="shared" si="14"/>
        <v>0.14492753623188406</v>
      </c>
      <c r="R86" s="14">
        <f t="shared" si="15"/>
        <v>0.1864406779661017</v>
      </c>
      <c r="S86" s="14">
        <f t="shared" si="16"/>
        <v>0.32203389830508472</v>
      </c>
      <c r="T86" s="14">
        <f t="shared" si="17"/>
        <v>0.30434782608695654</v>
      </c>
      <c r="U86" s="14">
        <f t="shared" si="18"/>
        <v>0.62638172439204132</v>
      </c>
      <c r="V86" s="14">
        <f>(Table31118[[#This Row],[2B]]+Table31118[[#This Row],[3B]]+(3*Table31118[[#This Row],[HR]]))/Table31118[[#This Row],[AB]]</f>
        <v>0.11864406779661017</v>
      </c>
      <c r="W86" s="14">
        <f>(0.69*Table31118[[#This Row],[BB]])+(0.89*Table31118[[#This Row],[1B]])+(1.27*Table31118[[#This Row],[2B]])+(1.62*Table31118[[#This Row],[3B]])+(2.1*Table31118[[#This Row],[HR]])/Table31118[[#This Row],[PA]]</f>
        <v>17.700434782608692</v>
      </c>
      <c r="X86" s="40">
        <f t="shared" si="19"/>
        <v>6.5965217391304352</v>
      </c>
    </row>
    <row r="87" spans="1:24" x14ac:dyDescent="0.25">
      <c r="A87" s="17" t="s">
        <v>236</v>
      </c>
      <c r="B87" s="6" t="str">
        <f>Runners!A6</f>
        <v>Gabriel Ramirez</v>
      </c>
      <c r="C87" s="6">
        <f>Runners!B6</f>
        <v>65</v>
      </c>
      <c r="D87" s="6">
        <f>Runners!C6</f>
        <v>61</v>
      </c>
      <c r="E87" s="6">
        <f>Runners!D6</f>
        <v>11</v>
      </c>
      <c r="F87" s="6">
        <f>Runners!E6</f>
        <v>4</v>
      </c>
      <c r="G87" s="6">
        <f>Runners!F6</f>
        <v>1</v>
      </c>
      <c r="H87" s="6">
        <f>Runners!G6</f>
        <v>6</v>
      </c>
      <c r="I87" s="6">
        <f>Runners!H6</f>
        <v>2</v>
      </c>
      <c r="J87" s="6">
        <f>Runners!I6</f>
        <v>2</v>
      </c>
      <c r="K87" s="6">
        <f>Runners!J6</f>
        <v>27</v>
      </c>
      <c r="L87" s="6">
        <f>Runners!K6</f>
        <v>3</v>
      </c>
      <c r="M87" s="11">
        <f t="shared" si="10"/>
        <v>9.0909090909090912E-2</v>
      </c>
      <c r="N87" s="11">
        <f t="shared" si="11"/>
        <v>0.54545454545454541</v>
      </c>
      <c r="O87" s="11">
        <f t="shared" si="12"/>
        <v>0.18181818181818182</v>
      </c>
      <c r="P87" s="11">
        <f t="shared" si="13"/>
        <v>0.18181818181818182</v>
      </c>
      <c r="Q87" s="11">
        <f t="shared" si="14"/>
        <v>6.1538461538461542E-2</v>
      </c>
      <c r="R87" s="14">
        <f t="shared" si="15"/>
        <v>0.18032786885245902</v>
      </c>
      <c r="S87" s="14">
        <f t="shared" si="16"/>
        <v>0.44262295081967212</v>
      </c>
      <c r="T87" s="14">
        <f t="shared" si="17"/>
        <v>0.23076923076923078</v>
      </c>
      <c r="U87" s="14">
        <f t="shared" si="18"/>
        <v>0.6733921815889029</v>
      </c>
      <c r="V87" s="14">
        <f>(Table31118[[#This Row],[2B]]+Table31118[[#This Row],[3B]]+(3*Table31118[[#This Row],[HR]]))/Table31118[[#This Row],[AB]]</f>
        <v>0.22950819672131148</v>
      </c>
      <c r="W87" s="14">
        <f>(0.69*Table31118[[#This Row],[BB]])+(0.89*Table31118[[#This Row],[1B]])+(1.27*Table31118[[#This Row],[2B]])+(1.62*Table31118[[#This Row],[3B]])+(2.1*Table31118[[#This Row],[HR]])/Table31118[[#This Row],[PA]]</f>
        <v>14.574615384615385</v>
      </c>
      <c r="X87" s="40">
        <f t="shared" si="19"/>
        <v>6.4947692307692302</v>
      </c>
    </row>
    <row r="88" spans="1:24" x14ac:dyDescent="0.25">
      <c r="A88" s="17" t="s">
        <v>246</v>
      </c>
      <c r="B88" s="6" t="str">
        <f>Cannons!A3</f>
        <v>Mohamed Carrasco</v>
      </c>
      <c r="C88" s="6">
        <f>Cannons!B3</f>
        <v>70</v>
      </c>
      <c r="D88" s="6">
        <f>Cannons!C3</f>
        <v>68</v>
      </c>
      <c r="E88" s="6">
        <f>Cannons!D3</f>
        <v>18</v>
      </c>
      <c r="F88" s="6">
        <f>Cannons!E3</f>
        <v>2</v>
      </c>
      <c r="G88" s="6">
        <f>Cannons!F3</f>
        <v>14</v>
      </c>
      <c r="H88" s="6">
        <f>Cannons!G3</f>
        <v>4</v>
      </c>
      <c r="I88" s="6">
        <f>Cannons!H3</f>
        <v>0</v>
      </c>
      <c r="J88" s="6">
        <f>Cannons!I3</f>
        <v>0</v>
      </c>
      <c r="K88" s="6">
        <f>Cannons!J3</f>
        <v>22</v>
      </c>
      <c r="L88" s="6">
        <f>Cannons!K3</f>
        <v>1</v>
      </c>
      <c r="M88" s="11">
        <f t="shared" si="10"/>
        <v>0.77777777777777779</v>
      </c>
      <c r="N88" s="11">
        <f t="shared" si="11"/>
        <v>0.22222222222222221</v>
      </c>
      <c r="O88" s="11">
        <f t="shared" si="12"/>
        <v>0</v>
      </c>
      <c r="P88" s="11">
        <f t="shared" si="13"/>
        <v>0</v>
      </c>
      <c r="Q88" s="11">
        <f t="shared" si="14"/>
        <v>2.8571428571428571E-2</v>
      </c>
      <c r="R88" s="14">
        <f t="shared" si="15"/>
        <v>0.26470588235294118</v>
      </c>
      <c r="S88" s="14">
        <f t="shared" si="16"/>
        <v>0.3235294117647059</v>
      </c>
      <c r="T88" s="14">
        <f t="shared" si="17"/>
        <v>0.2857142857142857</v>
      </c>
      <c r="U88" s="14">
        <f t="shared" si="18"/>
        <v>0.60924369747899165</v>
      </c>
      <c r="V88" s="14">
        <f>(Table31118[[#This Row],[2B]]+Table31118[[#This Row],[3B]]+(3*Table31118[[#This Row],[HR]]))/Table31118[[#This Row],[AB]]</f>
        <v>5.8823529411764705E-2</v>
      </c>
      <c r="W88" s="14">
        <f>(0.69*Table31118[[#This Row],[BB]])+(0.89*Table31118[[#This Row],[1B]])+(1.27*Table31118[[#This Row],[2B]])+(1.62*Table31118[[#This Row],[3B]])+(2.1*Table31118[[#This Row],[HR]])/Table31118[[#This Row],[PA]]</f>
        <v>18.920000000000002</v>
      </c>
      <c r="X88" s="40">
        <f t="shared" si="19"/>
        <v>6.4417142857142853</v>
      </c>
    </row>
    <row r="89" spans="1:24" x14ac:dyDescent="0.25">
      <c r="A89" s="17" t="s">
        <v>239</v>
      </c>
      <c r="B89" s="6" t="str">
        <f>Crocs!A6</f>
        <v>Julian Santana</v>
      </c>
      <c r="C89" s="6">
        <f>Crocs!B6</f>
        <v>64</v>
      </c>
      <c r="D89" s="6">
        <f>Crocs!C6</f>
        <v>62</v>
      </c>
      <c r="E89" s="6">
        <f>Crocs!D6</f>
        <v>17</v>
      </c>
      <c r="F89" s="6">
        <f>Crocs!E6</f>
        <v>2</v>
      </c>
      <c r="G89" s="6">
        <f>Crocs!F6</f>
        <v>13</v>
      </c>
      <c r="H89" s="6">
        <f>Crocs!G6</f>
        <v>4</v>
      </c>
      <c r="I89" s="6">
        <f>Crocs!H6</f>
        <v>0</v>
      </c>
      <c r="J89" s="6">
        <f>Crocs!I6</f>
        <v>0</v>
      </c>
      <c r="K89" s="6">
        <f>Crocs!J6</f>
        <v>21</v>
      </c>
      <c r="L89" s="6">
        <f>Crocs!K6</f>
        <v>4</v>
      </c>
      <c r="M89" s="11">
        <f t="shared" si="10"/>
        <v>0.76470588235294112</v>
      </c>
      <c r="N89" s="11">
        <f t="shared" si="11"/>
        <v>0.23529411764705882</v>
      </c>
      <c r="O89" s="11">
        <f t="shared" si="12"/>
        <v>0</v>
      </c>
      <c r="P89" s="11">
        <f t="shared" si="13"/>
        <v>0</v>
      </c>
      <c r="Q89" s="11">
        <f t="shared" si="14"/>
        <v>3.125E-2</v>
      </c>
      <c r="R89" s="14">
        <f t="shared" si="15"/>
        <v>0.27419354838709675</v>
      </c>
      <c r="S89" s="14">
        <f t="shared" si="16"/>
        <v>0.33870967741935482</v>
      </c>
      <c r="T89" s="14">
        <f t="shared" si="17"/>
        <v>0.296875</v>
      </c>
      <c r="U89" s="14">
        <f t="shared" si="18"/>
        <v>0.63558467741935476</v>
      </c>
      <c r="V89" s="14">
        <f>(Table31118[[#This Row],[2B]]+Table31118[[#This Row],[3B]]+(3*Table31118[[#This Row],[HR]]))/Table31118[[#This Row],[AB]]</f>
        <v>6.4516129032258063E-2</v>
      </c>
      <c r="W89" s="14">
        <f>(0.69*Table31118[[#This Row],[BB]])+(0.89*Table31118[[#This Row],[1B]])+(1.27*Table31118[[#This Row],[2B]])+(1.62*Table31118[[#This Row],[3B]])+(2.1*Table31118[[#This Row],[HR]])/Table31118[[#This Row],[PA]]</f>
        <v>18.03</v>
      </c>
      <c r="X89" s="40">
        <f t="shared" si="19"/>
        <v>6.4212499999999997</v>
      </c>
    </row>
    <row r="90" spans="1:24" x14ac:dyDescent="0.25">
      <c r="A90" s="17" t="s">
        <v>239</v>
      </c>
      <c r="B90" s="6" t="str">
        <f>Crocs!A2</f>
        <v>Alfred Williams</v>
      </c>
      <c r="C90" s="6">
        <f>Crocs!B2</f>
        <v>71</v>
      </c>
      <c r="D90" s="6">
        <f>Crocs!C2</f>
        <v>62</v>
      </c>
      <c r="E90" s="6">
        <f>Crocs!D2</f>
        <v>12</v>
      </c>
      <c r="F90" s="6">
        <f>Crocs!E2</f>
        <v>9</v>
      </c>
      <c r="G90" s="6">
        <f>Crocs!F2</f>
        <v>6</v>
      </c>
      <c r="H90" s="6">
        <f>Crocs!G2</f>
        <v>5</v>
      </c>
      <c r="I90" s="6">
        <f>Crocs!H2</f>
        <v>1</v>
      </c>
      <c r="J90" s="6">
        <f>Crocs!I2</f>
        <v>0</v>
      </c>
      <c r="K90" s="6">
        <f>Crocs!J2</f>
        <v>19</v>
      </c>
      <c r="L90" s="6">
        <f>Crocs!K2</f>
        <v>2</v>
      </c>
      <c r="M90" s="11">
        <f t="shared" si="10"/>
        <v>0.5</v>
      </c>
      <c r="N90" s="11">
        <f t="shared" si="11"/>
        <v>0.41666666666666669</v>
      </c>
      <c r="O90" s="11">
        <f t="shared" si="12"/>
        <v>8.3333333333333329E-2</v>
      </c>
      <c r="P90" s="11">
        <f t="shared" si="13"/>
        <v>0</v>
      </c>
      <c r="Q90" s="11">
        <f t="shared" si="14"/>
        <v>0.12676056338028169</v>
      </c>
      <c r="R90" s="14">
        <f t="shared" si="15"/>
        <v>0.19354838709677419</v>
      </c>
      <c r="S90" s="14">
        <f t="shared" si="16"/>
        <v>0.30645161290322581</v>
      </c>
      <c r="T90" s="14">
        <f t="shared" si="17"/>
        <v>0.29577464788732394</v>
      </c>
      <c r="U90" s="14">
        <f t="shared" si="18"/>
        <v>0.60222626079054975</v>
      </c>
      <c r="V90" s="14">
        <f>(Table31118[[#This Row],[2B]]+Table31118[[#This Row],[3B]]+(3*Table31118[[#This Row],[HR]]))/Table31118[[#This Row],[AB]]</f>
        <v>9.6774193548387094E-2</v>
      </c>
      <c r="W90" s="14">
        <f>(0.69*Table31118[[#This Row],[BB]])+(0.89*Table31118[[#This Row],[1B]])+(1.27*Table31118[[#This Row],[2B]])+(1.62*Table31118[[#This Row],[3B]])+(2.1*Table31118[[#This Row],[HR]])/Table31118[[#This Row],[PA]]</f>
        <v>19.52</v>
      </c>
      <c r="X90" s="40">
        <f t="shared" si="19"/>
        <v>6.326478873239437</v>
      </c>
    </row>
    <row r="91" spans="1:24" x14ac:dyDescent="0.25">
      <c r="A91" s="17" t="s">
        <v>236</v>
      </c>
      <c r="B91" s="6" t="str">
        <f>Runners!A2</f>
        <v>Joan Alvarez</v>
      </c>
      <c r="C91" s="6">
        <f>Runners!B2</f>
        <v>71</v>
      </c>
      <c r="D91" s="6">
        <f>Runners!C2</f>
        <v>67</v>
      </c>
      <c r="E91" s="6">
        <f>Runners!D2</f>
        <v>16</v>
      </c>
      <c r="F91" s="6">
        <f>Runners!E2</f>
        <v>4</v>
      </c>
      <c r="G91" s="6">
        <f>Runners!F2</f>
        <v>11</v>
      </c>
      <c r="H91" s="6">
        <f>Runners!G2</f>
        <v>5</v>
      </c>
      <c r="I91" s="6">
        <f>Runners!H2</f>
        <v>0</v>
      </c>
      <c r="J91" s="6">
        <f>Runners!I2</f>
        <v>0</v>
      </c>
      <c r="K91" s="6">
        <f>Runners!J2</f>
        <v>21</v>
      </c>
      <c r="L91" s="6">
        <f>Runners!K2</f>
        <v>7</v>
      </c>
      <c r="M91" s="11">
        <f t="shared" si="10"/>
        <v>0.6875</v>
      </c>
      <c r="N91" s="11">
        <f t="shared" si="11"/>
        <v>0.3125</v>
      </c>
      <c r="O91" s="11">
        <f t="shared" si="12"/>
        <v>0</v>
      </c>
      <c r="P91" s="11">
        <f t="shared" si="13"/>
        <v>0</v>
      </c>
      <c r="Q91" s="11">
        <f t="shared" si="14"/>
        <v>5.6338028169014086E-2</v>
      </c>
      <c r="R91" s="14">
        <f t="shared" si="15"/>
        <v>0.23880597014925373</v>
      </c>
      <c r="S91" s="14">
        <f t="shared" si="16"/>
        <v>0.31343283582089554</v>
      </c>
      <c r="T91" s="14">
        <f t="shared" si="17"/>
        <v>0.28169014084507044</v>
      </c>
      <c r="U91" s="14">
        <f t="shared" si="18"/>
        <v>0.59512297666596603</v>
      </c>
      <c r="V91" s="14">
        <f>(Table31118[[#This Row],[2B]]+Table31118[[#This Row],[3B]]+(3*Table31118[[#This Row],[HR]]))/Table31118[[#This Row],[AB]]</f>
        <v>7.4626865671641784E-2</v>
      </c>
      <c r="W91" s="14">
        <f>(0.69*Table31118[[#This Row],[BB]])+(0.89*Table31118[[#This Row],[1B]])+(1.27*Table31118[[#This Row],[2B]])+(1.62*Table31118[[#This Row],[3B]])+(2.1*Table31118[[#This Row],[HR]])/Table31118[[#This Row],[PA]]</f>
        <v>18.899999999999999</v>
      </c>
      <c r="X91" s="40">
        <f t="shared" si="19"/>
        <v>6.2597183098591538</v>
      </c>
    </row>
    <row r="92" spans="1:24" x14ac:dyDescent="0.25">
      <c r="A92" s="17" t="s">
        <v>245</v>
      </c>
      <c r="B92" s="41" t="str">
        <f>Spikes!A10</f>
        <v>Bernard Sullivan</v>
      </c>
      <c r="C92" s="41">
        <f>Spikes!B10</f>
        <v>28</v>
      </c>
      <c r="D92" s="41">
        <f>Spikes!C10</f>
        <v>22</v>
      </c>
      <c r="E92" s="41">
        <f>Spikes!D10</f>
        <v>6</v>
      </c>
      <c r="F92" s="41">
        <f>Spikes!E10</f>
        <v>6</v>
      </c>
      <c r="G92" s="41">
        <f>Spikes!F10</f>
        <v>3</v>
      </c>
      <c r="H92" s="41">
        <f>Spikes!G10</f>
        <v>1</v>
      </c>
      <c r="I92" s="41">
        <f>Spikes!H10</f>
        <v>0</v>
      </c>
      <c r="J92" s="41">
        <f>Spikes!I10</f>
        <v>2</v>
      </c>
      <c r="K92" s="41">
        <f>Spikes!J10</f>
        <v>13</v>
      </c>
      <c r="L92" s="41">
        <f>Spikes!K10</f>
        <v>1</v>
      </c>
      <c r="M92" s="11">
        <f t="shared" si="10"/>
        <v>0.5</v>
      </c>
      <c r="N92" s="11">
        <f t="shared" si="11"/>
        <v>0.16666666666666666</v>
      </c>
      <c r="O92" s="11">
        <f t="shared" si="12"/>
        <v>0</v>
      </c>
      <c r="P92" s="11">
        <f t="shared" si="13"/>
        <v>0.33333333333333331</v>
      </c>
      <c r="Q92" s="11">
        <f t="shared" si="14"/>
        <v>0.21428571428571427</v>
      </c>
      <c r="R92" s="14">
        <f t="shared" si="15"/>
        <v>0.27272727272727271</v>
      </c>
      <c r="S92" s="14">
        <f t="shared" si="16"/>
        <v>0.59090909090909094</v>
      </c>
      <c r="T92" s="14">
        <f t="shared" si="17"/>
        <v>0.42857142857142855</v>
      </c>
      <c r="U92" s="14">
        <f t="shared" si="18"/>
        <v>1.0194805194805194</v>
      </c>
      <c r="V92" s="14">
        <f>(Table31118[[#This Row],[2B]]+Table31118[[#This Row],[3B]]+(3*Table31118[[#This Row],[HR]]))/Table31118[[#This Row],[AB]]</f>
        <v>0.31818181818181818</v>
      </c>
      <c r="W92" s="14">
        <f>(0.69*Table31118[[#This Row],[BB]])+(0.89*Table31118[[#This Row],[1B]])+(1.27*Table31118[[#This Row],[2B]])+(1.62*Table31118[[#This Row],[3B]])+(2.1*Table31118[[#This Row],[HR]])/Table31118[[#This Row],[PA]]</f>
        <v>8.23</v>
      </c>
      <c r="X92" s="40">
        <f t="shared" si="19"/>
        <v>6.2585714285714289</v>
      </c>
    </row>
    <row r="93" spans="1:24" x14ac:dyDescent="0.25">
      <c r="A93" s="16" t="s">
        <v>238</v>
      </c>
      <c r="B93" s="41" t="str">
        <f>Knights!A7</f>
        <v>Julio Cruz</v>
      </c>
      <c r="C93" s="41">
        <f>Knights!B7</f>
        <v>63</v>
      </c>
      <c r="D93" s="41">
        <f>Knights!C7</f>
        <v>59</v>
      </c>
      <c r="E93" s="41">
        <f>Knights!D7</f>
        <v>13</v>
      </c>
      <c r="F93" s="41">
        <f>Knights!E7</f>
        <v>4</v>
      </c>
      <c r="G93" s="41">
        <f>Knights!F7</f>
        <v>8</v>
      </c>
      <c r="H93" s="41">
        <f>Knights!G7</f>
        <v>3</v>
      </c>
      <c r="I93" s="41">
        <f>Knights!H7</f>
        <v>0</v>
      </c>
      <c r="J93" s="41">
        <f>Knights!I7</f>
        <v>2</v>
      </c>
      <c r="K93" s="41">
        <f>Knights!J7</f>
        <v>22</v>
      </c>
      <c r="L93" s="41">
        <f>Knights!K7</f>
        <v>3</v>
      </c>
      <c r="M93" s="11">
        <f t="shared" si="10"/>
        <v>0.61538461538461542</v>
      </c>
      <c r="N93" s="11">
        <f t="shared" si="11"/>
        <v>0.23076923076923078</v>
      </c>
      <c r="O93" s="11">
        <f t="shared" si="12"/>
        <v>0</v>
      </c>
      <c r="P93" s="11">
        <f t="shared" si="13"/>
        <v>0.15384615384615385</v>
      </c>
      <c r="Q93" s="11">
        <f t="shared" si="14"/>
        <v>6.3492063492063489E-2</v>
      </c>
      <c r="R93" s="14">
        <f t="shared" si="15"/>
        <v>0.22033898305084745</v>
      </c>
      <c r="S93" s="14">
        <f t="shared" si="16"/>
        <v>0.3728813559322034</v>
      </c>
      <c r="T93" s="14">
        <f t="shared" si="17"/>
        <v>0.26984126984126983</v>
      </c>
      <c r="U93" s="14">
        <f t="shared" si="18"/>
        <v>0.64272262577347328</v>
      </c>
      <c r="V93" s="14">
        <f>(Table31118[[#This Row],[2B]]+Table31118[[#This Row],[3B]]+(3*Table31118[[#This Row],[HR]]))/Table31118[[#This Row],[AB]]</f>
        <v>0.15254237288135594</v>
      </c>
      <c r="W93" s="14">
        <f>(0.69*Table31118[[#This Row],[BB]])+(0.89*Table31118[[#This Row],[1B]])+(1.27*Table31118[[#This Row],[2B]])+(1.62*Table31118[[#This Row],[3B]])+(2.1*Table31118[[#This Row],[HR]])/Table31118[[#This Row],[PA]]</f>
        <v>13.756666666666666</v>
      </c>
      <c r="X93" s="40">
        <f t="shared" si="19"/>
        <v>6.2419047619047623</v>
      </c>
    </row>
    <row r="94" spans="1:24" x14ac:dyDescent="0.25">
      <c r="A94" s="17" t="s">
        <v>230</v>
      </c>
      <c r="B94" s="6" t="str">
        <f>Marshals!A4</f>
        <v>Marc Collins</v>
      </c>
      <c r="C94" s="6">
        <f>Marshals!B4</f>
        <v>79</v>
      </c>
      <c r="D94" s="6">
        <f>Marshals!C4</f>
        <v>75</v>
      </c>
      <c r="E94" s="6">
        <f>Marshals!D4</f>
        <v>15</v>
      </c>
      <c r="F94" s="6">
        <f>Marshals!E4</f>
        <v>4</v>
      </c>
      <c r="G94" s="6">
        <f>Marshals!F4</f>
        <v>9</v>
      </c>
      <c r="H94" s="6">
        <f>Marshals!G4</f>
        <v>4</v>
      </c>
      <c r="I94" s="6">
        <f>Marshals!H4</f>
        <v>1</v>
      </c>
      <c r="J94" s="6">
        <f>Marshals!I4</f>
        <v>1</v>
      </c>
      <c r="K94" s="6">
        <f>Marshals!J4</f>
        <v>24</v>
      </c>
      <c r="L94" s="6">
        <f>Marshals!K4</f>
        <v>0</v>
      </c>
      <c r="M94" s="11">
        <f t="shared" si="10"/>
        <v>0.6</v>
      </c>
      <c r="N94" s="11">
        <f t="shared" si="11"/>
        <v>0.26666666666666666</v>
      </c>
      <c r="O94" s="11">
        <f t="shared" si="12"/>
        <v>6.6666666666666666E-2</v>
      </c>
      <c r="P94" s="11">
        <f t="shared" si="13"/>
        <v>6.6666666666666666E-2</v>
      </c>
      <c r="Q94" s="11">
        <f t="shared" si="14"/>
        <v>5.0632911392405063E-2</v>
      </c>
      <c r="R94" s="14">
        <f t="shared" si="15"/>
        <v>0.2</v>
      </c>
      <c r="S94" s="14">
        <f t="shared" si="16"/>
        <v>0.32</v>
      </c>
      <c r="T94" s="14">
        <f t="shared" si="17"/>
        <v>0.24050632911392406</v>
      </c>
      <c r="U94" s="14">
        <f t="shared" si="18"/>
        <v>0.56050632911392406</v>
      </c>
      <c r="V94" s="14">
        <f>(Table31118[[#This Row],[2B]]+Table31118[[#This Row],[3B]]+(3*Table31118[[#This Row],[HR]]))/Table31118[[#This Row],[AB]]</f>
        <v>0.10666666666666667</v>
      </c>
      <c r="W94" s="14">
        <f>(0.69*Table31118[[#This Row],[BB]])+(0.89*Table31118[[#This Row],[1B]])+(1.27*Table31118[[#This Row],[2B]])+(1.62*Table31118[[#This Row],[3B]])+(2.1*Table31118[[#This Row],[HR]])/Table31118[[#This Row],[PA]]</f>
        <v>17.496582278481011</v>
      </c>
      <c r="X94" s="40">
        <f t="shared" si="19"/>
        <v>6.0222784810126582</v>
      </c>
    </row>
    <row r="95" spans="1:24" x14ac:dyDescent="0.25">
      <c r="A95" s="17" t="s">
        <v>234</v>
      </c>
      <c r="B95" s="6" t="str">
        <f>Bullets!A4</f>
        <v>Jorge Mendez</v>
      </c>
      <c r="C95" s="6">
        <f>Bullets!B4</f>
        <v>67</v>
      </c>
      <c r="D95" s="6">
        <f>Bullets!C4</f>
        <v>62</v>
      </c>
      <c r="E95" s="6">
        <f>Bullets!D4</f>
        <v>12</v>
      </c>
      <c r="F95" s="6">
        <f>Bullets!E4</f>
        <v>5</v>
      </c>
      <c r="G95" s="6">
        <f>Bullets!F4</f>
        <v>5</v>
      </c>
      <c r="H95" s="6">
        <f>Bullets!G4</f>
        <v>5</v>
      </c>
      <c r="I95" s="6">
        <f>Bullets!H4</f>
        <v>1</v>
      </c>
      <c r="J95" s="6">
        <f>Bullets!I4</f>
        <v>1</v>
      </c>
      <c r="K95" s="6">
        <f>Bullets!J4</f>
        <v>22</v>
      </c>
      <c r="L95" s="6">
        <f>Bullets!K4</f>
        <v>3</v>
      </c>
      <c r="M95" s="11">
        <f t="shared" si="10"/>
        <v>0.41666666666666669</v>
      </c>
      <c r="N95" s="11">
        <f t="shared" si="11"/>
        <v>0.41666666666666669</v>
      </c>
      <c r="O95" s="11">
        <f t="shared" si="12"/>
        <v>8.3333333333333329E-2</v>
      </c>
      <c r="P95" s="11">
        <f t="shared" si="13"/>
        <v>8.3333333333333329E-2</v>
      </c>
      <c r="Q95" s="11">
        <f t="shared" si="14"/>
        <v>7.4626865671641784E-2</v>
      </c>
      <c r="R95" s="14">
        <f t="shared" si="15"/>
        <v>0.19354838709677419</v>
      </c>
      <c r="S95" s="14">
        <f t="shared" si="16"/>
        <v>0.35483870967741937</v>
      </c>
      <c r="T95" s="14">
        <f t="shared" si="17"/>
        <v>0.2537313432835821</v>
      </c>
      <c r="U95" s="14">
        <f t="shared" si="18"/>
        <v>0.60857005296100142</v>
      </c>
      <c r="V95" s="14">
        <f>(Table31118[[#This Row],[2B]]+Table31118[[#This Row],[3B]]+(3*Table31118[[#This Row],[HR]]))/Table31118[[#This Row],[AB]]</f>
        <v>0.14516129032258066</v>
      </c>
      <c r="W95" s="14">
        <f>(0.69*Table31118[[#This Row],[BB]])+(0.89*Table31118[[#This Row],[1B]])+(1.27*Table31118[[#This Row],[2B]])+(1.62*Table31118[[#This Row],[3B]])+(2.1*Table31118[[#This Row],[HR]])/Table31118[[#This Row],[PA]]</f>
        <v>15.90134328358209</v>
      </c>
      <c r="X95" s="40">
        <f t="shared" si="19"/>
        <v>5.9352238805970154</v>
      </c>
    </row>
    <row r="96" spans="1:24" x14ac:dyDescent="0.25">
      <c r="A96" s="17" t="s">
        <v>235</v>
      </c>
      <c r="B96" s="6" t="str">
        <f>Novas!A8</f>
        <v>Kira McSheehy</v>
      </c>
      <c r="C96" s="6">
        <f>Novas!B8</f>
        <v>62</v>
      </c>
      <c r="D96" s="6">
        <f>Novas!C8</f>
        <v>59</v>
      </c>
      <c r="E96" s="6">
        <f>Novas!D8</f>
        <v>16</v>
      </c>
      <c r="F96" s="6">
        <f>Novas!E8</f>
        <v>3</v>
      </c>
      <c r="G96" s="6">
        <f>Novas!F8</f>
        <v>14</v>
      </c>
      <c r="H96" s="6">
        <f>Novas!G8</f>
        <v>2</v>
      </c>
      <c r="I96" s="6">
        <f>Novas!H8</f>
        <v>0</v>
      </c>
      <c r="J96" s="6">
        <f>Novas!I8</f>
        <v>0</v>
      </c>
      <c r="K96" s="6">
        <f>Novas!J8</f>
        <v>18</v>
      </c>
      <c r="L96" s="6">
        <f>Novas!K8</f>
        <v>2</v>
      </c>
      <c r="M96" s="11">
        <f t="shared" si="10"/>
        <v>0.875</v>
      </c>
      <c r="N96" s="11">
        <f t="shared" si="11"/>
        <v>0.125</v>
      </c>
      <c r="O96" s="11">
        <f t="shared" si="12"/>
        <v>0</v>
      </c>
      <c r="P96" s="11">
        <f t="shared" si="13"/>
        <v>0</v>
      </c>
      <c r="Q96" s="11">
        <f t="shared" si="14"/>
        <v>4.8387096774193547E-2</v>
      </c>
      <c r="R96" s="14">
        <f t="shared" si="15"/>
        <v>0.2711864406779661</v>
      </c>
      <c r="S96" s="14">
        <f t="shared" si="16"/>
        <v>0.30508474576271188</v>
      </c>
      <c r="T96" s="14">
        <f t="shared" si="17"/>
        <v>0.30645161290322581</v>
      </c>
      <c r="U96" s="14">
        <f t="shared" si="18"/>
        <v>0.6115363586659377</v>
      </c>
      <c r="V96" s="14">
        <f>(Table31118[[#This Row],[2B]]+Table31118[[#This Row],[3B]]+(3*Table31118[[#This Row],[HR]]))/Table31118[[#This Row],[AB]]</f>
        <v>3.3898305084745763E-2</v>
      </c>
      <c r="W96" s="14">
        <f>(0.69*Table31118[[#This Row],[BB]])+(0.89*Table31118[[#This Row],[1B]])+(1.27*Table31118[[#This Row],[2B]])+(1.62*Table31118[[#This Row],[3B]])+(2.1*Table31118[[#This Row],[HR]])/Table31118[[#This Row],[PA]]</f>
        <v>17.07</v>
      </c>
      <c r="X96" s="40">
        <f t="shared" si="19"/>
        <v>5.7719354838709691</v>
      </c>
    </row>
    <row r="97" spans="1:24" x14ac:dyDescent="0.25">
      <c r="A97" s="17" t="s">
        <v>241</v>
      </c>
      <c r="B97" s="6" t="str">
        <f>Bulldogs!A2</f>
        <v>Ted Clark</v>
      </c>
      <c r="C97" s="6">
        <f>Bulldogs!B2</f>
        <v>66</v>
      </c>
      <c r="D97" s="6">
        <f>Bulldogs!C2</f>
        <v>62</v>
      </c>
      <c r="E97" s="6">
        <f>Bulldogs!D2</f>
        <v>11</v>
      </c>
      <c r="F97" s="6">
        <f>Bulldogs!E2</f>
        <v>4</v>
      </c>
      <c r="G97" s="6">
        <f>Bulldogs!F2</f>
        <v>5</v>
      </c>
      <c r="H97" s="6">
        <f>Bulldogs!G2</f>
        <v>2</v>
      </c>
      <c r="I97" s="6">
        <f>Bulldogs!H2</f>
        <v>1</v>
      </c>
      <c r="J97" s="6">
        <f>Bulldogs!I2</f>
        <v>3</v>
      </c>
      <c r="K97" s="6">
        <f>Bulldogs!J2</f>
        <v>24</v>
      </c>
      <c r="L97" s="6">
        <f>Bulldogs!K2</f>
        <v>1</v>
      </c>
      <c r="M97" s="11">
        <f t="shared" si="10"/>
        <v>0.45454545454545453</v>
      </c>
      <c r="N97" s="11">
        <f t="shared" si="11"/>
        <v>0.18181818181818182</v>
      </c>
      <c r="O97" s="11">
        <f t="shared" si="12"/>
        <v>9.0909090909090912E-2</v>
      </c>
      <c r="P97" s="11">
        <f t="shared" si="13"/>
        <v>0.27272727272727271</v>
      </c>
      <c r="Q97" s="11">
        <f t="shared" si="14"/>
        <v>6.0606060606060608E-2</v>
      </c>
      <c r="R97" s="14">
        <f t="shared" si="15"/>
        <v>0.17741935483870969</v>
      </c>
      <c r="S97" s="14">
        <f t="shared" si="16"/>
        <v>0.38709677419354838</v>
      </c>
      <c r="T97" s="14">
        <f t="shared" si="17"/>
        <v>0.22727272727272727</v>
      </c>
      <c r="U97" s="14">
        <f t="shared" si="18"/>
        <v>0.61436950146627567</v>
      </c>
      <c r="V97" s="14">
        <f>(Table31118[[#This Row],[2B]]+Table31118[[#This Row],[3B]]+(3*Table31118[[#This Row],[HR]]))/Table31118[[#This Row],[AB]]</f>
        <v>0.19354838709677419</v>
      </c>
      <c r="W97" s="14">
        <f>(0.69*Table31118[[#This Row],[BB]])+(0.89*Table31118[[#This Row],[1B]])+(1.27*Table31118[[#This Row],[2B]])+(1.62*Table31118[[#This Row],[3B]])+(2.1*Table31118[[#This Row],[HR]])/Table31118[[#This Row],[PA]]</f>
        <v>11.465454545454547</v>
      </c>
      <c r="X97" s="40">
        <f t="shared" si="19"/>
        <v>5.6987878787878783</v>
      </c>
    </row>
    <row r="98" spans="1:24" x14ac:dyDescent="0.25">
      <c r="A98" s="17" t="s">
        <v>234</v>
      </c>
      <c r="B98" s="6" t="str">
        <f>Bullets!A3</f>
        <v>Borja Aguilar</v>
      </c>
      <c r="C98" s="6">
        <f>Bullets!B3</f>
        <v>70</v>
      </c>
      <c r="D98" s="6">
        <f>Bullets!C3</f>
        <v>65</v>
      </c>
      <c r="E98" s="6">
        <f>Bullets!D3</f>
        <v>10</v>
      </c>
      <c r="F98" s="6">
        <f>Bullets!E3</f>
        <v>5</v>
      </c>
      <c r="G98" s="6">
        <f>Bullets!F3</f>
        <v>3</v>
      </c>
      <c r="H98" s="6">
        <f>Bullets!G3</f>
        <v>3</v>
      </c>
      <c r="I98" s="6">
        <f>Bullets!H3</f>
        <v>0</v>
      </c>
      <c r="J98" s="6">
        <f>Bullets!I3</f>
        <v>4</v>
      </c>
      <c r="K98" s="6">
        <f>Bullets!J3</f>
        <v>25</v>
      </c>
      <c r="L98" s="6">
        <f>Bullets!K3</f>
        <v>4</v>
      </c>
      <c r="M98" s="11">
        <f t="shared" si="10"/>
        <v>0.3</v>
      </c>
      <c r="N98" s="11">
        <f t="shared" si="11"/>
        <v>0.3</v>
      </c>
      <c r="O98" s="11">
        <f t="shared" si="12"/>
        <v>0</v>
      </c>
      <c r="P98" s="11">
        <f t="shared" si="13"/>
        <v>0.4</v>
      </c>
      <c r="Q98" s="11">
        <f t="shared" si="14"/>
        <v>7.1428571428571425E-2</v>
      </c>
      <c r="R98" s="14">
        <f t="shared" si="15"/>
        <v>0.15384615384615385</v>
      </c>
      <c r="S98" s="14">
        <f t="shared" si="16"/>
        <v>0.38461538461538464</v>
      </c>
      <c r="T98" s="14">
        <f t="shared" si="17"/>
        <v>0.21428571428571427</v>
      </c>
      <c r="U98" s="14">
        <f t="shared" si="18"/>
        <v>0.59890109890109888</v>
      </c>
      <c r="V98" s="14">
        <f>(Table31118[[#This Row],[2B]]+Table31118[[#This Row],[3B]]+(3*Table31118[[#This Row],[HR]]))/Table31118[[#This Row],[AB]]</f>
        <v>0.23076923076923078</v>
      </c>
      <c r="W98" s="14">
        <f>(0.69*Table31118[[#This Row],[BB]])+(0.89*Table31118[[#This Row],[1B]])+(1.27*Table31118[[#This Row],[2B]])+(1.62*Table31118[[#This Row],[3B]])+(2.1*Table31118[[#This Row],[HR]])/Table31118[[#This Row],[PA]]</f>
        <v>10.049999999999999</v>
      </c>
      <c r="X98" s="40">
        <f t="shared" si="19"/>
        <v>5.6654285714285715</v>
      </c>
    </row>
    <row r="99" spans="1:24" x14ac:dyDescent="0.25">
      <c r="A99" s="17" t="s">
        <v>246</v>
      </c>
      <c r="B99" s="6" t="str">
        <f>Cannons!A6</f>
        <v>Alvain Martin</v>
      </c>
      <c r="C99" s="6">
        <f>Cannons!B6</f>
        <v>68</v>
      </c>
      <c r="D99" s="6">
        <f>Cannons!C6</f>
        <v>62</v>
      </c>
      <c r="E99" s="6">
        <f>Cannons!D6</f>
        <v>10</v>
      </c>
      <c r="F99" s="6">
        <f>Cannons!E6</f>
        <v>6</v>
      </c>
      <c r="G99" s="6">
        <f>Cannons!F6</f>
        <v>4</v>
      </c>
      <c r="H99" s="6">
        <f>Cannons!G6</f>
        <v>3</v>
      </c>
      <c r="I99" s="6">
        <f>Cannons!H6</f>
        <v>0</v>
      </c>
      <c r="J99" s="6">
        <f>Cannons!I6</f>
        <v>3</v>
      </c>
      <c r="K99" s="6">
        <f>Cannons!J6</f>
        <v>22</v>
      </c>
      <c r="L99" s="6">
        <f>Cannons!K6</f>
        <v>5</v>
      </c>
      <c r="M99" s="11">
        <f t="shared" si="10"/>
        <v>0.4</v>
      </c>
      <c r="N99" s="11">
        <f t="shared" si="11"/>
        <v>0.3</v>
      </c>
      <c r="O99" s="11">
        <f t="shared" si="12"/>
        <v>0</v>
      </c>
      <c r="P99" s="11">
        <f t="shared" si="13"/>
        <v>0.3</v>
      </c>
      <c r="Q99" s="11">
        <f t="shared" si="14"/>
        <v>8.8235294117647065E-2</v>
      </c>
      <c r="R99" s="14">
        <f t="shared" si="15"/>
        <v>0.16129032258064516</v>
      </c>
      <c r="S99" s="14">
        <f t="shared" si="16"/>
        <v>0.35483870967741937</v>
      </c>
      <c r="T99" s="14">
        <f t="shared" si="17"/>
        <v>0.23529411764705882</v>
      </c>
      <c r="U99" s="14">
        <f t="shared" si="18"/>
        <v>0.59013282732447814</v>
      </c>
      <c r="V99" s="14">
        <f>(Table31118[[#This Row],[2B]]+Table31118[[#This Row],[3B]]+(3*Table31118[[#This Row],[HR]]))/Table31118[[#This Row],[AB]]</f>
        <v>0.19354838709677419</v>
      </c>
      <c r="W99" s="14">
        <f>(0.69*Table31118[[#This Row],[BB]])+(0.89*Table31118[[#This Row],[1B]])+(1.27*Table31118[[#This Row],[2B]])+(1.62*Table31118[[#This Row],[3B]])+(2.1*Table31118[[#This Row],[HR]])/Table31118[[#This Row],[PA]]</f>
        <v>11.602647058823528</v>
      </c>
      <c r="X99" s="40">
        <f t="shared" si="19"/>
        <v>5.5817647058823532</v>
      </c>
    </row>
    <row r="100" spans="1:24" x14ac:dyDescent="0.25">
      <c r="A100" s="17" t="s">
        <v>243</v>
      </c>
      <c r="B100" s="6" t="str">
        <f>Trolls!A3</f>
        <v>Martin Mael</v>
      </c>
      <c r="C100" s="6">
        <f>Trolls!B3</f>
        <v>71</v>
      </c>
      <c r="D100" s="6">
        <f>Trolls!C3</f>
        <v>68</v>
      </c>
      <c r="E100" s="6">
        <f>Trolls!D3</f>
        <v>15</v>
      </c>
      <c r="F100" s="6">
        <f>Trolls!E3</f>
        <v>3</v>
      </c>
      <c r="G100" s="6">
        <f>Trolls!F3</f>
        <v>13</v>
      </c>
      <c r="H100" s="6">
        <f>Trolls!G3</f>
        <v>0</v>
      </c>
      <c r="I100" s="6">
        <f>Trolls!H3</f>
        <v>0</v>
      </c>
      <c r="J100" s="6">
        <f>Trolls!I3</f>
        <v>2</v>
      </c>
      <c r="K100" s="6">
        <f>Trolls!J3</f>
        <v>21</v>
      </c>
      <c r="L100" s="6">
        <f>Trolls!K3</f>
        <v>3</v>
      </c>
      <c r="M100" s="11">
        <f t="shared" si="10"/>
        <v>0.8666666666666667</v>
      </c>
      <c r="N100" s="11">
        <f t="shared" si="11"/>
        <v>0</v>
      </c>
      <c r="O100" s="11">
        <f t="shared" si="12"/>
        <v>0</v>
      </c>
      <c r="P100" s="11">
        <f t="shared" si="13"/>
        <v>0.13333333333333333</v>
      </c>
      <c r="Q100" s="11">
        <f t="shared" si="14"/>
        <v>4.2253521126760563E-2</v>
      </c>
      <c r="R100" s="14">
        <f t="shared" si="15"/>
        <v>0.22058823529411764</v>
      </c>
      <c r="S100" s="14">
        <f t="shared" si="16"/>
        <v>0.30882352941176472</v>
      </c>
      <c r="T100" s="14">
        <f t="shared" si="17"/>
        <v>0.25352112676056338</v>
      </c>
      <c r="U100" s="14">
        <f t="shared" si="18"/>
        <v>0.56234465617232809</v>
      </c>
      <c r="V100" s="14">
        <f>(Table31118[[#This Row],[2B]]+Table31118[[#This Row],[3B]]+(3*Table31118[[#This Row],[HR]]))/Table31118[[#This Row],[AB]]</f>
        <v>8.8235294117647065E-2</v>
      </c>
      <c r="W100" s="14">
        <f>(0.69*Table31118[[#This Row],[BB]])+(0.89*Table31118[[#This Row],[1B]])+(1.27*Table31118[[#This Row],[2B]])+(1.62*Table31118[[#This Row],[3B]])+(2.1*Table31118[[#This Row],[HR]])/Table31118[[#This Row],[PA]]</f>
        <v>13.699154929577466</v>
      </c>
      <c r="X100" s="40">
        <f t="shared" si="19"/>
        <v>5.5436619718309865</v>
      </c>
    </row>
    <row r="101" spans="1:24" x14ac:dyDescent="0.25">
      <c r="A101" s="17" t="s">
        <v>246</v>
      </c>
      <c r="B101" s="6" t="str">
        <f>Cannons!A13</f>
        <v>Virgil Hernandez</v>
      </c>
      <c r="C101" s="6">
        <f>Cannons!B13</f>
        <v>29</v>
      </c>
      <c r="D101" s="6">
        <f>Cannons!C13</f>
        <v>27</v>
      </c>
      <c r="E101" s="6">
        <f>Cannons!D13</f>
        <v>9</v>
      </c>
      <c r="F101" s="6">
        <f>Cannons!E13</f>
        <v>2</v>
      </c>
      <c r="G101" s="6">
        <f>Cannons!F13</f>
        <v>6</v>
      </c>
      <c r="H101" s="6">
        <f>Cannons!G13</f>
        <v>2</v>
      </c>
      <c r="I101" s="6">
        <f>Cannons!H13</f>
        <v>0</v>
      </c>
      <c r="J101" s="6">
        <f>Cannons!I13</f>
        <v>1</v>
      </c>
      <c r="K101" s="6">
        <f>Cannons!J13</f>
        <v>14</v>
      </c>
      <c r="L101" s="6">
        <f>Cannons!K13</f>
        <v>2</v>
      </c>
      <c r="M101" s="11">
        <f t="shared" si="10"/>
        <v>0.66666666666666663</v>
      </c>
      <c r="N101" s="11">
        <f t="shared" si="11"/>
        <v>0.22222222222222221</v>
      </c>
      <c r="O101" s="11">
        <f t="shared" si="12"/>
        <v>0</v>
      </c>
      <c r="P101" s="11">
        <f t="shared" si="13"/>
        <v>0.1111111111111111</v>
      </c>
      <c r="Q101" s="11">
        <f t="shared" si="14"/>
        <v>6.8965517241379309E-2</v>
      </c>
      <c r="R101" s="14">
        <f t="shared" si="15"/>
        <v>0.33333333333333331</v>
      </c>
      <c r="S101" s="14">
        <f t="shared" si="16"/>
        <v>0.51851851851851849</v>
      </c>
      <c r="T101" s="14">
        <f t="shared" si="17"/>
        <v>0.37931034482758619</v>
      </c>
      <c r="U101" s="14">
        <f t="shared" si="18"/>
        <v>0.89782886334610468</v>
      </c>
      <c r="V101" s="14">
        <f>(Table31118[[#This Row],[2B]]+Table31118[[#This Row],[3B]]+(3*Table31118[[#This Row],[HR]]))/Table31118[[#This Row],[AB]]</f>
        <v>0.18518518518518517</v>
      </c>
      <c r="W101" s="14">
        <f>(0.69*Table31118[[#This Row],[BB]])+(0.89*Table31118[[#This Row],[1B]])+(1.27*Table31118[[#This Row],[2B]])+(1.62*Table31118[[#This Row],[3B]])+(2.1*Table31118[[#This Row],[HR]])/Table31118[[#This Row],[PA]]</f>
        <v>9.3324137931034485</v>
      </c>
      <c r="X101" s="40">
        <f t="shared" si="19"/>
        <v>5.5434482758620689</v>
      </c>
    </row>
    <row r="102" spans="1:24" x14ac:dyDescent="0.25">
      <c r="A102" s="17" t="s">
        <v>236</v>
      </c>
      <c r="B102" s="6" t="str">
        <f>Runners!A4</f>
        <v>Ignacio Santiago</v>
      </c>
      <c r="C102" s="6">
        <f>Runners!B4</f>
        <v>70</v>
      </c>
      <c r="D102" s="6">
        <f>Runners!C4</f>
        <v>64</v>
      </c>
      <c r="E102" s="6">
        <f>Runners!D4</f>
        <v>13</v>
      </c>
      <c r="F102" s="6">
        <f>Runners!E4</f>
        <v>6</v>
      </c>
      <c r="G102" s="6">
        <f>Runners!F4</f>
        <v>8</v>
      </c>
      <c r="H102" s="6">
        <f>Runners!G4</f>
        <v>5</v>
      </c>
      <c r="I102" s="6">
        <f>Runners!H4</f>
        <v>0</v>
      </c>
      <c r="J102" s="6">
        <f>Runners!I4</f>
        <v>0</v>
      </c>
      <c r="K102" s="6">
        <f>Runners!J4</f>
        <v>18</v>
      </c>
      <c r="L102" s="6">
        <f>Runners!K4</f>
        <v>0</v>
      </c>
      <c r="M102" s="11">
        <f t="shared" si="10"/>
        <v>0.61538461538461542</v>
      </c>
      <c r="N102" s="11">
        <f t="shared" si="11"/>
        <v>0.38461538461538464</v>
      </c>
      <c r="O102" s="11">
        <f t="shared" si="12"/>
        <v>0</v>
      </c>
      <c r="P102" s="11">
        <f t="shared" si="13"/>
        <v>0</v>
      </c>
      <c r="Q102" s="11">
        <f t="shared" si="14"/>
        <v>8.5714285714285715E-2</v>
      </c>
      <c r="R102" s="14">
        <f t="shared" si="15"/>
        <v>0.203125</v>
      </c>
      <c r="S102" s="14">
        <f t="shared" si="16"/>
        <v>0.28125</v>
      </c>
      <c r="T102" s="14">
        <f t="shared" si="17"/>
        <v>0.27142857142857141</v>
      </c>
      <c r="U102" s="14">
        <f t="shared" si="18"/>
        <v>0.55267857142857135</v>
      </c>
      <c r="V102" s="14">
        <f>(Table31118[[#This Row],[2B]]+Table31118[[#This Row],[3B]]+(3*Table31118[[#This Row],[HR]]))/Table31118[[#This Row],[AB]]</f>
        <v>7.8125E-2</v>
      </c>
      <c r="W102" s="14">
        <f>(0.69*Table31118[[#This Row],[BB]])+(0.89*Table31118[[#This Row],[1B]])+(1.27*Table31118[[#This Row],[2B]])+(1.62*Table31118[[#This Row],[3B]])+(2.1*Table31118[[#This Row],[HR]])/Table31118[[#This Row],[PA]]</f>
        <v>17.61</v>
      </c>
      <c r="X102" s="40">
        <f t="shared" si="19"/>
        <v>5.3091428571428567</v>
      </c>
    </row>
    <row r="103" spans="1:24" x14ac:dyDescent="0.25">
      <c r="A103" s="17" t="s">
        <v>240</v>
      </c>
      <c r="B103" s="6" t="str">
        <f>Sabertooths!A9</f>
        <v>Jared Snyder</v>
      </c>
      <c r="C103" s="6">
        <f>Sabertooths!B9</f>
        <v>57</v>
      </c>
      <c r="D103" s="6">
        <f>Sabertooths!C9</f>
        <v>55</v>
      </c>
      <c r="E103" s="6">
        <f>Sabertooths!D9</f>
        <v>15</v>
      </c>
      <c r="F103" s="6">
        <f>Sabertooths!E9</f>
        <v>2</v>
      </c>
      <c r="G103" s="6">
        <f>Sabertooths!F9</f>
        <v>13</v>
      </c>
      <c r="H103" s="6">
        <f>Sabertooths!G9</f>
        <v>2</v>
      </c>
      <c r="I103" s="6">
        <f>Sabertooths!H9</f>
        <v>0</v>
      </c>
      <c r="J103" s="6">
        <f>Sabertooths!I9</f>
        <v>0</v>
      </c>
      <c r="K103" s="6">
        <f>Sabertooths!J9</f>
        <v>17</v>
      </c>
      <c r="L103" s="6">
        <f>Sabertooths!K9</f>
        <v>2</v>
      </c>
      <c r="M103" s="11">
        <f t="shared" si="10"/>
        <v>0.8666666666666667</v>
      </c>
      <c r="N103" s="11">
        <f t="shared" si="11"/>
        <v>0.13333333333333333</v>
      </c>
      <c r="O103" s="11">
        <f t="shared" si="12"/>
        <v>0</v>
      </c>
      <c r="P103" s="11">
        <f t="shared" si="13"/>
        <v>0</v>
      </c>
      <c r="Q103" s="11">
        <f t="shared" si="14"/>
        <v>3.5087719298245612E-2</v>
      </c>
      <c r="R103" s="14">
        <f t="shared" si="15"/>
        <v>0.27272727272727271</v>
      </c>
      <c r="S103" s="14">
        <f t="shared" si="16"/>
        <v>0.30909090909090908</v>
      </c>
      <c r="T103" s="14">
        <f t="shared" si="17"/>
        <v>0.2982456140350877</v>
      </c>
      <c r="U103" s="14">
        <f t="shared" si="18"/>
        <v>0.60733652312599684</v>
      </c>
      <c r="V103" s="14">
        <f>(Table31118[[#This Row],[2B]]+Table31118[[#This Row],[3B]]+(3*Table31118[[#This Row],[HR]]))/Table31118[[#This Row],[AB]]</f>
        <v>3.6363636363636362E-2</v>
      </c>
      <c r="W103" s="14">
        <f>(0.69*Table31118[[#This Row],[BB]])+(0.89*Table31118[[#This Row],[1B]])+(1.27*Table31118[[#This Row],[2B]])+(1.62*Table31118[[#This Row],[3B]])+(2.1*Table31118[[#This Row],[HR]])/Table31118[[#This Row],[PA]]</f>
        <v>15.489999999999998</v>
      </c>
      <c r="X103" s="40">
        <f t="shared" si="19"/>
        <v>5.2435087719298243</v>
      </c>
    </row>
    <row r="104" spans="1:24" x14ac:dyDescent="0.25">
      <c r="A104" s="17" t="s">
        <v>243</v>
      </c>
      <c r="B104" s="6" t="str">
        <f>Trolls!A7</f>
        <v>Adam Fowler</v>
      </c>
      <c r="C104" s="6">
        <f>Trolls!B7</f>
        <v>61</v>
      </c>
      <c r="D104" s="6">
        <f>Trolls!C7</f>
        <v>55</v>
      </c>
      <c r="E104" s="6">
        <f>Trolls!D7</f>
        <v>11</v>
      </c>
      <c r="F104" s="6">
        <f>Trolls!E7</f>
        <v>6</v>
      </c>
      <c r="G104" s="6">
        <f>Trolls!F7</f>
        <v>7</v>
      </c>
      <c r="H104" s="6">
        <f>Trolls!G7</f>
        <v>3</v>
      </c>
      <c r="I104" s="6">
        <f>Trolls!H7</f>
        <v>0</v>
      </c>
      <c r="J104" s="6">
        <f>Trolls!I7</f>
        <v>1</v>
      </c>
      <c r="K104" s="6">
        <f>Trolls!J7</f>
        <v>17</v>
      </c>
      <c r="L104" s="6">
        <f>Trolls!K7</f>
        <v>5</v>
      </c>
      <c r="M104" s="11">
        <f t="shared" si="10"/>
        <v>0.63636363636363635</v>
      </c>
      <c r="N104" s="11">
        <f t="shared" si="11"/>
        <v>0.27272727272727271</v>
      </c>
      <c r="O104" s="11">
        <f t="shared" si="12"/>
        <v>0</v>
      </c>
      <c r="P104" s="11">
        <f t="shared" si="13"/>
        <v>9.0909090909090912E-2</v>
      </c>
      <c r="Q104" s="11">
        <f t="shared" si="14"/>
        <v>9.8360655737704916E-2</v>
      </c>
      <c r="R104" s="14">
        <f t="shared" si="15"/>
        <v>0.2</v>
      </c>
      <c r="S104" s="14">
        <f t="shared" si="16"/>
        <v>0.30909090909090908</v>
      </c>
      <c r="T104" s="14">
        <f t="shared" si="17"/>
        <v>0.27868852459016391</v>
      </c>
      <c r="U104" s="14">
        <f t="shared" si="18"/>
        <v>0.58777943368107299</v>
      </c>
      <c r="V104" s="14">
        <f>(Table31118[[#This Row],[2B]]+Table31118[[#This Row],[3B]]+(3*Table31118[[#This Row],[HR]]))/Table31118[[#This Row],[AB]]</f>
        <v>0.10909090909090909</v>
      </c>
      <c r="W104" s="14">
        <f>(0.69*Table31118[[#This Row],[BB]])+(0.89*Table31118[[#This Row],[1B]])+(1.27*Table31118[[#This Row],[2B]])+(1.62*Table31118[[#This Row],[3B]])+(2.1*Table31118[[#This Row],[HR]])/Table31118[[#This Row],[PA]]</f>
        <v>14.214426229508199</v>
      </c>
      <c r="X104" s="40">
        <f t="shared" si="19"/>
        <v>5.2150819672131146</v>
      </c>
    </row>
    <row r="105" spans="1:24" x14ac:dyDescent="0.25">
      <c r="A105" s="17" t="s">
        <v>237</v>
      </c>
      <c r="B105" s="6" t="str">
        <f>Infernos!A7</f>
        <v>Martin Herrera</v>
      </c>
      <c r="C105" s="6">
        <f>Infernos!B7</f>
        <v>63</v>
      </c>
      <c r="D105" s="6">
        <f>Infernos!C7</f>
        <v>55</v>
      </c>
      <c r="E105" s="6">
        <f>Infernos!D7</f>
        <v>10</v>
      </c>
      <c r="F105" s="6">
        <f>Infernos!E7</f>
        <v>8</v>
      </c>
      <c r="G105" s="6">
        <f>Infernos!F7</f>
        <v>6</v>
      </c>
      <c r="H105" s="6">
        <f>Infernos!G7</f>
        <v>3</v>
      </c>
      <c r="I105" s="6">
        <f>Infernos!H7</f>
        <v>0</v>
      </c>
      <c r="J105" s="6">
        <f>Infernos!I7</f>
        <v>1</v>
      </c>
      <c r="K105" s="6">
        <f>Infernos!J7</f>
        <v>16</v>
      </c>
      <c r="L105" s="6">
        <f>Infernos!K7</f>
        <v>3</v>
      </c>
      <c r="M105" s="11">
        <f t="shared" si="10"/>
        <v>0.6</v>
      </c>
      <c r="N105" s="11">
        <f t="shared" si="11"/>
        <v>0.3</v>
      </c>
      <c r="O105" s="11">
        <f t="shared" si="12"/>
        <v>0</v>
      </c>
      <c r="P105" s="11">
        <f t="shared" si="13"/>
        <v>0.1</v>
      </c>
      <c r="Q105" s="11">
        <f t="shared" si="14"/>
        <v>0.12698412698412698</v>
      </c>
      <c r="R105" s="14">
        <f t="shared" si="15"/>
        <v>0.18181818181818182</v>
      </c>
      <c r="S105" s="14">
        <f t="shared" si="16"/>
        <v>0.29090909090909089</v>
      </c>
      <c r="T105" s="14">
        <f t="shared" si="17"/>
        <v>0.2857142857142857</v>
      </c>
      <c r="U105" s="14">
        <f t="shared" si="18"/>
        <v>0.57662337662337659</v>
      </c>
      <c r="V105" s="14">
        <f>(Table31118[[#This Row],[2B]]+Table31118[[#This Row],[3B]]+(3*Table31118[[#This Row],[HR]]))/Table31118[[#This Row],[AB]]</f>
        <v>0.10909090909090909</v>
      </c>
      <c r="W105" s="14">
        <f>(0.69*Table31118[[#This Row],[BB]])+(0.89*Table31118[[#This Row],[1B]])+(1.27*Table31118[[#This Row],[2B]])+(1.62*Table31118[[#This Row],[3B]])+(2.1*Table31118[[#This Row],[HR]])/Table31118[[#This Row],[PA]]</f>
        <v>14.703333333333333</v>
      </c>
      <c r="X105" s="40">
        <f t="shared" si="19"/>
        <v>5.1904761904761898</v>
      </c>
    </row>
    <row r="106" spans="1:24" x14ac:dyDescent="0.25">
      <c r="A106" s="16" t="s">
        <v>232</v>
      </c>
      <c r="B106" s="41" t="str">
        <f>Spartans!A6</f>
        <v>Gergorio Caberera</v>
      </c>
      <c r="C106" s="41">
        <f>Spartans!B6</f>
        <v>68</v>
      </c>
      <c r="D106" s="41">
        <f>Spartans!C6</f>
        <v>64</v>
      </c>
      <c r="E106" s="41">
        <f>Spartans!D6</f>
        <v>13</v>
      </c>
      <c r="F106" s="41">
        <f>Spartans!E6</f>
        <v>4</v>
      </c>
      <c r="G106" s="41">
        <f>Spartans!F6</f>
        <v>9</v>
      </c>
      <c r="H106" s="41">
        <f>Spartans!G6</f>
        <v>3</v>
      </c>
      <c r="I106" s="41">
        <f>Spartans!H6</f>
        <v>0</v>
      </c>
      <c r="J106" s="41">
        <f>Spartans!I6</f>
        <v>1</v>
      </c>
      <c r="K106" s="41">
        <f>Spartans!J6</f>
        <v>19</v>
      </c>
      <c r="L106" s="41">
        <f>Spartans!K6</f>
        <v>2</v>
      </c>
      <c r="M106" s="11">
        <f t="shared" si="10"/>
        <v>0.69230769230769229</v>
      </c>
      <c r="N106" s="11">
        <f t="shared" si="11"/>
        <v>0.23076923076923078</v>
      </c>
      <c r="O106" s="11">
        <f t="shared" si="12"/>
        <v>0</v>
      </c>
      <c r="P106" s="11">
        <f t="shared" si="13"/>
        <v>7.6923076923076927E-2</v>
      </c>
      <c r="Q106" s="11">
        <f t="shared" si="14"/>
        <v>5.8823529411764705E-2</v>
      </c>
      <c r="R106" s="14">
        <f t="shared" si="15"/>
        <v>0.203125</v>
      </c>
      <c r="S106" s="14">
        <f t="shared" si="16"/>
        <v>0.296875</v>
      </c>
      <c r="T106" s="14">
        <f t="shared" si="17"/>
        <v>0.25</v>
      </c>
      <c r="U106" s="14">
        <f t="shared" si="18"/>
        <v>0.546875</v>
      </c>
      <c r="V106" s="14">
        <f>(Table31118[[#This Row],[2B]]+Table31118[[#This Row],[3B]]+(3*Table31118[[#This Row],[HR]]))/Table31118[[#This Row],[AB]]</f>
        <v>9.375E-2</v>
      </c>
      <c r="W106" s="14">
        <f>(0.69*Table31118[[#This Row],[BB]])+(0.89*Table31118[[#This Row],[1B]])+(1.27*Table31118[[#This Row],[2B]])+(1.62*Table31118[[#This Row],[3B]])+(2.1*Table31118[[#This Row],[HR]])/Table31118[[#This Row],[PA]]</f>
        <v>14.610882352941177</v>
      </c>
      <c r="X106" s="40">
        <f t="shared" si="19"/>
        <v>5.0252941176470589</v>
      </c>
    </row>
    <row r="107" spans="1:24" x14ac:dyDescent="0.25">
      <c r="A107" s="17" t="s">
        <v>230</v>
      </c>
      <c r="B107" s="6" t="str">
        <f>Marshals!A3</f>
        <v>Donald Cox</v>
      </c>
      <c r="C107" s="6">
        <f>Marshals!B3</f>
        <v>64</v>
      </c>
      <c r="D107" s="6">
        <f>Marshals!C3</f>
        <v>58</v>
      </c>
      <c r="E107" s="6">
        <f>Marshals!D3</f>
        <v>10</v>
      </c>
      <c r="F107" s="6">
        <f>Marshals!E3</f>
        <v>6</v>
      </c>
      <c r="G107" s="6">
        <f>Marshals!F3</f>
        <v>4</v>
      </c>
      <c r="H107" s="6">
        <f>Marshals!G3</f>
        <v>5</v>
      </c>
      <c r="I107" s="6">
        <f>Marshals!H3</f>
        <v>0</v>
      </c>
      <c r="J107" s="6">
        <f>Marshals!I3</f>
        <v>1</v>
      </c>
      <c r="K107" s="6">
        <f>Marshals!J3</f>
        <v>18</v>
      </c>
      <c r="L107" s="6">
        <f>Marshals!K3</f>
        <v>1</v>
      </c>
      <c r="M107" s="11">
        <f t="shared" si="10"/>
        <v>0.4</v>
      </c>
      <c r="N107" s="11">
        <f t="shared" si="11"/>
        <v>0.5</v>
      </c>
      <c r="O107" s="11">
        <f t="shared" si="12"/>
        <v>0</v>
      </c>
      <c r="P107" s="11">
        <f t="shared" si="13"/>
        <v>0.1</v>
      </c>
      <c r="Q107" s="11">
        <f t="shared" si="14"/>
        <v>9.375E-2</v>
      </c>
      <c r="R107" s="14">
        <f t="shared" si="15"/>
        <v>0.17241379310344829</v>
      </c>
      <c r="S107" s="14">
        <f t="shared" si="16"/>
        <v>0.31034482758620691</v>
      </c>
      <c r="T107" s="14">
        <f t="shared" si="17"/>
        <v>0.25</v>
      </c>
      <c r="U107" s="14">
        <f t="shared" si="18"/>
        <v>0.56034482758620685</v>
      </c>
      <c r="V107" s="14">
        <f>(Table31118[[#This Row],[2B]]+Table31118[[#This Row],[3B]]+(3*Table31118[[#This Row],[HR]]))/Table31118[[#This Row],[AB]]</f>
        <v>0.13793103448275862</v>
      </c>
      <c r="W107" s="14">
        <f>(0.69*Table31118[[#This Row],[BB]])+(0.89*Table31118[[#This Row],[1B]])+(1.27*Table31118[[#This Row],[2B]])+(1.62*Table31118[[#This Row],[3B]])+(2.1*Table31118[[#This Row],[HR]])/Table31118[[#This Row],[PA]]</f>
        <v>14.082812499999999</v>
      </c>
      <c r="X107" s="40">
        <f t="shared" si="19"/>
        <v>4.8981249999999994</v>
      </c>
    </row>
    <row r="108" spans="1:24" x14ac:dyDescent="0.25">
      <c r="A108" s="17" t="s">
        <v>244</v>
      </c>
      <c r="B108" s="6" t="str">
        <f>Badgers!A2</f>
        <v>Richard Cooper</v>
      </c>
      <c r="C108" s="6">
        <f>Badgers!B2</f>
        <v>72</v>
      </c>
      <c r="D108" s="6">
        <f>Badgers!C2</f>
        <v>67</v>
      </c>
      <c r="E108" s="6">
        <f>Badgers!D2</f>
        <v>13</v>
      </c>
      <c r="F108" s="6">
        <f>Badgers!E2</f>
        <v>5</v>
      </c>
      <c r="G108" s="6">
        <f>Badgers!F2</f>
        <v>10</v>
      </c>
      <c r="H108" s="6">
        <f>Badgers!G2</f>
        <v>2</v>
      </c>
      <c r="I108" s="6">
        <f>Badgers!H2</f>
        <v>0</v>
      </c>
      <c r="J108" s="6">
        <f>Badgers!I2</f>
        <v>1</v>
      </c>
      <c r="K108" s="6">
        <f>Badgers!J2</f>
        <v>18</v>
      </c>
      <c r="L108" s="6">
        <f>Badgers!K2</f>
        <v>3</v>
      </c>
      <c r="M108" s="11">
        <f t="shared" si="10"/>
        <v>0.76923076923076927</v>
      </c>
      <c r="N108" s="11">
        <f t="shared" si="11"/>
        <v>0.15384615384615385</v>
      </c>
      <c r="O108" s="11">
        <f t="shared" si="12"/>
        <v>0</v>
      </c>
      <c r="P108" s="11">
        <f t="shared" si="13"/>
        <v>7.6923076923076927E-2</v>
      </c>
      <c r="Q108" s="11">
        <f t="shared" si="14"/>
        <v>6.9444444444444448E-2</v>
      </c>
      <c r="R108" s="14">
        <f t="shared" si="15"/>
        <v>0.19402985074626866</v>
      </c>
      <c r="S108" s="14">
        <f t="shared" si="16"/>
        <v>0.26865671641791045</v>
      </c>
      <c r="T108" s="14">
        <f t="shared" si="17"/>
        <v>0.25</v>
      </c>
      <c r="U108" s="14">
        <f t="shared" si="18"/>
        <v>0.51865671641791045</v>
      </c>
      <c r="V108" s="14">
        <f>(Table31118[[#This Row],[2B]]+Table31118[[#This Row],[3B]]+(3*Table31118[[#This Row],[HR]]))/Table31118[[#This Row],[AB]]</f>
        <v>7.4626865671641784E-2</v>
      </c>
      <c r="W108" s="14">
        <f>(0.69*Table31118[[#This Row],[BB]])+(0.89*Table31118[[#This Row],[1B]])+(1.27*Table31118[[#This Row],[2B]])+(1.62*Table31118[[#This Row],[3B]])+(2.1*Table31118[[#This Row],[HR]])/Table31118[[#This Row],[PA]]</f>
        <v>14.919166666666667</v>
      </c>
      <c r="X108" s="40">
        <f t="shared" si="19"/>
        <v>4.8466666666666676</v>
      </c>
    </row>
    <row r="109" spans="1:24" x14ac:dyDescent="0.25">
      <c r="A109" s="17" t="s">
        <v>231</v>
      </c>
      <c r="B109" s="6" t="str">
        <f>Claws!A7</f>
        <v>Tyrone Clark</v>
      </c>
      <c r="C109" s="6">
        <f>Claws!B7</f>
        <v>64</v>
      </c>
      <c r="D109" s="6">
        <f>Claws!C7</f>
        <v>56</v>
      </c>
      <c r="E109" s="6">
        <f>Claws!D7</f>
        <v>11</v>
      </c>
      <c r="F109" s="6">
        <f>Claws!E7</f>
        <v>8</v>
      </c>
      <c r="G109" s="6">
        <f>Claws!F7</f>
        <v>8</v>
      </c>
      <c r="H109" s="6">
        <f>Claws!G7</f>
        <v>3</v>
      </c>
      <c r="I109" s="6">
        <f>Claws!H7</f>
        <v>0</v>
      </c>
      <c r="J109" s="6">
        <f>Claws!I7</f>
        <v>0</v>
      </c>
      <c r="K109" s="6">
        <f>Claws!J7</f>
        <v>14</v>
      </c>
      <c r="L109" s="6">
        <f>Claws!K7</f>
        <v>3</v>
      </c>
      <c r="M109" s="11">
        <f t="shared" si="10"/>
        <v>0.72727272727272729</v>
      </c>
      <c r="N109" s="11">
        <f t="shared" si="11"/>
        <v>0.27272727272727271</v>
      </c>
      <c r="O109" s="11">
        <f t="shared" si="12"/>
        <v>0</v>
      </c>
      <c r="P109" s="11">
        <f t="shared" si="13"/>
        <v>0</v>
      </c>
      <c r="Q109" s="11">
        <f t="shared" si="14"/>
        <v>0.125</v>
      </c>
      <c r="R109" s="14">
        <f t="shared" si="15"/>
        <v>0.19642857142857142</v>
      </c>
      <c r="S109" s="14">
        <f t="shared" si="16"/>
        <v>0.25</v>
      </c>
      <c r="T109" s="14">
        <f t="shared" si="17"/>
        <v>0.296875</v>
      </c>
      <c r="U109" s="14">
        <f t="shared" si="18"/>
        <v>0.546875</v>
      </c>
      <c r="V109" s="14">
        <f>(Table31118[[#This Row],[2B]]+Table31118[[#This Row],[3B]]+(3*Table31118[[#This Row],[HR]]))/Table31118[[#This Row],[AB]]</f>
        <v>5.3571428571428568E-2</v>
      </c>
      <c r="W109" s="14">
        <f>(0.69*Table31118[[#This Row],[BB]])+(0.89*Table31118[[#This Row],[1B]])+(1.27*Table31118[[#This Row],[2B]])+(1.62*Table31118[[#This Row],[3B]])+(2.1*Table31118[[#This Row],[HR]])/Table31118[[#This Row],[PA]]</f>
        <v>16.45</v>
      </c>
      <c r="X109" s="40">
        <f t="shared" si="19"/>
        <v>4.7981249999999998</v>
      </c>
    </row>
    <row r="110" spans="1:24" x14ac:dyDescent="0.25">
      <c r="A110" s="16" t="s">
        <v>238</v>
      </c>
      <c r="B110" s="41" t="str">
        <f>Knights!A10</f>
        <v>Harold Richardson</v>
      </c>
      <c r="C110" s="41">
        <f>Knights!B10</f>
        <v>27</v>
      </c>
      <c r="D110" s="41">
        <f>Knights!C10</f>
        <v>24</v>
      </c>
      <c r="E110" s="41">
        <f>Knights!D10</f>
        <v>7</v>
      </c>
      <c r="F110" s="41">
        <f>Knights!E10</f>
        <v>3</v>
      </c>
      <c r="G110" s="41">
        <f>Knights!F10</f>
        <v>4</v>
      </c>
      <c r="H110" s="41">
        <f>Knights!G10</f>
        <v>2</v>
      </c>
      <c r="I110" s="41">
        <f>Knights!H10</f>
        <v>0</v>
      </c>
      <c r="J110" s="41">
        <f>Knights!I10</f>
        <v>1</v>
      </c>
      <c r="K110" s="41">
        <f>Knights!J10</f>
        <v>12</v>
      </c>
      <c r="L110" s="41">
        <f>Knights!K10</f>
        <v>1</v>
      </c>
      <c r="M110" s="11">
        <f t="shared" si="10"/>
        <v>0.5714285714285714</v>
      </c>
      <c r="N110" s="11">
        <f t="shared" si="11"/>
        <v>0.2857142857142857</v>
      </c>
      <c r="O110" s="11">
        <f t="shared" si="12"/>
        <v>0</v>
      </c>
      <c r="P110" s="11">
        <f t="shared" si="13"/>
        <v>0.14285714285714285</v>
      </c>
      <c r="Q110" s="11">
        <f t="shared" si="14"/>
        <v>0.1111111111111111</v>
      </c>
      <c r="R110" s="14">
        <f t="shared" si="15"/>
        <v>0.29166666666666669</v>
      </c>
      <c r="S110" s="14">
        <f t="shared" si="16"/>
        <v>0.5</v>
      </c>
      <c r="T110" s="14">
        <f t="shared" si="17"/>
        <v>0.37037037037037035</v>
      </c>
      <c r="U110" s="14">
        <f t="shared" si="18"/>
        <v>0.87037037037037035</v>
      </c>
      <c r="V110" s="14">
        <f>(Table31118[[#This Row],[2B]]+Table31118[[#This Row],[3B]]+(3*Table31118[[#This Row],[HR]]))/Table31118[[#This Row],[AB]]</f>
        <v>0.20833333333333334</v>
      </c>
      <c r="W110" s="14">
        <f>(0.69*Table31118[[#This Row],[BB]])+(0.89*Table31118[[#This Row],[1B]])+(1.27*Table31118[[#This Row],[2B]])+(1.62*Table31118[[#This Row],[3B]])+(2.1*Table31118[[#This Row],[HR]])/Table31118[[#This Row],[PA]]</f>
        <v>8.2477777777777774</v>
      </c>
      <c r="X110" s="40">
        <f t="shared" si="19"/>
        <v>4.7525925925925927</v>
      </c>
    </row>
    <row r="111" spans="1:24" x14ac:dyDescent="0.25">
      <c r="A111" s="16" t="s">
        <v>238</v>
      </c>
      <c r="B111" s="41" t="str">
        <f>Knights!A13</f>
        <v>Roberto Garrett</v>
      </c>
      <c r="C111" s="41">
        <f>Knights!B13</f>
        <v>26</v>
      </c>
      <c r="D111" s="41">
        <f>Knights!C13</f>
        <v>22</v>
      </c>
      <c r="E111" s="41">
        <f>Knights!D13</f>
        <v>7</v>
      </c>
      <c r="F111" s="41">
        <f>Knights!E13</f>
        <v>4</v>
      </c>
      <c r="G111" s="41">
        <f>Knights!F13</f>
        <v>4</v>
      </c>
      <c r="H111" s="41">
        <f>Knights!G13</f>
        <v>3</v>
      </c>
      <c r="I111" s="41">
        <f>Knights!H13</f>
        <v>0</v>
      </c>
      <c r="J111" s="41">
        <f>Knights!I13</f>
        <v>0</v>
      </c>
      <c r="K111" s="41">
        <f>Knights!J13</f>
        <v>10</v>
      </c>
      <c r="L111" s="41">
        <f>Knights!K13</f>
        <v>1</v>
      </c>
      <c r="M111" s="11">
        <f t="shared" si="10"/>
        <v>0.5714285714285714</v>
      </c>
      <c r="N111" s="11">
        <f t="shared" si="11"/>
        <v>0.42857142857142855</v>
      </c>
      <c r="O111" s="11">
        <f t="shared" si="12"/>
        <v>0</v>
      </c>
      <c r="P111" s="11">
        <f t="shared" si="13"/>
        <v>0</v>
      </c>
      <c r="Q111" s="11">
        <f t="shared" si="14"/>
        <v>0.15384615384615385</v>
      </c>
      <c r="R111" s="14">
        <f t="shared" si="15"/>
        <v>0.31818181818181818</v>
      </c>
      <c r="S111" s="14">
        <f t="shared" si="16"/>
        <v>0.45454545454545453</v>
      </c>
      <c r="T111" s="14">
        <f t="shared" si="17"/>
        <v>0.42307692307692307</v>
      </c>
      <c r="U111" s="14">
        <f t="shared" si="18"/>
        <v>0.8776223776223776</v>
      </c>
      <c r="V111" s="14">
        <f>(Table31118[[#This Row],[2B]]+Table31118[[#This Row],[3B]]+(3*Table31118[[#This Row],[HR]]))/Table31118[[#This Row],[AB]]</f>
        <v>0.13636363636363635</v>
      </c>
      <c r="W111" s="14">
        <f>(0.69*Table31118[[#This Row],[BB]])+(0.89*Table31118[[#This Row],[1B]])+(1.27*Table31118[[#This Row],[2B]])+(1.62*Table31118[[#This Row],[3B]])+(2.1*Table31118[[#This Row],[HR]])/Table31118[[#This Row],[PA]]</f>
        <v>10.130000000000001</v>
      </c>
      <c r="X111" s="40">
        <f t="shared" si="19"/>
        <v>4.6907692307692308</v>
      </c>
    </row>
    <row r="112" spans="1:24" x14ac:dyDescent="0.25">
      <c r="A112" s="17" t="s">
        <v>236</v>
      </c>
      <c r="B112" s="6" t="str">
        <f>Runners!A11</f>
        <v>Claude Carroll</v>
      </c>
      <c r="C112" s="6">
        <f>Runners!B11</f>
        <v>25</v>
      </c>
      <c r="D112" s="6">
        <f>Runners!C11</f>
        <v>24</v>
      </c>
      <c r="E112" s="6">
        <f>Runners!D11</f>
        <v>7</v>
      </c>
      <c r="F112" s="6">
        <f>Runners!E11</f>
        <v>1</v>
      </c>
      <c r="G112" s="6">
        <f>Runners!F11</f>
        <v>2</v>
      </c>
      <c r="H112" s="6">
        <f>Runners!G11</f>
        <v>4</v>
      </c>
      <c r="I112" s="6">
        <f>Runners!H11</f>
        <v>0</v>
      </c>
      <c r="J112" s="6">
        <f>Runners!I11</f>
        <v>1</v>
      </c>
      <c r="K112" s="6">
        <f>Runners!J11</f>
        <v>14</v>
      </c>
      <c r="L112" s="6">
        <f>Runners!K11</f>
        <v>1</v>
      </c>
      <c r="M112" s="11">
        <f t="shared" si="10"/>
        <v>0.2857142857142857</v>
      </c>
      <c r="N112" s="11">
        <f t="shared" si="11"/>
        <v>0.5714285714285714</v>
      </c>
      <c r="O112" s="11">
        <f t="shared" si="12"/>
        <v>0</v>
      </c>
      <c r="P112" s="11">
        <f t="shared" si="13"/>
        <v>0.14285714285714285</v>
      </c>
      <c r="Q112" s="11">
        <f t="shared" si="14"/>
        <v>0.04</v>
      </c>
      <c r="R112" s="14">
        <f t="shared" si="15"/>
        <v>0.29166666666666669</v>
      </c>
      <c r="S112" s="14">
        <f t="shared" si="16"/>
        <v>0.58333333333333337</v>
      </c>
      <c r="T112" s="14">
        <f t="shared" si="17"/>
        <v>0.32</v>
      </c>
      <c r="U112" s="14">
        <f t="shared" si="18"/>
        <v>0.90333333333333332</v>
      </c>
      <c r="V112" s="14">
        <f>(Table31118[[#This Row],[2B]]+Table31118[[#This Row],[3B]]+(3*Table31118[[#This Row],[HR]]))/Table31118[[#This Row],[AB]]</f>
        <v>0.29166666666666669</v>
      </c>
      <c r="W112" s="14">
        <f>(0.69*Table31118[[#This Row],[BB]])+(0.89*Table31118[[#This Row],[1B]])+(1.27*Table31118[[#This Row],[2B]])+(1.62*Table31118[[#This Row],[3B]])+(2.1*Table31118[[#This Row],[HR]])/Table31118[[#This Row],[PA]]</f>
        <v>7.6339999999999995</v>
      </c>
      <c r="X112" s="40">
        <f t="shared" si="19"/>
        <v>4.5839999999999996</v>
      </c>
    </row>
    <row r="113" spans="1:24" x14ac:dyDescent="0.25">
      <c r="A113" s="16" t="s">
        <v>232</v>
      </c>
      <c r="B113" s="41" t="str">
        <f>Spartans!A4</f>
        <v>Xavier Hildago</v>
      </c>
      <c r="C113" s="41">
        <f>Spartans!B4</f>
        <v>65</v>
      </c>
      <c r="D113" s="41">
        <f>Spartans!C4</f>
        <v>60</v>
      </c>
      <c r="E113" s="41">
        <f>Spartans!D4</f>
        <v>11</v>
      </c>
      <c r="F113" s="41">
        <f>Spartans!E4</f>
        <v>5</v>
      </c>
      <c r="G113" s="41">
        <f>Spartans!F4</f>
        <v>7</v>
      </c>
      <c r="H113" s="41">
        <f>Spartans!G4</f>
        <v>3</v>
      </c>
      <c r="I113" s="41">
        <f>Spartans!H4</f>
        <v>0</v>
      </c>
      <c r="J113" s="41">
        <f>Spartans!I4</f>
        <v>1</v>
      </c>
      <c r="K113" s="41">
        <f>Spartans!J4</f>
        <v>17</v>
      </c>
      <c r="L113" s="41">
        <f>Spartans!K4</f>
        <v>1</v>
      </c>
      <c r="M113" s="11">
        <f t="shared" si="10"/>
        <v>0.63636363636363635</v>
      </c>
      <c r="N113" s="11">
        <f t="shared" si="11"/>
        <v>0.27272727272727271</v>
      </c>
      <c r="O113" s="11">
        <f t="shared" si="12"/>
        <v>0</v>
      </c>
      <c r="P113" s="11">
        <f t="shared" si="13"/>
        <v>9.0909090909090912E-2</v>
      </c>
      <c r="Q113" s="11">
        <f t="shared" si="14"/>
        <v>7.6923076923076927E-2</v>
      </c>
      <c r="R113" s="14">
        <f t="shared" si="15"/>
        <v>0.18333333333333332</v>
      </c>
      <c r="S113" s="14">
        <f t="shared" si="16"/>
        <v>0.28333333333333333</v>
      </c>
      <c r="T113" s="14">
        <f t="shared" si="17"/>
        <v>0.24615384615384617</v>
      </c>
      <c r="U113" s="14">
        <f t="shared" si="18"/>
        <v>0.52948717948717949</v>
      </c>
      <c r="V113" s="14">
        <f>(Table31118[[#This Row],[2B]]+Table31118[[#This Row],[3B]]+(3*Table31118[[#This Row],[HR]]))/Table31118[[#This Row],[AB]]</f>
        <v>0.1</v>
      </c>
      <c r="W113" s="14">
        <f>(0.69*Table31118[[#This Row],[BB]])+(0.89*Table31118[[#This Row],[1B]])+(1.27*Table31118[[#This Row],[2B]])+(1.62*Table31118[[#This Row],[3B]])+(2.1*Table31118[[#This Row],[HR]])/Table31118[[#This Row],[PA]]</f>
        <v>13.522307692307692</v>
      </c>
      <c r="X113" s="40">
        <f t="shared" si="19"/>
        <v>4.5126153846153843</v>
      </c>
    </row>
    <row r="114" spans="1:24" x14ac:dyDescent="0.25">
      <c r="A114" s="16" t="s">
        <v>232</v>
      </c>
      <c r="B114" s="6" t="str">
        <f>Spartans!A9</f>
        <v>Mariano Ramos</v>
      </c>
      <c r="C114" s="6">
        <f>Spartans!B9</f>
        <v>62</v>
      </c>
      <c r="D114" s="6">
        <f>Spartans!C9</f>
        <v>57</v>
      </c>
      <c r="E114" s="6">
        <f>Spartans!D9</f>
        <v>12</v>
      </c>
      <c r="F114" s="6">
        <f>Spartans!E9</f>
        <v>5</v>
      </c>
      <c r="G114" s="6">
        <f>Spartans!F9</f>
        <v>9</v>
      </c>
      <c r="H114" s="6">
        <f>Spartans!G9</f>
        <v>3</v>
      </c>
      <c r="I114" s="6">
        <f>Spartans!H9</f>
        <v>0</v>
      </c>
      <c r="J114" s="6">
        <f>Spartans!I9</f>
        <v>0</v>
      </c>
      <c r="K114" s="6">
        <f>Spartans!J9</f>
        <v>15</v>
      </c>
      <c r="L114" s="6">
        <f>Spartans!K9</f>
        <v>2</v>
      </c>
      <c r="M114" s="11">
        <f t="shared" si="10"/>
        <v>0.75</v>
      </c>
      <c r="N114" s="11">
        <f t="shared" si="11"/>
        <v>0.25</v>
      </c>
      <c r="O114" s="11">
        <f t="shared" si="12"/>
        <v>0</v>
      </c>
      <c r="P114" s="11">
        <f t="shared" si="13"/>
        <v>0</v>
      </c>
      <c r="Q114" s="11">
        <f t="shared" si="14"/>
        <v>8.0645161290322578E-2</v>
      </c>
      <c r="R114" s="14">
        <f t="shared" si="15"/>
        <v>0.21052631578947367</v>
      </c>
      <c r="S114" s="14">
        <f t="shared" si="16"/>
        <v>0.26315789473684209</v>
      </c>
      <c r="T114" s="14">
        <f t="shared" si="17"/>
        <v>0.27419354838709675</v>
      </c>
      <c r="U114" s="14">
        <f t="shared" si="18"/>
        <v>0.53735144312393879</v>
      </c>
      <c r="V114" s="14">
        <f>(Table31118[[#This Row],[2B]]+Table31118[[#This Row],[3B]]+(3*Table31118[[#This Row],[HR]]))/Table31118[[#This Row],[AB]]</f>
        <v>5.2631578947368418E-2</v>
      </c>
      <c r="W114" s="14">
        <f>(0.69*Table31118[[#This Row],[BB]])+(0.89*Table31118[[#This Row],[1B]])+(1.27*Table31118[[#This Row],[2B]])+(1.62*Table31118[[#This Row],[3B]])+(2.1*Table31118[[#This Row],[HR]])/Table31118[[#This Row],[PA]]</f>
        <v>15.27</v>
      </c>
      <c r="X114" s="40">
        <f t="shared" si="19"/>
        <v>4.4861290322580656</v>
      </c>
    </row>
    <row r="115" spans="1:24" x14ac:dyDescent="0.25">
      <c r="A115" s="17" t="s">
        <v>244</v>
      </c>
      <c r="B115" s="6" t="str">
        <f>Badgers!A8</f>
        <v>Terry Franklin</v>
      </c>
      <c r="C115" s="6">
        <f>Badgers!B8</f>
        <v>62</v>
      </c>
      <c r="D115" s="6">
        <f>Badgers!C8</f>
        <v>60</v>
      </c>
      <c r="E115" s="6">
        <f>Badgers!D8</f>
        <v>12</v>
      </c>
      <c r="F115" s="6">
        <f>Badgers!E8</f>
        <v>2</v>
      </c>
      <c r="G115" s="6">
        <f>Badgers!F8</f>
        <v>8</v>
      </c>
      <c r="H115" s="6">
        <f>Badgers!G8</f>
        <v>2</v>
      </c>
      <c r="I115" s="6">
        <f>Badgers!H8</f>
        <v>1</v>
      </c>
      <c r="J115" s="6">
        <f>Badgers!I8</f>
        <v>1</v>
      </c>
      <c r="K115" s="6">
        <f>Badgers!J8</f>
        <v>19</v>
      </c>
      <c r="L115" s="6">
        <f>Badgers!K8</f>
        <v>5</v>
      </c>
      <c r="M115" s="11">
        <f t="shared" si="10"/>
        <v>0.66666666666666663</v>
      </c>
      <c r="N115" s="11">
        <f t="shared" si="11"/>
        <v>0.16666666666666666</v>
      </c>
      <c r="O115" s="11">
        <f t="shared" si="12"/>
        <v>8.3333333333333329E-2</v>
      </c>
      <c r="P115" s="11">
        <f t="shared" si="13"/>
        <v>8.3333333333333329E-2</v>
      </c>
      <c r="Q115" s="11">
        <f t="shared" si="14"/>
        <v>3.2258064516129031E-2</v>
      </c>
      <c r="R115" s="14">
        <f t="shared" si="15"/>
        <v>0.2</v>
      </c>
      <c r="S115" s="14">
        <f t="shared" si="16"/>
        <v>0.31666666666666665</v>
      </c>
      <c r="T115" s="14">
        <f t="shared" si="17"/>
        <v>0.22580645161290322</v>
      </c>
      <c r="U115" s="14">
        <f t="shared" si="18"/>
        <v>0.5424731182795699</v>
      </c>
      <c r="V115" s="14">
        <f>(Table31118[[#This Row],[2B]]+Table31118[[#This Row],[3B]]+(3*Table31118[[#This Row],[HR]]))/Table31118[[#This Row],[AB]]</f>
        <v>0.1</v>
      </c>
      <c r="W115" s="14">
        <f>(0.69*Table31118[[#This Row],[BB]])+(0.89*Table31118[[#This Row],[1B]])+(1.27*Table31118[[#This Row],[2B]])+(1.62*Table31118[[#This Row],[3B]])+(2.1*Table31118[[#This Row],[HR]])/Table31118[[#This Row],[PA]]</f>
        <v>12.693870967741935</v>
      </c>
      <c r="X115" s="40">
        <f t="shared" si="19"/>
        <v>4.4496774193548383</v>
      </c>
    </row>
    <row r="116" spans="1:24" x14ac:dyDescent="0.25">
      <c r="A116" s="17" t="s">
        <v>244</v>
      </c>
      <c r="B116" s="6" t="str">
        <f>Badgers!A14</f>
        <v>Ray Castro</v>
      </c>
      <c r="C116" s="6">
        <f>Badgers!B14</f>
        <v>25</v>
      </c>
      <c r="D116" s="6">
        <f>Badgers!C14</f>
        <v>18</v>
      </c>
      <c r="E116" s="6">
        <f>Badgers!D14</f>
        <v>4</v>
      </c>
      <c r="F116" s="6">
        <f>Badgers!E14</f>
        <v>7</v>
      </c>
      <c r="G116" s="6">
        <f>Badgers!F14</f>
        <v>2</v>
      </c>
      <c r="H116" s="6">
        <f>Badgers!G14</f>
        <v>1</v>
      </c>
      <c r="I116" s="6">
        <f>Badgers!H14</f>
        <v>0</v>
      </c>
      <c r="J116" s="6">
        <f>Badgers!I14</f>
        <v>1</v>
      </c>
      <c r="K116" s="6">
        <f>Badgers!J14</f>
        <v>8</v>
      </c>
      <c r="L116" s="6">
        <f>Badgers!K14</f>
        <v>1</v>
      </c>
      <c r="M116" s="11">
        <f t="shared" si="10"/>
        <v>0.5</v>
      </c>
      <c r="N116" s="11">
        <f t="shared" si="11"/>
        <v>0.25</v>
      </c>
      <c r="O116" s="11">
        <f t="shared" si="12"/>
        <v>0</v>
      </c>
      <c r="P116" s="11">
        <f t="shared" si="13"/>
        <v>0.25</v>
      </c>
      <c r="Q116" s="11">
        <f t="shared" si="14"/>
        <v>0.28000000000000003</v>
      </c>
      <c r="R116" s="14">
        <f t="shared" si="15"/>
        <v>0.22222222222222221</v>
      </c>
      <c r="S116" s="14">
        <f t="shared" si="16"/>
        <v>0.44444444444444442</v>
      </c>
      <c r="T116" s="14">
        <f t="shared" si="17"/>
        <v>0.44</v>
      </c>
      <c r="U116" s="14">
        <f t="shared" si="18"/>
        <v>0.88444444444444437</v>
      </c>
      <c r="V116" s="14">
        <f>(Table31118[[#This Row],[2B]]+Table31118[[#This Row],[3B]]+(3*Table31118[[#This Row],[HR]]))/Table31118[[#This Row],[AB]]</f>
        <v>0.22222222222222221</v>
      </c>
      <c r="W116" s="14">
        <f>(0.69*Table31118[[#This Row],[BB]])+(0.89*Table31118[[#This Row],[1B]])+(1.27*Table31118[[#This Row],[2B]])+(1.62*Table31118[[#This Row],[3B]])+(2.1*Table31118[[#This Row],[HR]])/Table31118[[#This Row],[PA]]</f>
        <v>7.9640000000000004</v>
      </c>
      <c r="X116" s="40">
        <f t="shared" si="19"/>
        <v>4.3416000000000006</v>
      </c>
    </row>
    <row r="117" spans="1:24" x14ac:dyDescent="0.25">
      <c r="A117" s="17" t="s">
        <v>245</v>
      </c>
      <c r="B117" s="41" t="str">
        <f>Spikes!A7</f>
        <v>Wade Barnett</v>
      </c>
      <c r="C117" s="41">
        <f>Spikes!B7</f>
        <v>63</v>
      </c>
      <c r="D117" s="41">
        <f>Spikes!C7</f>
        <v>56</v>
      </c>
      <c r="E117" s="41">
        <f>Spikes!D7</f>
        <v>9</v>
      </c>
      <c r="F117" s="41">
        <f>Spikes!E7</f>
        <v>7</v>
      </c>
      <c r="G117" s="41">
        <f>Spikes!F7</f>
        <v>4</v>
      </c>
      <c r="H117" s="41">
        <f>Spikes!G7</f>
        <v>4</v>
      </c>
      <c r="I117" s="41">
        <f>Spikes!H7</f>
        <v>1</v>
      </c>
      <c r="J117" s="41">
        <f>Spikes!I7</f>
        <v>0</v>
      </c>
      <c r="K117" s="41">
        <f>Spikes!J7</f>
        <v>15</v>
      </c>
      <c r="L117" s="41">
        <f>Spikes!K7</f>
        <v>3</v>
      </c>
      <c r="M117" s="11">
        <f t="shared" si="10"/>
        <v>0.44444444444444442</v>
      </c>
      <c r="N117" s="11">
        <f t="shared" si="11"/>
        <v>0.44444444444444442</v>
      </c>
      <c r="O117" s="11">
        <f t="shared" si="12"/>
        <v>0.1111111111111111</v>
      </c>
      <c r="P117" s="11">
        <f t="shared" si="13"/>
        <v>0</v>
      </c>
      <c r="Q117" s="11">
        <f t="shared" si="14"/>
        <v>0.1111111111111111</v>
      </c>
      <c r="R117" s="14">
        <f t="shared" si="15"/>
        <v>0.16071428571428573</v>
      </c>
      <c r="S117" s="14">
        <f t="shared" si="16"/>
        <v>0.26785714285714285</v>
      </c>
      <c r="T117" s="14">
        <f t="shared" si="17"/>
        <v>0.25396825396825395</v>
      </c>
      <c r="U117" s="14">
        <f t="shared" si="18"/>
        <v>0.52182539682539675</v>
      </c>
      <c r="V117" s="14">
        <f>(Table31118[[#This Row],[2B]]+Table31118[[#This Row],[3B]]+(3*Table31118[[#This Row],[HR]]))/Table31118[[#This Row],[AB]]</f>
        <v>8.9285714285714288E-2</v>
      </c>
      <c r="W117" s="14">
        <f>(0.69*Table31118[[#This Row],[BB]])+(0.89*Table31118[[#This Row],[1B]])+(1.27*Table31118[[#This Row],[2B]])+(1.62*Table31118[[#This Row],[3B]])+(2.1*Table31118[[#This Row],[HR]])/Table31118[[#This Row],[PA]]</f>
        <v>15.09</v>
      </c>
      <c r="X117" s="40">
        <f t="shared" si="19"/>
        <v>4.2965079365079371</v>
      </c>
    </row>
    <row r="118" spans="1:24" x14ac:dyDescent="0.25">
      <c r="A118" s="16" t="s">
        <v>238</v>
      </c>
      <c r="B118" s="41" t="str">
        <f>Knights!A2</f>
        <v>Alvaro Nunez</v>
      </c>
      <c r="C118" s="41">
        <f>Knights!B2</f>
        <v>72</v>
      </c>
      <c r="D118" s="41">
        <f>Knights!C2</f>
        <v>71</v>
      </c>
      <c r="E118" s="41">
        <f>Knights!D2</f>
        <v>14</v>
      </c>
      <c r="F118" s="41">
        <f>Knights!E2</f>
        <v>1</v>
      </c>
      <c r="G118" s="41">
        <f>Knights!F2</f>
        <v>8</v>
      </c>
      <c r="H118" s="41">
        <f>Knights!G2</f>
        <v>6</v>
      </c>
      <c r="I118" s="41">
        <f>Knights!H2</f>
        <v>0</v>
      </c>
      <c r="J118" s="41">
        <f>Knights!I2</f>
        <v>0</v>
      </c>
      <c r="K118" s="41">
        <f>Knights!J2</f>
        <v>20</v>
      </c>
      <c r="L118" s="41">
        <f>Knights!K2</f>
        <v>2</v>
      </c>
      <c r="M118" s="11">
        <f t="shared" si="10"/>
        <v>0.5714285714285714</v>
      </c>
      <c r="N118" s="11">
        <f t="shared" si="11"/>
        <v>0.42857142857142855</v>
      </c>
      <c r="O118" s="11">
        <f t="shared" si="12"/>
        <v>0</v>
      </c>
      <c r="P118" s="11">
        <f t="shared" si="13"/>
        <v>0</v>
      </c>
      <c r="Q118" s="11">
        <f t="shared" si="14"/>
        <v>1.3888888888888888E-2</v>
      </c>
      <c r="R118" s="14">
        <f t="shared" si="15"/>
        <v>0.19718309859154928</v>
      </c>
      <c r="S118" s="14">
        <f t="shared" si="16"/>
        <v>0.28169014084507044</v>
      </c>
      <c r="T118" s="14">
        <f t="shared" si="17"/>
        <v>0.20833333333333334</v>
      </c>
      <c r="U118" s="14">
        <f t="shared" si="18"/>
        <v>0.49002347417840375</v>
      </c>
      <c r="V118" s="14">
        <f>(Table31118[[#This Row],[2B]]+Table31118[[#This Row],[3B]]+(3*Table31118[[#This Row],[HR]]))/Table31118[[#This Row],[AB]]</f>
        <v>8.4507042253521125E-2</v>
      </c>
      <c r="W118" s="14">
        <f>(0.69*Table31118[[#This Row],[BB]])+(0.89*Table31118[[#This Row],[1B]])+(1.27*Table31118[[#This Row],[2B]])+(1.62*Table31118[[#This Row],[3B]])+(2.1*Table31118[[#This Row],[HR]])/Table31118[[#This Row],[PA]]</f>
        <v>15.43</v>
      </c>
      <c r="X118" s="40">
        <f t="shared" si="19"/>
        <v>4.2352777777777781</v>
      </c>
    </row>
    <row r="119" spans="1:24" x14ac:dyDescent="0.25">
      <c r="A119" s="17" t="s">
        <v>242</v>
      </c>
      <c r="B119" s="6" t="str">
        <f>Warhogs!A5</f>
        <v>Henry Rogers</v>
      </c>
      <c r="C119" s="6">
        <f>Warhogs!B5</f>
        <v>70</v>
      </c>
      <c r="D119" s="6">
        <f>Warhogs!C5</f>
        <v>64</v>
      </c>
      <c r="E119" s="6">
        <f>Warhogs!D5</f>
        <v>11</v>
      </c>
      <c r="F119" s="6">
        <f>Warhogs!E5</f>
        <v>6</v>
      </c>
      <c r="G119" s="6">
        <f>Warhogs!F5</f>
        <v>7</v>
      </c>
      <c r="H119" s="6">
        <f>Warhogs!G5</f>
        <v>4</v>
      </c>
      <c r="I119" s="6">
        <f>Warhogs!H5</f>
        <v>0</v>
      </c>
      <c r="J119" s="6">
        <f>Warhogs!I5</f>
        <v>0</v>
      </c>
      <c r="K119" s="6">
        <f>Warhogs!J5</f>
        <v>15</v>
      </c>
      <c r="L119" s="6">
        <f>Warhogs!K5</f>
        <v>0</v>
      </c>
      <c r="M119" s="11">
        <f t="shared" si="10"/>
        <v>0.63636363636363635</v>
      </c>
      <c r="N119" s="11">
        <f t="shared" si="11"/>
        <v>0.36363636363636365</v>
      </c>
      <c r="O119" s="11">
        <f t="shared" si="12"/>
        <v>0</v>
      </c>
      <c r="P119" s="11">
        <f t="shared" si="13"/>
        <v>0</v>
      </c>
      <c r="Q119" s="11">
        <f t="shared" si="14"/>
        <v>8.5714285714285715E-2</v>
      </c>
      <c r="R119" s="14">
        <f t="shared" si="15"/>
        <v>0.171875</v>
      </c>
      <c r="S119" s="14">
        <f t="shared" si="16"/>
        <v>0.234375</v>
      </c>
      <c r="T119" s="14">
        <f t="shared" si="17"/>
        <v>0.24285714285714285</v>
      </c>
      <c r="U119" s="14">
        <f t="shared" si="18"/>
        <v>0.47723214285714288</v>
      </c>
      <c r="V119" s="14">
        <f>(Table31118[[#This Row],[2B]]+Table31118[[#This Row],[3B]]+(3*Table31118[[#This Row],[HR]]))/Table31118[[#This Row],[AB]]</f>
        <v>6.25E-2</v>
      </c>
      <c r="W119" s="14">
        <f>(0.69*Table31118[[#This Row],[BB]])+(0.89*Table31118[[#This Row],[1B]])+(1.27*Table31118[[#This Row],[2B]])+(1.62*Table31118[[#This Row],[3B]])+(2.1*Table31118[[#This Row],[HR]])/Table31118[[#This Row],[PA]]</f>
        <v>15.450000000000001</v>
      </c>
      <c r="X119" s="40">
        <f t="shared" si="19"/>
        <v>4.0217142857142854</v>
      </c>
    </row>
    <row r="120" spans="1:24" x14ac:dyDescent="0.25">
      <c r="A120" s="17" t="s">
        <v>235</v>
      </c>
      <c r="B120" s="6" t="str">
        <f>Novas!A14</f>
        <v>Shane Howell</v>
      </c>
      <c r="C120" s="6">
        <f>Novas!B14</f>
        <v>26</v>
      </c>
      <c r="D120" s="6">
        <f>Novas!C14</f>
        <v>26</v>
      </c>
      <c r="E120" s="6">
        <f>Novas!D14</f>
        <v>8</v>
      </c>
      <c r="F120" s="6">
        <f>Novas!E14</f>
        <v>0</v>
      </c>
      <c r="G120" s="6">
        <f>Novas!F14</f>
        <v>3</v>
      </c>
      <c r="H120" s="6">
        <f>Novas!G14</f>
        <v>5</v>
      </c>
      <c r="I120" s="6">
        <f>Novas!H14</f>
        <v>0</v>
      </c>
      <c r="J120" s="6">
        <f>Novas!I14</f>
        <v>0</v>
      </c>
      <c r="K120" s="6">
        <f>Novas!J14</f>
        <v>13</v>
      </c>
      <c r="L120" s="6">
        <f>Novas!K14</f>
        <v>1</v>
      </c>
      <c r="M120" s="11">
        <f t="shared" si="10"/>
        <v>0.375</v>
      </c>
      <c r="N120" s="11">
        <f t="shared" si="11"/>
        <v>0.625</v>
      </c>
      <c r="O120" s="11">
        <f t="shared" si="12"/>
        <v>0</v>
      </c>
      <c r="P120" s="11">
        <f t="shared" si="13"/>
        <v>0</v>
      </c>
      <c r="Q120" s="11">
        <f t="shared" si="14"/>
        <v>0</v>
      </c>
      <c r="R120" s="14">
        <f t="shared" si="15"/>
        <v>0.30769230769230771</v>
      </c>
      <c r="S120" s="14">
        <f t="shared" si="16"/>
        <v>0.5</v>
      </c>
      <c r="T120" s="14">
        <f t="shared" si="17"/>
        <v>0.30769230769230771</v>
      </c>
      <c r="U120" s="14">
        <f t="shared" si="18"/>
        <v>0.80769230769230771</v>
      </c>
      <c r="V120" s="14">
        <f>(Table31118[[#This Row],[2B]]+Table31118[[#This Row],[3B]]+(3*Table31118[[#This Row],[HR]]))/Table31118[[#This Row],[AB]]</f>
        <v>0.19230769230769232</v>
      </c>
      <c r="W120" s="14">
        <f>(0.69*Table31118[[#This Row],[BB]])+(0.89*Table31118[[#This Row],[1B]])+(1.27*Table31118[[#This Row],[2B]])+(1.62*Table31118[[#This Row],[3B]])+(2.1*Table31118[[#This Row],[HR]])/Table31118[[#This Row],[PA]]</f>
        <v>9.02</v>
      </c>
      <c r="X120" s="40">
        <f t="shared" si="19"/>
        <v>4.0199999999999996</v>
      </c>
    </row>
    <row r="121" spans="1:24" x14ac:dyDescent="0.25">
      <c r="A121" s="17" t="s">
        <v>241</v>
      </c>
      <c r="B121" s="6" t="str">
        <f>Bulldogs!A9</f>
        <v>Gergory Peters</v>
      </c>
      <c r="C121" s="6">
        <f>Bulldogs!B9</f>
        <v>57</v>
      </c>
      <c r="D121" s="6">
        <f>Bulldogs!C9</f>
        <v>56</v>
      </c>
      <c r="E121" s="6">
        <f>Bulldogs!D9</f>
        <v>10</v>
      </c>
      <c r="F121" s="6">
        <f>Bulldogs!E9</f>
        <v>1</v>
      </c>
      <c r="G121" s="6">
        <f>Bulldogs!F9</f>
        <v>4</v>
      </c>
      <c r="H121" s="6">
        <f>Bulldogs!G9</f>
        <v>4</v>
      </c>
      <c r="I121" s="6">
        <f>Bulldogs!H9</f>
        <v>0</v>
      </c>
      <c r="J121" s="6">
        <f>Bulldogs!I9</f>
        <v>2</v>
      </c>
      <c r="K121" s="6">
        <f>Bulldogs!J9</f>
        <v>20</v>
      </c>
      <c r="L121" s="6">
        <f>Bulldogs!K9</f>
        <v>3</v>
      </c>
      <c r="M121" s="11">
        <f t="shared" si="10"/>
        <v>0.4</v>
      </c>
      <c r="N121" s="11">
        <f t="shared" si="11"/>
        <v>0.4</v>
      </c>
      <c r="O121" s="11">
        <f t="shared" si="12"/>
        <v>0</v>
      </c>
      <c r="P121" s="11">
        <f t="shared" si="13"/>
        <v>0.2</v>
      </c>
      <c r="Q121" s="11">
        <f t="shared" si="14"/>
        <v>1.7543859649122806E-2</v>
      </c>
      <c r="R121" s="14">
        <f t="shared" si="15"/>
        <v>0.17857142857142858</v>
      </c>
      <c r="S121" s="14">
        <f t="shared" si="16"/>
        <v>0.35714285714285715</v>
      </c>
      <c r="T121" s="14">
        <f t="shared" si="17"/>
        <v>0.19298245614035087</v>
      </c>
      <c r="U121" s="14">
        <f t="shared" si="18"/>
        <v>0.55012531328320802</v>
      </c>
      <c r="V121" s="14">
        <f>(Table31118[[#This Row],[2B]]+Table31118[[#This Row],[3B]]+(3*Table31118[[#This Row],[HR]]))/Table31118[[#This Row],[AB]]</f>
        <v>0.17857142857142858</v>
      </c>
      <c r="W121" s="14">
        <f>(0.69*Table31118[[#This Row],[BB]])+(0.89*Table31118[[#This Row],[1B]])+(1.27*Table31118[[#This Row],[2B]])+(1.62*Table31118[[#This Row],[3B]])+(2.1*Table31118[[#This Row],[HR]])/Table31118[[#This Row],[PA]]</f>
        <v>9.4036842105263165</v>
      </c>
      <c r="X121" s="40">
        <f t="shared" si="19"/>
        <v>3.9371929824561405</v>
      </c>
    </row>
    <row r="122" spans="1:24" x14ac:dyDescent="0.25">
      <c r="A122" s="17" t="s">
        <v>234</v>
      </c>
      <c r="B122" s="6" t="str">
        <f>Bullets!A14</f>
        <v>Sebastian Pascual</v>
      </c>
      <c r="C122" s="6">
        <f>Bullets!B14</f>
        <v>25</v>
      </c>
      <c r="D122" s="6">
        <f>Bullets!C14</f>
        <v>22</v>
      </c>
      <c r="E122" s="6">
        <f>Bullets!D14</f>
        <v>6</v>
      </c>
      <c r="F122" s="6">
        <f>Bullets!E14</f>
        <v>3</v>
      </c>
      <c r="G122" s="6">
        <f>Bullets!F14</f>
        <v>4</v>
      </c>
      <c r="H122" s="6">
        <f>Bullets!G14</f>
        <v>1</v>
      </c>
      <c r="I122" s="6">
        <f>Bullets!H14</f>
        <v>0</v>
      </c>
      <c r="J122" s="6">
        <f>Bullets!I14</f>
        <v>1</v>
      </c>
      <c r="K122" s="6">
        <f>Bullets!J14</f>
        <v>10</v>
      </c>
      <c r="L122" s="6">
        <f>Bullets!K14</f>
        <v>1</v>
      </c>
      <c r="M122" s="11">
        <f t="shared" si="10"/>
        <v>0.66666666666666663</v>
      </c>
      <c r="N122" s="11">
        <f t="shared" si="11"/>
        <v>0.16666666666666666</v>
      </c>
      <c r="O122" s="11">
        <f t="shared" si="12"/>
        <v>0</v>
      </c>
      <c r="P122" s="11">
        <f t="shared" si="13"/>
        <v>0.16666666666666666</v>
      </c>
      <c r="Q122" s="11">
        <f t="shared" si="14"/>
        <v>0.12</v>
      </c>
      <c r="R122" s="14">
        <f t="shared" si="15"/>
        <v>0.27272727272727271</v>
      </c>
      <c r="S122" s="14">
        <f t="shared" si="16"/>
        <v>0.45454545454545453</v>
      </c>
      <c r="T122" s="14">
        <f t="shared" si="17"/>
        <v>0.36</v>
      </c>
      <c r="U122" s="14">
        <f t="shared" si="18"/>
        <v>0.81454545454545446</v>
      </c>
      <c r="V122" s="14">
        <f>(Table31118[[#This Row],[2B]]+Table31118[[#This Row],[3B]]+(3*Table31118[[#This Row],[HR]]))/Table31118[[#This Row],[AB]]</f>
        <v>0.18181818181818182</v>
      </c>
      <c r="W122" s="14">
        <f>(0.69*Table31118[[#This Row],[BB]])+(0.89*Table31118[[#This Row],[1B]])+(1.27*Table31118[[#This Row],[2B]])+(1.62*Table31118[[#This Row],[3B]])+(2.1*Table31118[[#This Row],[HR]])/Table31118[[#This Row],[PA]]</f>
        <v>6.984</v>
      </c>
      <c r="X122" s="40">
        <f t="shared" si="19"/>
        <v>3.9015999999999997</v>
      </c>
    </row>
    <row r="123" spans="1:24" x14ac:dyDescent="0.25">
      <c r="A123" s="17" t="s">
        <v>240</v>
      </c>
      <c r="B123" s="6" t="str">
        <f>Sabertooths!A6</f>
        <v>Jorge Ortiz</v>
      </c>
      <c r="C123" s="6">
        <f>Sabertooths!B6</f>
        <v>65</v>
      </c>
      <c r="D123" s="6">
        <f>Sabertooths!C6</f>
        <v>62</v>
      </c>
      <c r="E123" s="6">
        <f>Sabertooths!D6</f>
        <v>11</v>
      </c>
      <c r="F123" s="6">
        <f>Sabertooths!E6</f>
        <v>3</v>
      </c>
      <c r="G123" s="6">
        <f>Sabertooths!F6</f>
        <v>7</v>
      </c>
      <c r="H123" s="6">
        <f>Sabertooths!G6</f>
        <v>3</v>
      </c>
      <c r="I123" s="6">
        <f>Sabertooths!H6</f>
        <v>0</v>
      </c>
      <c r="J123" s="6">
        <f>Sabertooths!I6</f>
        <v>1</v>
      </c>
      <c r="K123" s="6">
        <f>Sabertooths!J6</f>
        <v>17</v>
      </c>
      <c r="L123" s="6">
        <f>Sabertooths!K6</f>
        <v>5</v>
      </c>
      <c r="M123" s="11">
        <f t="shared" si="10"/>
        <v>0.63636363636363635</v>
      </c>
      <c r="N123" s="11">
        <f t="shared" si="11"/>
        <v>0.27272727272727271</v>
      </c>
      <c r="O123" s="11">
        <f t="shared" si="12"/>
        <v>0</v>
      </c>
      <c r="P123" s="11">
        <f t="shared" si="13"/>
        <v>9.0909090909090912E-2</v>
      </c>
      <c r="Q123" s="11">
        <f t="shared" si="14"/>
        <v>4.6153846153846156E-2</v>
      </c>
      <c r="R123" s="14">
        <f t="shared" si="15"/>
        <v>0.17741935483870969</v>
      </c>
      <c r="S123" s="14">
        <f t="shared" si="16"/>
        <v>0.27419354838709675</v>
      </c>
      <c r="T123" s="14">
        <f t="shared" si="17"/>
        <v>0.2153846153846154</v>
      </c>
      <c r="U123" s="14">
        <f t="shared" si="18"/>
        <v>0.48957816377171215</v>
      </c>
      <c r="V123" s="14">
        <f>(Table31118[[#This Row],[2B]]+Table31118[[#This Row],[3B]]+(3*Table31118[[#This Row],[HR]]))/Table31118[[#This Row],[AB]]</f>
        <v>9.6774193548387094E-2</v>
      </c>
      <c r="W123" s="14">
        <f>(0.69*Table31118[[#This Row],[BB]])+(0.89*Table31118[[#This Row],[1B]])+(1.27*Table31118[[#This Row],[2B]])+(1.62*Table31118[[#This Row],[3B]])+(2.1*Table31118[[#This Row],[HR]])/Table31118[[#This Row],[PA]]</f>
        <v>12.142307692307693</v>
      </c>
      <c r="X123" s="40">
        <f t="shared" si="19"/>
        <v>3.8695384615384616</v>
      </c>
    </row>
    <row r="124" spans="1:24" x14ac:dyDescent="0.25">
      <c r="A124" s="16" t="s">
        <v>232</v>
      </c>
      <c r="B124" s="6" t="str">
        <f>Spartans!A10</f>
        <v>Raul Marquez</v>
      </c>
      <c r="C124" s="6">
        <f>Spartans!B10</f>
        <v>28</v>
      </c>
      <c r="D124" s="6">
        <f>Spartans!C10</f>
        <v>26</v>
      </c>
      <c r="E124" s="6">
        <f>Spartans!D10</f>
        <v>5</v>
      </c>
      <c r="F124" s="6">
        <f>Spartans!E10</f>
        <v>2</v>
      </c>
      <c r="G124" s="6">
        <f>Spartans!F10</f>
        <v>0</v>
      </c>
      <c r="H124" s="6">
        <f>Spartans!G10</f>
        <v>2</v>
      </c>
      <c r="I124" s="6">
        <f>Spartans!H10</f>
        <v>2</v>
      </c>
      <c r="J124" s="6">
        <f>Spartans!I10</f>
        <v>1</v>
      </c>
      <c r="K124" s="6">
        <f>Spartans!J10</f>
        <v>14</v>
      </c>
      <c r="L124" s="6">
        <f>Spartans!K10</f>
        <v>1</v>
      </c>
      <c r="M124" s="11">
        <f t="shared" si="10"/>
        <v>0</v>
      </c>
      <c r="N124" s="11">
        <f t="shared" si="11"/>
        <v>0.4</v>
      </c>
      <c r="O124" s="11">
        <f t="shared" si="12"/>
        <v>0.4</v>
      </c>
      <c r="P124" s="11">
        <f t="shared" si="13"/>
        <v>0.2</v>
      </c>
      <c r="Q124" s="11">
        <f t="shared" si="14"/>
        <v>7.1428571428571425E-2</v>
      </c>
      <c r="R124" s="14">
        <f t="shared" si="15"/>
        <v>0.19230769230769232</v>
      </c>
      <c r="S124" s="14">
        <f t="shared" si="16"/>
        <v>0.53846153846153844</v>
      </c>
      <c r="T124" s="14">
        <f t="shared" si="17"/>
        <v>0.25</v>
      </c>
      <c r="U124" s="14">
        <f t="shared" si="18"/>
        <v>0.78846153846153844</v>
      </c>
      <c r="V124" s="14">
        <f>(Table31118[[#This Row],[2B]]+Table31118[[#This Row],[3B]]+(3*Table31118[[#This Row],[HR]]))/Table31118[[#This Row],[AB]]</f>
        <v>0.26923076923076922</v>
      </c>
      <c r="W124" s="14">
        <f>(0.69*Table31118[[#This Row],[BB]])+(0.89*Table31118[[#This Row],[1B]])+(1.27*Table31118[[#This Row],[2B]])+(1.62*Table31118[[#This Row],[3B]])+(2.1*Table31118[[#This Row],[HR]])/Table31118[[#This Row],[PA]]</f>
        <v>7.2350000000000003</v>
      </c>
      <c r="X124" s="40">
        <f t="shared" si="19"/>
        <v>3.6485714285714286</v>
      </c>
    </row>
    <row r="125" spans="1:24" x14ac:dyDescent="0.25">
      <c r="A125" s="16" t="s">
        <v>232</v>
      </c>
      <c r="B125" s="6" t="str">
        <f>Spartans!A12</f>
        <v>Alfredo Gallego</v>
      </c>
      <c r="C125" s="6">
        <f>Spartans!B12</f>
        <v>27</v>
      </c>
      <c r="D125" s="6">
        <f>Spartans!C12</f>
        <v>26</v>
      </c>
      <c r="E125" s="6">
        <f>Spartans!D12</f>
        <v>6</v>
      </c>
      <c r="F125" s="6">
        <f>Spartans!E12</f>
        <v>1</v>
      </c>
      <c r="G125" s="6">
        <f>Spartans!F12</f>
        <v>2</v>
      </c>
      <c r="H125" s="6">
        <f>Spartans!G12</f>
        <v>2</v>
      </c>
      <c r="I125" s="6">
        <f>Spartans!H12</f>
        <v>1</v>
      </c>
      <c r="J125" s="6">
        <f>Spartans!I12</f>
        <v>1</v>
      </c>
      <c r="K125" s="6">
        <f>Spartans!J12</f>
        <v>13</v>
      </c>
      <c r="L125" s="6">
        <f>Spartans!K12</f>
        <v>0</v>
      </c>
      <c r="M125" s="11">
        <f t="shared" si="10"/>
        <v>0.33333333333333331</v>
      </c>
      <c r="N125" s="11">
        <f t="shared" si="11"/>
        <v>0.33333333333333331</v>
      </c>
      <c r="O125" s="11">
        <f t="shared" si="12"/>
        <v>0.16666666666666666</v>
      </c>
      <c r="P125" s="11">
        <f t="shared" si="13"/>
        <v>0.16666666666666666</v>
      </c>
      <c r="Q125" s="11">
        <f t="shared" si="14"/>
        <v>3.7037037037037035E-2</v>
      </c>
      <c r="R125" s="14">
        <f t="shared" si="15"/>
        <v>0.23076923076923078</v>
      </c>
      <c r="S125" s="14">
        <f t="shared" si="16"/>
        <v>0.5</v>
      </c>
      <c r="T125" s="14">
        <f t="shared" si="17"/>
        <v>0.25925925925925924</v>
      </c>
      <c r="U125" s="14">
        <f t="shared" si="18"/>
        <v>0.7592592592592593</v>
      </c>
      <c r="V125" s="14">
        <f>(Table31118[[#This Row],[2B]]+Table31118[[#This Row],[3B]]+(3*Table31118[[#This Row],[HR]]))/Table31118[[#This Row],[AB]]</f>
        <v>0.23076923076923078</v>
      </c>
      <c r="W125" s="14">
        <f>(0.69*Table31118[[#This Row],[BB]])+(0.89*Table31118[[#This Row],[1B]])+(1.27*Table31118[[#This Row],[2B]])+(1.62*Table31118[[#This Row],[3B]])+(2.1*Table31118[[#This Row],[HR]])/Table31118[[#This Row],[PA]]</f>
        <v>6.7077777777777774</v>
      </c>
      <c r="X125" s="40">
        <f t="shared" si="19"/>
        <v>3.4377777777777774</v>
      </c>
    </row>
    <row r="126" spans="1:24" x14ac:dyDescent="0.25">
      <c r="A126" s="17" t="s">
        <v>235</v>
      </c>
      <c r="B126" s="6" t="str">
        <f>Novas!A5</f>
        <v>Brandon Perry</v>
      </c>
      <c r="C126" s="6">
        <f>Novas!B5</f>
        <v>65</v>
      </c>
      <c r="D126" s="6">
        <f>Novas!C5</f>
        <v>60</v>
      </c>
      <c r="E126" s="6">
        <f>Novas!D5</f>
        <v>7</v>
      </c>
      <c r="F126" s="6">
        <f>Novas!E5</f>
        <v>5</v>
      </c>
      <c r="G126" s="6">
        <f>Novas!F5</f>
        <v>1</v>
      </c>
      <c r="H126" s="6">
        <f>Novas!G5</f>
        <v>4</v>
      </c>
      <c r="I126" s="6">
        <f>Novas!H5</f>
        <v>0</v>
      </c>
      <c r="J126" s="6">
        <f>Novas!I5</f>
        <v>2</v>
      </c>
      <c r="K126" s="6">
        <f>Novas!J5</f>
        <v>17</v>
      </c>
      <c r="L126" s="6">
        <f>Novas!K5</f>
        <v>2</v>
      </c>
      <c r="M126" s="11">
        <f t="shared" si="10"/>
        <v>0.14285714285714285</v>
      </c>
      <c r="N126" s="11">
        <f t="shared" si="11"/>
        <v>0.5714285714285714</v>
      </c>
      <c r="O126" s="11">
        <f t="shared" si="12"/>
        <v>0</v>
      </c>
      <c r="P126" s="11">
        <f t="shared" si="13"/>
        <v>0.2857142857142857</v>
      </c>
      <c r="Q126" s="11">
        <f t="shared" si="14"/>
        <v>7.6923076923076927E-2</v>
      </c>
      <c r="R126" s="14">
        <f t="shared" si="15"/>
        <v>0.11666666666666667</v>
      </c>
      <c r="S126" s="14">
        <f t="shared" si="16"/>
        <v>0.28333333333333333</v>
      </c>
      <c r="T126" s="14">
        <f t="shared" si="17"/>
        <v>0.18461538461538463</v>
      </c>
      <c r="U126" s="14">
        <f t="shared" si="18"/>
        <v>0.46794871794871795</v>
      </c>
      <c r="V126" s="14">
        <f>(Table31118[[#This Row],[2B]]+Table31118[[#This Row],[3B]]+(3*Table31118[[#This Row],[HR]]))/Table31118[[#This Row],[AB]]</f>
        <v>0.16666666666666666</v>
      </c>
      <c r="W126" s="14">
        <f>(0.69*Table31118[[#This Row],[BB]])+(0.89*Table31118[[#This Row],[1B]])+(1.27*Table31118[[#This Row],[2B]])+(1.62*Table31118[[#This Row],[3B]])+(2.1*Table31118[[#This Row],[HR]])/Table31118[[#This Row],[PA]]</f>
        <v>9.4846153846153847</v>
      </c>
      <c r="X126" s="40">
        <f t="shared" si="19"/>
        <v>3.3944615384615386</v>
      </c>
    </row>
    <row r="127" spans="1:24" x14ac:dyDescent="0.25">
      <c r="A127" s="17" t="s">
        <v>236</v>
      </c>
      <c r="B127" s="6" t="str">
        <f>Runners!A9</f>
        <v>Randy Warren</v>
      </c>
      <c r="C127" s="6">
        <f>Runners!B9</f>
        <v>60</v>
      </c>
      <c r="D127" s="6">
        <f>Runners!C9</f>
        <v>58</v>
      </c>
      <c r="E127" s="6">
        <f>Runners!D9</f>
        <v>11</v>
      </c>
      <c r="F127" s="6">
        <f>Runners!E9</f>
        <v>2</v>
      </c>
      <c r="G127" s="6">
        <f>Runners!F9</f>
        <v>9</v>
      </c>
      <c r="H127" s="6">
        <f>Runners!G9</f>
        <v>1</v>
      </c>
      <c r="I127" s="6">
        <f>Runners!H9</f>
        <v>0</v>
      </c>
      <c r="J127" s="6">
        <f>Runners!I9</f>
        <v>1</v>
      </c>
      <c r="K127" s="6">
        <f>Runners!J9</f>
        <v>15</v>
      </c>
      <c r="L127" s="6">
        <f>Runners!K9</f>
        <v>3</v>
      </c>
      <c r="M127" s="11">
        <f t="shared" si="10"/>
        <v>0.81818181818181823</v>
      </c>
      <c r="N127" s="11">
        <f t="shared" si="11"/>
        <v>9.0909090909090912E-2</v>
      </c>
      <c r="O127" s="11">
        <f t="shared" si="12"/>
        <v>0</v>
      </c>
      <c r="P127" s="11">
        <f t="shared" si="13"/>
        <v>9.0909090909090912E-2</v>
      </c>
      <c r="Q127" s="11">
        <f t="shared" si="14"/>
        <v>3.3333333333333333E-2</v>
      </c>
      <c r="R127" s="14">
        <f t="shared" si="15"/>
        <v>0.18965517241379309</v>
      </c>
      <c r="S127" s="14">
        <f t="shared" si="16"/>
        <v>0.25862068965517243</v>
      </c>
      <c r="T127" s="14">
        <f t="shared" si="17"/>
        <v>0.21666666666666667</v>
      </c>
      <c r="U127" s="14">
        <f t="shared" si="18"/>
        <v>0.47528735632183911</v>
      </c>
      <c r="V127" s="14">
        <f>(Table31118[[#This Row],[2B]]+Table31118[[#This Row],[3B]]+(3*Table31118[[#This Row],[HR]]))/Table31118[[#This Row],[AB]]</f>
        <v>6.8965517241379309E-2</v>
      </c>
      <c r="W127" s="14">
        <f>(0.69*Table31118[[#This Row],[BB]])+(0.89*Table31118[[#This Row],[1B]])+(1.27*Table31118[[#This Row],[2B]])+(1.62*Table31118[[#This Row],[3B]])+(2.1*Table31118[[#This Row],[HR]])/Table31118[[#This Row],[PA]]</f>
        <v>10.695</v>
      </c>
      <c r="X127" s="40">
        <f t="shared" si="19"/>
        <v>3.3886666666666665</v>
      </c>
    </row>
    <row r="128" spans="1:24" x14ac:dyDescent="0.25">
      <c r="A128" s="17" t="s">
        <v>237</v>
      </c>
      <c r="B128" s="6" t="str">
        <f>Infernos!A11</f>
        <v>Willie Allen</v>
      </c>
      <c r="C128" s="6">
        <f>Infernos!B11</f>
        <v>26</v>
      </c>
      <c r="D128" s="6">
        <f>Infernos!C11</f>
        <v>24</v>
      </c>
      <c r="E128" s="6">
        <f>Infernos!D11</f>
        <v>7</v>
      </c>
      <c r="F128" s="6">
        <f>Infernos!E11</f>
        <v>2</v>
      </c>
      <c r="G128" s="6">
        <f>Infernos!F11</f>
        <v>5</v>
      </c>
      <c r="H128" s="6">
        <f>Infernos!G11</f>
        <v>2</v>
      </c>
      <c r="I128" s="6">
        <f>Infernos!H11</f>
        <v>0</v>
      </c>
      <c r="J128" s="6">
        <f>Infernos!I11</f>
        <v>0</v>
      </c>
      <c r="K128" s="6">
        <f>Infernos!J11</f>
        <v>9</v>
      </c>
      <c r="L128" s="6">
        <f>Infernos!K11</f>
        <v>0</v>
      </c>
      <c r="M128" s="11">
        <f t="shared" si="10"/>
        <v>0.7142857142857143</v>
      </c>
      <c r="N128" s="11">
        <f t="shared" si="11"/>
        <v>0.2857142857142857</v>
      </c>
      <c r="O128" s="11">
        <f t="shared" si="12"/>
        <v>0</v>
      </c>
      <c r="P128" s="11">
        <f t="shared" si="13"/>
        <v>0</v>
      </c>
      <c r="Q128" s="11">
        <f t="shared" si="14"/>
        <v>7.6923076923076927E-2</v>
      </c>
      <c r="R128" s="14">
        <f t="shared" si="15"/>
        <v>0.29166666666666669</v>
      </c>
      <c r="S128" s="14">
        <f t="shared" si="16"/>
        <v>0.375</v>
      </c>
      <c r="T128" s="14">
        <f t="shared" si="17"/>
        <v>0.34615384615384615</v>
      </c>
      <c r="U128" s="14">
        <f t="shared" si="18"/>
        <v>0.72115384615384615</v>
      </c>
      <c r="V128" s="14">
        <f>(Table31118[[#This Row],[2B]]+Table31118[[#This Row],[3B]]+(3*Table31118[[#This Row],[HR]]))/Table31118[[#This Row],[AB]]</f>
        <v>8.3333333333333329E-2</v>
      </c>
      <c r="W128" s="14">
        <f>(0.69*Table31118[[#This Row],[BB]])+(0.89*Table31118[[#This Row],[1B]])+(1.27*Table31118[[#This Row],[2B]])+(1.62*Table31118[[#This Row],[3B]])+(2.1*Table31118[[#This Row],[HR]])/Table31118[[#This Row],[PA]]</f>
        <v>8.370000000000001</v>
      </c>
      <c r="X128" s="40">
        <f t="shared" si="19"/>
        <v>3.2953846153846151</v>
      </c>
    </row>
    <row r="129" spans="1:24" x14ac:dyDescent="0.25">
      <c r="A129" s="17" t="s">
        <v>246</v>
      </c>
      <c r="B129" s="6" t="str">
        <f>Cannons!A10</f>
        <v>Marco Montero</v>
      </c>
      <c r="C129" s="6">
        <f>Cannons!B10</f>
        <v>32</v>
      </c>
      <c r="D129" s="6">
        <f>Cannons!C10</f>
        <v>30</v>
      </c>
      <c r="E129" s="6">
        <f>Cannons!D10</f>
        <v>7</v>
      </c>
      <c r="F129" s="6">
        <f>Cannons!E10</f>
        <v>2</v>
      </c>
      <c r="G129" s="6">
        <f>Cannons!F10</f>
        <v>4</v>
      </c>
      <c r="H129" s="6">
        <f>Cannons!G10</f>
        <v>2</v>
      </c>
      <c r="I129" s="6">
        <f>Cannons!H10</f>
        <v>1</v>
      </c>
      <c r="J129" s="6">
        <f>Cannons!I10</f>
        <v>0</v>
      </c>
      <c r="K129" s="6">
        <f>Cannons!J10</f>
        <v>11</v>
      </c>
      <c r="L129" s="6">
        <f>Cannons!K10</f>
        <v>3</v>
      </c>
      <c r="M129" s="11">
        <f t="shared" si="10"/>
        <v>0.5714285714285714</v>
      </c>
      <c r="N129" s="11">
        <f t="shared" si="11"/>
        <v>0.2857142857142857</v>
      </c>
      <c r="O129" s="11">
        <f t="shared" si="12"/>
        <v>0.14285714285714285</v>
      </c>
      <c r="P129" s="11">
        <f t="shared" si="13"/>
        <v>0</v>
      </c>
      <c r="Q129" s="11">
        <f t="shared" si="14"/>
        <v>6.25E-2</v>
      </c>
      <c r="R129" s="14">
        <f t="shared" si="15"/>
        <v>0.23333333333333334</v>
      </c>
      <c r="S129" s="14">
        <f t="shared" si="16"/>
        <v>0.36666666666666664</v>
      </c>
      <c r="T129" s="14">
        <f t="shared" si="17"/>
        <v>0.28125</v>
      </c>
      <c r="U129" s="14">
        <f t="shared" si="18"/>
        <v>0.6479166666666667</v>
      </c>
      <c r="V129" s="14">
        <f>(Table31118[[#This Row],[2B]]+Table31118[[#This Row],[3B]]+(3*Table31118[[#This Row],[HR]]))/Table31118[[#This Row],[AB]]</f>
        <v>0.1</v>
      </c>
      <c r="W129" s="14">
        <f>(0.69*Table31118[[#This Row],[BB]])+(0.89*Table31118[[#This Row],[1B]])+(1.27*Table31118[[#This Row],[2B]])+(1.62*Table31118[[#This Row],[3B]])+(2.1*Table31118[[#This Row],[HR]])/Table31118[[#This Row],[PA]]</f>
        <v>9.1</v>
      </c>
      <c r="X129" s="40">
        <f t="shared" si="19"/>
        <v>3.2887499999999998</v>
      </c>
    </row>
    <row r="130" spans="1:24" x14ac:dyDescent="0.25">
      <c r="A130" s="17" t="s">
        <v>240</v>
      </c>
      <c r="B130" s="6" t="str">
        <f>Sabertooths!A13</f>
        <v>Eddie Sullivan</v>
      </c>
      <c r="C130" s="6">
        <f>Sabertooths!B13</f>
        <v>31</v>
      </c>
      <c r="D130" s="6">
        <f>Sabertooths!C13</f>
        <v>27</v>
      </c>
      <c r="E130" s="6">
        <f>Sabertooths!D13</f>
        <v>6</v>
      </c>
      <c r="F130" s="6">
        <f>Sabertooths!E13</f>
        <v>4</v>
      </c>
      <c r="G130" s="6">
        <f>Sabertooths!F13</f>
        <v>5</v>
      </c>
      <c r="H130" s="6">
        <f>Sabertooths!G13</f>
        <v>0</v>
      </c>
      <c r="I130" s="6">
        <f>Sabertooths!H13</f>
        <v>0</v>
      </c>
      <c r="J130" s="6">
        <f>Sabertooths!I13</f>
        <v>1</v>
      </c>
      <c r="K130" s="6">
        <f>Sabertooths!J13</f>
        <v>9</v>
      </c>
      <c r="L130" s="6">
        <f>Sabertooths!K13</f>
        <v>2</v>
      </c>
      <c r="M130" s="11">
        <f t="shared" ref="M130:M193" si="20">IFERROR(G130/E130,0)</f>
        <v>0.83333333333333337</v>
      </c>
      <c r="N130" s="11">
        <f t="shared" ref="N130:N193" si="21">IFERROR(H130/E130,0)</f>
        <v>0</v>
      </c>
      <c r="O130" s="11">
        <f t="shared" ref="O130:O193" si="22">IFERROR(I130/E130,0)</f>
        <v>0</v>
      </c>
      <c r="P130" s="11">
        <f t="shared" ref="P130:P193" si="23">IFERROR(J130/E130,0)</f>
        <v>0.16666666666666666</v>
      </c>
      <c r="Q130" s="11">
        <f t="shared" ref="Q130:Q193" si="24">IFERROR(F130/C130,0)</f>
        <v>0.12903225806451613</v>
      </c>
      <c r="R130" s="14">
        <f t="shared" ref="R130:R193" si="25">IFERROR((G130+H130+I130+J130)/D130,0)</f>
        <v>0.22222222222222221</v>
      </c>
      <c r="S130" s="14">
        <f t="shared" ref="S130:S193" si="26">IFERROR(K130/D130,0)</f>
        <v>0.33333333333333331</v>
      </c>
      <c r="T130" s="14">
        <f t="shared" ref="T130:T193" si="27">(E130+F130)/C130</f>
        <v>0.32258064516129031</v>
      </c>
      <c r="U130" s="14">
        <f t="shared" ref="U130:U193" si="28">S130+T130</f>
        <v>0.65591397849462363</v>
      </c>
      <c r="V130" s="14">
        <f>(Table31118[[#This Row],[2B]]+Table31118[[#This Row],[3B]]+(3*Table31118[[#This Row],[HR]]))/Table31118[[#This Row],[AB]]</f>
        <v>0.1111111111111111</v>
      </c>
      <c r="W130" s="14">
        <f>(0.69*Table31118[[#This Row],[BB]])+(0.89*Table31118[[#This Row],[1B]])+(1.27*Table31118[[#This Row],[2B]])+(1.62*Table31118[[#This Row],[3B]])+(2.1*Table31118[[#This Row],[HR]])/Table31118[[#This Row],[PA]]</f>
        <v>7.2777419354838706</v>
      </c>
      <c r="X130" s="40">
        <f t="shared" ref="X130:X193" si="29">((E130+F130)*(K130+(0.26*F130))+(0.52*L130))/C130</f>
        <v>3.2722580645161288</v>
      </c>
    </row>
    <row r="131" spans="1:24" x14ac:dyDescent="0.25">
      <c r="A131" s="17" t="s">
        <v>242</v>
      </c>
      <c r="B131" s="6" t="str">
        <f>Warhogs!A9</f>
        <v>Pablo Prieto</v>
      </c>
      <c r="C131" s="6">
        <f>Warhogs!B9</f>
        <v>59</v>
      </c>
      <c r="D131" s="6">
        <f>Warhogs!C9</f>
        <v>55</v>
      </c>
      <c r="E131" s="6">
        <f>Warhogs!D9</f>
        <v>8</v>
      </c>
      <c r="F131" s="6">
        <f>Warhogs!E9</f>
        <v>4</v>
      </c>
      <c r="G131" s="6">
        <f>Warhogs!F9</f>
        <v>4</v>
      </c>
      <c r="H131" s="6">
        <f>Warhogs!G9</f>
        <v>2</v>
      </c>
      <c r="I131" s="6">
        <f>Warhogs!H9</f>
        <v>1</v>
      </c>
      <c r="J131" s="6">
        <f>Warhogs!I9</f>
        <v>1</v>
      </c>
      <c r="K131" s="6">
        <f>Warhogs!J9</f>
        <v>15</v>
      </c>
      <c r="L131" s="6">
        <f>Warhogs!K9</f>
        <v>1</v>
      </c>
      <c r="M131" s="11">
        <f t="shared" si="20"/>
        <v>0.5</v>
      </c>
      <c r="N131" s="11">
        <f t="shared" si="21"/>
        <v>0.25</v>
      </c>
      <c r="O131" s="11">
        <f t="shared" si="22"/>
        <v>0.125</v>
      </c>
      <c r="P131" s="11">
        <f t="shared" si="23"/>
        <v>0.125</v>
      </c>
      <c r="Q131" s="11">
        <f t="shared" si="24"/>
        <v>6.7796610169491525E-2</v>
      </c>
      <c r="R131" s="14">
        <f t="shared" si="25"/>
        <v>0.14545454545454545</v>
      </c>
      <c r="S131" s="14">
        <f t="shared" si="26"/>
        <v>0.27272727272727271</v>
      </c>
      <c r="T131" s="14">
        <f t="shared" si="27"/>
        <v>0.20338983050847459</v>
      </c>
      <c r="U131" s="14">
        <f t="shared" si="28"/>
        <v>0.4761171032357473</v>
      </c>
      <c r="V131" s="14">
        <f>(Table31118[[#This Row],[2B]]+Table31118[[#This Row],[3B]]+(3*Table31118[[#This Row],[HR]]))/Table31118[[#This Row],[AB]]</f>
        <v>0.10909090909090909</v>
      </c>
      <c r="W131" s="14">
        <f>(0.69*Table31118[[#This Row],[BB]])+(0.89*Table31118[[#This Row],[1B]])+(1.27*Table31118[[#This Row],[2B]])+(1.62*Table31118[[#This Row],[3B]])+(2.1*Table31118[[#This Row],[HR]])/Table31118[[#This Row],[PA]]</f>
        <v>10.515593220338983</v>
      </c>
      <c r="X131" s="40">
        <f t="shared" si="29"/>
        <v>3.2711864406779663</v>
      </c>
    </row>
    <row r="132" spans="1:24" x14ac:dyDescent="0.25">
      <c r="A132" s="17" t="s">
        <v>237</v>
      </c>
      <c r="B132" s="6" t="str">
        <f>Infernos!A14</f>
        <v>Carmelo Romero</v>
      </c>
      <c r="C132" s="6">
        <f>Infernos!B14</f>
        <v>27</v>
      </c>
      <c r="D132" s="6">
        <f>Infernos!C14</f>
        <v>25</v>
      </c>
      <c r="E132" s="6">
        <f>Infernos!D14</f>
        <v>7</v>
      </c>
      <c r="F132" s="6">
        <f>Infernos!E14</f>
        <v>2</v>
      </c>
      <c r="G132" s="6">
        <f>Infernos!F14</f>
        <v>5</v>
      </c>
      <c r="H132" s="6">
        <f>Infernos!G14</f>
        <v>2</v>
      </c>
      <c r="I132" s="6">
        <f>Infernos!H14</f>
        <v>0</v>
      </c>
      <c r="J132" s="6">
        <f>Infernos!I14</f>
        <v>0</v>
      </c>
      <c r="K132" s="6">
        <f>Infernos!J14</f>
        <v>9</v>
      </c>
      <c r="L132" s="6">
        <f>Infernos!K14</f>
        <v>1</v>
      </c>
      <c r="M132" s="11">
        <f t="shared" si="20"/>
        <v>0.7142857142857143</v>
      </c>
      <c r="N132" s="11">
        <f t="shared" si="21"/>
        <v>0.2857142857142857</v>
      </c>
      <c r="O132" s="11">
        <f t="shared" si="22"/>
        <v>0</v>
      </c>
      <c r="P132" s="11">
        <f t="shared" si="23"/>
        <v>0</v>
      </c>
      <c r="Q132" s="11">
        <f t="shared" si="24"/>
        <v>7.407407407407407E-2</v>
      </c>
      <c r="R132" s="14">
        <f t="shared" si="25"/>
        <v>0.28000000000000003</v>
      </c>
      <c r="S132" s="14">
        <f t="shared" si="26"/>
        <v>0.36</v>
      </c>
      <c r="T132" s="14">
        <f t="shared" si="27"/>
        <v>0.33333333333333331</v>
      </c>
      <c r="U132" s="14">
        <f t="shared" si="28"/>
        <v>0.69333333333333336</v>
      </c>
      <c r="V132" s="14">
        <f>(Table31118[[#This Row],[2B]]+Table31118[[#This Row],[3B]]+(3*Table31118[[#This Row],[HR]]))/Table31118[[#This Row],[AB]]</f>
        <v>0.08</v>
      </c>
      <c r="W132" s="14">
        <f>(0.69*Table31118[[#This Row],[BB]])+(0.89*Table31118[[#This Row],[1B]])+(1.27*Table31118[[#This Row],[2B]])+(1.62*Table31118[[#This Row],[3B]])+(2.1*Table31118[[#This Row],[HR]])/Table31118[[#This Row],[PA]]</f>
        <v>8.370000000000001</v>
      </c>
      <c r="X132" s="40">
        <f t="shared" si="29"/>
        <v>3.1925925925925922</v>
      </c>
    </row>
    <row r="133" spans="1:24" x14ac:dyDescent="0.25">
      <c r="A133" s="16" t="s">
        <v>238</v>
      </c>
      <c r="B133" s="41" t="str">
        <f>Knights!A5</f>
        <v>Evan Cook</v>
      </c>
      <c r="C133" s="41">
        <f>Knights!B5</f>
        <v>69</v>
      </c>
      <c r="D133" s="41">
        <f>Knights!C5</f>
        <v>64</v>
      </c>
      <c r="E133" s="41">
        <f>Knights!D5</f>
        <v>10</v>
      </c>
      <c r="F133" s="41">
        <f>Knights!E5</f>
        <v>5</v>
      </c>
      <c r="G133" s="41">
        <f>Knights!F5</f>
        <v>7</v>
      </c>
      <c r="H133" s="41">
        <f>Knights!G5</f>
        <v>3</v>
      </c>
      <c r="I133" s="41">
        <f>Knights!H5</f>
        <v>0</v>
      </c>
      <c r="J133" s="41">
        <f>Knights!I5</f>
        <v>0</v>
      </c>
      <c r="K133" s="41">
        <f>Knights!J5</f>
        <v>13</v>
      </c>
      <c r="L133" s="41">
        <f>Knights!K5</f>
        <v>3</v>
      </c>
      <c r="M133" s="11">
        <f t="shared" si="20"/>
        <v>0.7</v>
      </c>
      <c r="N133" s="11">
        <f t="shared" si="21"/>
        <v>0.3</v>
      </c>
      <c r="O133" s="11">
        <f t="shared" si="22"/>
        <v>0</v>
      </c>
      <c r="P133" s="11">
        <f t="shared" si="23"/>
        <v>0</v>
      </c>
      <c r="Q133" s="11">
        <f t="shared" si="24"/>
        <v>7.2463768115942032E-2</v>
      </c>
      <c r="R133" s="14">
        <f t="shared" si="25"/>
        <v>0.15625</v>
      </c>
      <c r="S133" s="14">
        <f t="shared" si="26"/>
        <v>0.203125</v>
      </c>
      <c r="T133" s="14">
        <f t="shared" si="27"/>
        <v>0.21739130434782608</v>
      </c>
      <c r="U133" s="14">
        <f t="shared" si="28"/>
        <v>0.42051630434782605</v>
      </c>
      <c r="V133" s="14">
        <f>(Table31118[[#This Row],[2B]]+Table31118[[#This Row],[3B]]+(3*Table31118[[#This Row],[HR]]))/Table31118[[#This Row],[AB]]</f>
        <v>4.6875E-2</v>
      </c>
      <c r="W133" s="14">
        <f>(0.69*Table31118[[#This Row],[BB]])+(0.89*Table31118[[#This Row],[1B]])+(1.27*Table31118[[#This Row],[2B]])+(1.62*Table31118[[#This Row],[3B]])+(2.1*Table31118[[#This Row],[HR]])/Table31118[[#This Row],[PA]]</f>
        <v>13.49</v>
      </c>
      <c r="X133" s="40">
        <f t="shared" si="29"/>
        <v>3.1313043478260871</v>
      </c>
    </row>
    <row r="134" spans="1:24" x14ac:dyDescent="0.25">
      <c r="A134" s="17" t="s">
        <v>243</v>
      </c>
      <c r="B134" s="6" t="str">
        <f>Trolls!A8</f>
        <v>Calvin Ellis</v>
      </c>
      <c r="C134" s="6">
        <f>Trolls!B8</f>
        <v>59</v>
      </c>
      <c r="D134" s="6">
        <f>Trolls!C8</f>
        <v>55</v>
      </c>
      <c r="E134" s="6">
        <f>Trolls!D8</f>
        <v>10</v>
      </c>
      <c r="F134" s="6">
        <f>Trolls!E8</f>
        <v>4</v>
      </c>
      <c r="G134" s="6">
        <f>Trolls!F8</f>
        <v>8</v>
      </c>
      <c r="H134" s="6">
        <f>Trolls!G8</f>
        <v>2</v>
      </c>
      <c r="I134" s="6">
        <f>Trolls!H8</f>
        <v>0</v>
      </c>
      <c r="J134" s="6">
        <f>Trolls!I8</f>
        <v>0</v>
      </c>
      <c r="K134" s="6">
        <f>Trolls!J8</f>
        <v>12</v>
      </c>
      <c r="L134" s="6">
        <f>Trolls!K8</f>
        <v>4</v>
      </c>
      <c r="M134" s="11">
        <f t="shared" si="20"/>
        <v>0.8</v>
      </c>
      <c r="N134" s="11">
        <f t="shared" si="21"/>
        <v>0.2</v>
      </c>
      <c r="O134" s="11">
        <f t="shared" si="22"/>
        <v>0</v>
      </c>
      <c r="P134" s="11">
        <f t="shared" si="23"/>
        <v>0</v>
      </c>
      <c r="Q134" s="11">
        <f t="shared" si="24"/>
        <v>6.7796610169491525E-2</v>
      </c>
      <c r="R134" s="14">
        <f t="shared" si="25"/>
        <v>0.18181818181818182</v>
      </c>
      <c r="S134" s="14">
        <f t="shared" si="26"/>
        <v>0.21818181818181817</v>
      </c>
      <c r="T134" s="14">
        <f t="shared" si="27"/>
        <v>0.23728813559322035</v>
      </c>
      <c r="U134" s="14">
        <f t="shared" si="28"/>
        <v>0.45546995377503852</v>
      </c>
      <c r="V134" s="14">
        <f>(Table31118[[#This Row],[2B]]+Table31118[[#This Row],[3B]]+(3*Table31118[[#This Row],[HR]]))/Table31118[[#This Row],[AB]]</f>
        <v>3.6363636363636362E-2</v>
      </c>
      <c r="W134" s="14">
        <f>(0.69*Table31118[[#This Row],[BB]])+(0.89*Table31118[[#This Row],[1B]])+(1.27*Table31118[[#This Row],[2B]])+(1.62*Table31118[[#This Row],[3B]])+(2.1*Table31118[[#This Row],[HR]])/Table31118[[#This Row],[PA]]</f>
        <v>12.419999999999998</v>
      </c>
      <c r="X134" s="40">
        <f t="shared" si="29"/>
        <v>3.1294915254237292</v>
      </c>
    </row>
    <row r="135" spans="1:24" x14ac:dyDescent="0.25">
      <c r="A135" s="17" t="s">
        <v>242</v>
      </c>
      <c r="B135" s="6" t="str">
        <f>Warhogs!A10</f>
        <v>Gordon Terry</v>
      </c>
      <c r="C135" s="6">
        <f>Warhogs!B10</f>
        <v>24</v>
      </c>
      <c r="D135" s="6">
        <f>Warhogs!C10</f>
        <v>23</v>
      </c>
      <c r="E135" s="6">
        <f>Warhogs!D10</f>
        <v>8</v>
      </c>
      <c r="F135" s="6">
        <f>Warhogs!E10</f>
        <v>1</v>
      </c>
      <c r="G135" s="6">
        <f>Warhogs!F10</f>
        <v>8</v>
      </c>
      <c r="H135" s="6">
        <f>Warhogs!G10</f>
        <v>0</v>
      </c>
      <c r="I135" s="6">
        <f>Warhogs!H10</f>
        <v>0</v>
      </c>
      <c r="J135" s="6">
        <f>Warhogs!I10</f>
        <v>0</v>
      </c>
      <c r="K135" s="6">
        <f>Warhogs!J10</f>
        <v>8</v>
      </c>
      <c r="L135" s="6">
        <f>Warhogs!K10</f>
        <v>1</v>
      </c>
      <c r="M135" s="11">
        <f t="shared" si="20"/>
        <v>1</v>
      </c>
      <c r="N135" s="11">
        <f t="shared" si="21"/>
        <v>0</v>
      </c>
      <c r="O135" s="11">
        <f t="shared" si="22"/>
        <v>0</v>
      </c>
      <c r="P135" s="11">
        <f t="shared" si="23"/>
        <v>0</v>
      </c>
      <c r="Q135" s="11">
        <f t="shared" si="24"/>
        <v>4.1666666666666664E-2</v>
      </c>
      <c r="R135" s="14">
        <f t="shared" si="25"/>
        <v>0.34782608695652173</v>
      </c>
      <c r="S135" s="14">
        <f t="shared" si="26"/>
        <v>0.34782608695652173</v>
      </c>
      <c r="T135" s="14">
        <f t="shared" si="27"/>
        <v>0.375</v>
      </c>
      <c r="U135" s="14">
        <f t="shared" si="28"/>
        <v>0.72282608695652173</v>
      </c>
      <c r="V135" s="14">
        <f>(Table31118[[#This Row],[2B]]+Table31118[[#This Row],[3B]]+(3*Table31118[[#This Row],[HR]]))/Table31118[[#This Row],[AB]]</f>
        <v>0</v>
      </c>
      <c r="W135" s="14">
        <f>(0.69*Table31118[[#This Row],[BB]])+(0.89*Table31118[[#This Row],[1B]])+(1.27*Table31118[[#This Row],[2B]])+(1.62*Table31118[[#This Row],[3B]])+(2.1*Table31118[[#This Row],[HR]])/Table31118[[#This Row],[PA]]</f>
        <v>7.8100000000000005</v>
      </c>
      <c r="X135" s="40">
        <f t="shared" si="29"/>
        <v>3.1191666666666666</v>
      </c>
    </row>
    <row r="136" spans="1:24" x14ac:dyDescent="0.25">
      <c r="A136" s="17" t="s">
        <v>241</v>
      </c>
      <c r="B136" s="6" t="str">
        <f>Bulldogs!A8</f>
        <v>Denton Einarsson</v>
      </c>
      <c r="C136" s="6">
        <f>Bulldogs!B8</f>
        <v>61</v>
      </c>
      <c r="D136" s="6">
        <f>Bulldogs!C8</f>
        <v>60</v>
      </c>
      <c r="E136" s="6">
        <f>Bulldogs!D8</f>
        <v>8</v>
      </c>
      <c r="F136" s="6">
        <f>Bulldogs!E8</f>
        <v>1</v>
      </c>
      <c r="G136" s="6">
        <f>Bulldogs!F8</f>
        <v>0</v>
      </c>
      <c r="H136" s="6">
        <f>Bulldogs!G8</f>
        <v>6</v>
      </c>
      <c r="I136" s="6">
        <f>Bulldogs!H8</f>
        <v>0</v>
      </c>
      <c r="J136" s="6">
        <f>Bulldogs!I8</f>
        <v>2</v>
      </c>
      <c r="K136" s="6">
        <f>Bulldogs!J8</f>
        <v>20</v>
      </c>
      <c r="L136" s="6">
        <f>Bulldogs!K8</f>
        <v>1</v>
      </c>
      <c r="M136" s="11">
        <f t="shared" si="20"/>
        <v>0</v>
      </c>
      <c r="N136" s="11">
        <f t="shared" si="21"/>
        <v>0.75</v>
      </c>
      <c r="O136" s="11">
        <f t="shared" si="22"/>
        <v>0</v>
      </c>
      <c r="P136" s="11">
        <f t="shared" si="23"/>
        <v>0.25</v>
      </c>
      <c r="Q136" s="11">
        <f t="shared" si="24"/>
        <v>1.6393442622950821E-2</v>
      </c>
      <c r="R136" s="14">
        <f t="shared" si="25"/>
        <v>0.13333333333333333</v>
      </c>
      <c r="S136" s="14">
        <f t="shared" si="26"/>
        <v>0.33333333333333331</v>
      </c>
      <c r="T136" s="14">
        <f t="shared" si="27"/>
        <v>0.14754098360655737</v>
      </c>
      <c r="U136" s="14">
        <f t="shared" si="28"/>
        <v>0.48087431693989069</v>
      </c>
      <c r="V136" s="14">
        <f>(Table31118[[#This Row],[2B]]+Table31118[[#This Row],[3B]]+(3*Table31118[[#This Row],[HR]]))/Table31118[[#This Row],[AB]]</f>
        <v>0.2</v>
      </c>
      <c r="W136" s="14">
        <f>(0.69*Table31118[[#This Row],[BB]])+(0.89*Table31118[[#This Row],[1B]])+(1.27*Table31118[[#This Row],[2B]])+(1.62*Table31118[[#This Row],[3B]])+(2.1*Table31118[[#This Row],[HR]])/Table31118[[#This Row],[PA]]</f>
        <v>8.3788524590163931</v>
      </c>
      <c r="X136" s="40">
        <f t="shared" si="29"/>
        <v>2.9977049180327873</v>
      </c>
    </row>
    <row r="137" spans="1:24" x14ac:dyDescent="0.25">
      <c r="A137" s="17" t="s">
        <v>240</v>
      </c>
      <c r="B137" s="6" t="str">
        <f>Sabertooths!A10</f>
        <v>Caleb Mitchelle</v>
      </c>
      <c r="C137" s="6">
        <f>Sabertooths!B10</f>
        <v>31</v>
      </c>
      <c r="D137" s="6">
        <f>Sabertooths!C10</f>
        <v>30</v>
      </c>
      <c r="E137" s="6">
        <f>Sabertooths!D10</f>
        <v>5</v>
      </c>
      <c r="F137" s="6">
        <f>Sabertooths!E10</f>
        <v>1</v>
      </c>
      <c r="G137" s="6">
        <f>Sabertooths!F10</f>
        <v>0</v>
      </c>
      <c r="H137" s="6">
        <f>Sabertooths!G10</f>
        <v>2</v>
      </c>
      <c r="I137" s="6">
        <f>Sabertooths!H10</f>
        <v>1</v>
      </c>
      <c r="J137" s="6">
        <f>Sabertooths!I10</f>
        <v>2</v>
      </c>
      <c r="K137" s="6">
        <f>Sabertooths!J10</f>
        <v>15</v>
      </c>
      <c r="L137" s="6">
        <f>Sabertooths!K10</f>
        <v>1</v>
      </c>
      <c r="M137" s="11">
        <f t="shared" si="20"/>
        <v>0</v>
      </c>
      <c r="N137" s="11">
        <f t="shared" si="21"/>
        <v>0.4</v>
      </c>
      <c r="O137" s="11">
        <f t="shared" si="22"/>
        <v>0.2</v>
      </c>
      <c r="P137" s="11">
        <f t="shared" si="23"/>
        <v>0.4</v>
      </c>
      <c r="Q137" s="11">
        <f t="shared" si="24"/>
        <v>3.2258064516129031E-2</v>
      </c>
      <c r="R137" s="14">
        <f t="shared" si="25"/>
        <v>0.16666666666666666</v>
      </c>
      <c r="S137" s="14">
        <f t="shared" si="26"/>
        <v>0.5</v>
      </c>
      <c r="T137" s="14">
        <f t="shared" si="27"/>
        <v>0.19354838709677419</v>
      </c>
      <c r="U137" s="14">
        <f t="shared" si="28"/>
        <v>0.69354838709677424</v>
      </c>
      <c r="V137" s="14">
        <f>(Table31118[[#This Row],[2B]]+Table31118[[#This Row],[3B]]+(3*Table31118[[#This Row],[HR]]))/Table31118[[#This Row],[AB]]</f>
        <v>0.3</v>
      </c>
      <c r="W137" s="14">
        <f>(0.69*Table31118[[#This Row],[BB]])+(0.89*Table31118[[#This Row],[1B]])+(1.27*Table31118[[#This Row],[2B]])+(1.62*Table31118[[#This Row],[3B]])+(2.1*Table31118[[#This Row],[HR]])/Table31118[[#This Row],[PA]]</f>
        <v>4.9854838709677418</v>
      </c>
      <c r="X137" s="40">
        <f t="shared" si="29"/>
        <v>2.9703225806451612</v>
      </c>
    </row>
    <row r="138" spans="1:24" x14ac:dyDescent="0.25">
      <c r="A138" s="17" t="s">
        <v>236</v>
      </c>
      <c r="B138" s="6" t="str">
        <f>Runners!A13</f>
        <v>Lorenzo Santiago</v>
      </c>
      <c r="C138" s="6">
        <f>Runners!B13</f>
        <v>24</v>
      </c>
      <c r="D138" s="6">
        <f>Runners!C13</f>
        <v>21</v>
      </c>
      <c r="E138" s="6">
        <f>Runners!D13</f>
        <v>5</v>
      </c>
      <c r="F138" s="6">
        <f>Runners!E13</f>
        <v>3</v>
      </c>
      <c r="G138" s="6">
        <f>Runners!F13</f>
        <v>4</v>
      </c>
      <c r="H138" s="6">
        <f>Runners!G13</f>
        <v>0</v>
      </c>
      <c r="I138" s="6">
        <f>Runners!H13</f>
        <v>0</v>
      </c>
      <c r="J138" s="6">
        <f>Runners!I13</f>
        <v>1</v>
      </c>
      <c r="K138" s="6">
        <f>Runners!J13</f>
        <v>8</v>
      </c>
      <c r="L138" s="6">
        <f>Runners!K13</f>
        <v>2</v>
      </c>
      <c r="M138" s="11">
        <f t="shared" si="20"/>
        <v>0.8</v>
      </c>
      <c r="N138" s="11">
        <f t="shared" si="21"/>
        <v>0</v>
      </c>
      <c r="O138" s="11">
        <f t="shared" si="22"/>
        <v>0</v>
      </c>
      <c r="P138" s="11">
        <f t="shared" si="23"/>
        <v>0.2</v>
      </c>
      <c r="Q138" s="11">
        <f t="shared" si="24"/>
        <v>0.125</v>
      </c>
      <c r="R138" s="14">
        <f t="shared" si="25"/>
        <v>0.23809523809523808</v>
      </c>
      <c r="S138" s="14">
        <f t="shared" si="26"/>
        <v>0.38095238095238093</v>
      </c>
      <c r="T138" s="14">
        <f t="shared" si="27"/>
        <v>0.33333333333333331</v>
      </c>
      <c r="U138" s="14">
        <f t="shared" si="28"/>
        <v>0.71428571428571419</v>
      </c>
      <c r="V138" s="14">
        <f>(Table31118[[#This Row],[2B]]+Table31118[[#This Row],[3B]]+(3*Table31118[[#This Row],[HR]]))/Table31118[[#This Row],[AB]]</f>
        <v>0.14285714285714285</v>
      </c>
      <c r="W138" s="14">
        <f>(0.69*Table31118[[#This Row],[BB]])+(0.89*Table31118[[#This Row],[1B]])+(1.27*Table31118[[#This Row],[2B]])+(1.62*Table31118[[#This Row],[3B]])+(2.1*Table31118[[#This Row],[HR]])/Table31118[[#This Row],[PA]]</f>
        <v>5.7175000000000002</v>
      </c>
      <c r="X138" s="40">
        <f t="shared" si="29"/>
        <v>2.97</v>
      </c>
    </row>
    <row r="139" spans="1:24" x14ac:dyDescent="0.25">
      <c r="A139" s="17" t="s">
        <v>234</v>
      </c>
      <c r="B139" s="6" t="str">
        <f>Bullets!A12</f>
        <v>Anik De Luca</v>
      </c>
      <c r="C139" s="6">
        <f>Bullets!B12</f>
        <v>26</v>
      </c>
      <c r="D139" s="6">
        <f>Bullets!C12</f>
        <v>24</v>
      </c>
      <c r="E139" s="6">
        <f>Bullets!D12</f>
        <v>6</v>
      </c>
      <c r="F139" s="6">
        <f>Bullets!E12</f>
        <v>2</v>
      </c>
      <c r="G139" s="6">
        <f>Bullets!F12</f>
        <v>3</v>
      </c>
      <c r="H139" s="6">
        <f>Bullets!G12</f>
        <v>3</v>
      </c>
      <c r="I139" s="6">
        <f>Bullets!H12</f>
        <v>0</v>
      </c>
      <c r="J139" s="6">
        <f>Bullets!I12</f>
        <v>0</v>
      </c>
      <c r="K139" s="6">
        <f>Bullets!J12</f>
        <v>9</v>
      </c>
      <c r="L139" s="6">
        <f>Bullets!K12</f>
        <v>0</v>
      </c>
      <c r="M139" s="11">
        <f t="shared" si="20"/>
        <v>0.5</v>
      </c>
      <c r="N139" s="11">
        <f t="shared" si="21"/>
        <v>0.5</v>
      </c>
      <c r="O139" s="11">
        <f t="shared" si="22"/>
        <v>0</v>
      </c>
      <c r="P139" s="11">
        <f t="shared" si="23"/>
        <v>0</v>
      </c>
      <c r="Q139" s="11">
        <f t="shared" si="24"/>
        <v>7.6923076923076927E-2</v>
      </c>
      <c r="R139" s="14">
        <f t="shared" si="25"/>
        <v>0.25</v>
      </c>
      <c r="S139" s="14">
        <f t="shared" si="26"/>
        <v>0.375</v>
      </c>
      <c r="T139" s="14">
        <f t="shared" si="27"/>
        <v>0.30769230769230771</v>
      </c>
      <c r="U139" s="14">
        <f t="shared" si="28"/>
        <v>0.68269230769230771</v>
      </c>
      <c r="V139" s="14">
        <f>(Table31118[[#This Row],[2B]]+Table31118[[#This Row],[3B]]+(3*Table31118[[#This Row],[HR]]))/Table31118[[#This Row],[AB]]</f>
        <v>0.125</v>
      </c>
      <c r="W139" s="14">
        <f>(0.69*Table31118[[#This Row],[BB]])+(0.89*Table31118[[#This Row],[1B]])+(1.27*Table31118[[#This Row],[2B]])+(1.62*Table31118[[#This Row],[3B]])+(2.1*Table31118[[#This Row],[HR]])/Table31118[[#This Row],[PA]]</f>
        <v>7.8599999999999994</v>
      </c>
      <c r="X139" s="40">
        <f t="shared" si="29"/>
        <v>2.9292307692307693</v>
      </c>
    </row>
    <row r="140" spans="1:24" x14ac:dyDescent="0.25">
      <c r="A140" s="17" t="s">
        <v>244</v>
      </c>
      <c r="B140" s="6" t="str">
        <f>Badgers!A10</f>
        <v>Victor Gallego</v>
      </c>
      <c r="C140" s="6">
        <f>Badgers!B10</f>
        <v>26</v>
      </c>
      <c r="D140" s="6">
        <f>Badgers!C10</f>
        <v>25</v>
      </c>
      <c r="E140" s="6">
        <f>Badgers!D10</f>
        <v>5</v>
      </c>
      <c r="F140" s="6">
        <f>Badgers!E10</f>
        <v>1</v>
      </c>
      <c r="G140" s="6">
        <f>Badgers!F10</f>
        <v>1</v>
      </c>
      <c r="H140" s="6">
        <f>Badgers!G10</f>
        <v>2</v>
      </c>
      <c r="I140" s="6">
        <f>Badgers!H10</f>
        <v>1</v>
      </c>
      <c r="J140" s="6">
        <f>Badgers!I10</f>
        <v>1</v>
      </c>
      <c r="K140" s="6">
        <f>Badgers!J10</f>
        <v>12</v>
      </c>
      <c r="L140" s="6">
        <f>Badgers!K10</f>
        <v>1</v>
      </c>
      <c r="M140" s="11">
        <f t="shared" si="20"/>
        <v>0.2</v>
      </c>
      <c r="N140" s="11">
        <f t="shared" si="21"/>
        <v>0.4</v>
      </c>
      <c r="O140" s="11">
        <f t="shared" si="22"/>
        <v>0.2</v>
      </c>
      <c r="P140" s="11">
        <f t="shared" si="23"/>
        <v>0.2</v>
      </c>
      <c r="Q140" s="11">
        <f t="shared" si="24"/>
        <v>3.8461538461538464E-2</v>
      </c>
      <c r="R140" s="14">
        <f t="shared" si="25"/>
        <v>0.2</v>
      </c>
      <c r="S140" s="14">
        <f t="shared" si="26"/>
        <v>0.48</v>
      </c>
      <c r="T140" s="14">
        <f t="shared" si="27"/>
        <v>0.23076923076923078</v>
      </c>
      <c r="U140" s="14">
        <f t="shared" si="28"/>
        <v>0.71076923076923082</v>
      </c>
      <c r="V140" s="14">
        <f>(Table31118[[#This Row],[2B]]+Table31118[[#This Row],[3B]]+(3*Table31118[[#This Row],[HR]]))/Table31118[[#This Row],[AB]]</f>
        <v>0.24</v>
      </c>
      <c r="W140" s="14">
        <f>(0.69*Table31118[[#This Row],[BB]])+(0.89*Table31118[[#This Row],[1B]])+(1.27*Table31118[[#This Row],[2B]])+(1.62*Table31118[[#This Row],[3B]])+(2.1*Table31118[[#This Row],[HR]])/Table31118[[#This Row],[PA]]</f>
        <v>5.8207692307692307</v>
      </c>
      <c r="X140" s="40">
        <f t="shared" si="29"/>
        <v>2.8492307692307692</v>
      </c>
    </row>
    <row r="141" spans="1:24" x14ac:dyDescent="0.25">
      <c r="A141" s="17" t="s">
        <v>245</v>
      </c>
      <c r="B141" s="41" t="str">
        <f>Spikes!A12</f>
        <v>Emanuel Turner</v>
      </c>
      <c r="C141" s="41">
        <f>Spikes!B12</f>
        <v>31</v>
      </c>
      <c r="D141" s="41">
        <f>Spikes!C12</f>
        <v>30</v>
      </c>
      <c r="E141" s="41">
        <f>Spikes!D12</f>
        <v>6</v>
      </c>
      <c r="F141" s="41">
        <f>Spikes!E12</f>
        <v>1</v>
      </c>
      <c r="G141" s="41">
        <f>Spikes!F12</f>
        <v>3</v>
      </c>
      <c r="H141" s="41">
        <f>Spikes!G12</f>
        <v>1</v>
      </c>
      <c r="I141" s="41">
        <f>Spikes!H12</f>
        <v>1</v>
      </c>
      <c r="J141" s="41">
        <f>Spikes!I12</f>
        <v>1</v>
      </c>
      <c r="K141" s="41">
        <f>Spikes!J12</f>
        <v>12</v>
      </c>
      <c r="L141" s="41">
        <f>Spikes!K12</f>
        <v>2</v>
      </c>
      <c r="M141" s="11">
        <f t="shared" si="20"/>
        <v>0.5</v>
      </c>
      <c r="N141" s="11">
        <f t="shared" si="21"/>
        <v>0.16666666666666666</v>
      </c>
      <c r="O141" s="11">
        <f t="shared" si="22"/>
        <v>0.16666666666666666</v>
      </c>
      <c r="P141" s="11">
        <f t="shared" si="23"/>
        <v>0.16666666666666666</v>
      </c>
      <c r="Q141" s="11">
        <f t="shared" si="24"/>
        <v>3.2258064516129031E-2</v>
      </c>
      <c r="R141" s="14">
        <f t="shared" si="25"/>
        <v>0.2</v>
      </c>
      <c r="S141" s="14">
        <f t="shared" si="26"/>
        <v>0.4</v>
      </c>
      <c r="T141" s="14">
        <f t="shared" si="27"/>
        <v>0.22580645161290322</v>
      </c>
      <c r="U141" s="14">
        <f t="shared" si="28"/>
        <v>0.62580645161290327</v>
      </c>
      <c r="V141" s="14">
        <f>(Table31118[[#This Row],[2B]]+Table31118[[#This Row],[3B]]+(3*Table31118[[#This Row],[HR]]))/Table31118[[#This Row],[AB]]</f>
        <v>0.16666666666666666</v>
      </c>
      <c r="W141" s="14">
        <f>(0.69*Table31118[[#This Row],[BB]])+(0.89*Table31118[[#This Row],[1B]])+(1.27*Table31118[[#This Row],[2B]])+(1.62*Table31118[[#This Row],[3B]])+(2.1*Table31118[[#This Row],[HR]])/Table31118[[#This Row],[PA]]</f>
        <v>6.3177419354838706</v>
      </c>
      <c r="X141" s="40">
        <f t="shared" si="29"/>
        <v>2.8019354838709676</v>
      </c>
    </row>
    <row r="142" spans="1:24" x14ac:dyDescent="0.25">
      <c r="A142" s="17" t="s">
        <v>243</v>
      </c>
      <c r="B142" s="6" t="str">
        <f>Trolls!A12</f>
        <v>Agustin Cortes</v>
      </c>
      <c r="C142" s="6">
        <f>Trolls!B12</f>
        <v>27</v>
      </c>
      <c r="D142" s="6">
        <f>Trolls!C12</f>
        <v>26</v>
      </c>
      <c r="E142" s="6">
        <f>Trolls!D12</f>
        <v>7</v>
      </c>
      <c r="F142" s="6">
        <f>Trolls!E12</f>
        <v>1</v>
      </c>
      <c r="G142" s="6">
        <f>Trolls!F12</f>
        <v>5</v>
      </c>
      <c r="H142" s="6">
        <f>Trolls!G12</f>
        <v>2</v>
      </c>
      <c r="I142" s="6">
        <f>Trolls!H12</f>
        <v>0</v>
      </c>
      <c r="J142" s="6">
        <f>Trolls!I12</f>
        <v>0</v>
      </c>
      <c r="K142" s="6">
        <f>Trolls!J12</f>
        <v>9</v>
      </c>
      <c r="L142" s="6">
        <f>Trolls!K12</f>
        <v>2</v>
      </c>
      <c r="M142" s="11">
        <f t="shared" si="20"/>
        <v>0.7142857142857143</v>
      </c>
      <c r="N142" s="11">
        <f t="shared" si="21"/>
        <v>0.2857142857142857</v>
      </c>
      <c r="O142" s="11">
        <f t="shared" si="22"/>
        <v>0</v>
      </c>
      <c r="P142" s="11">
        <f t="shared" si="23"/>
        <v>0</v>
      </c>
      <c r="Q142" s="11">
        <f t="shared" si="24"/>
        <v>3.7037037037037035E-2</v>
      </c>
      <c r="R142" s="14">
        <f t="shared" si="25"/>
        <v>0.26923076923076922</v>
      </c>
      <c r="S142" s="14">
        <f t="shared" si="26"/>
        <v>0.34615384615384615</v>
      </c>
      <c r="T142" s="14">
        <f t="shared" si="27"/>
        <v>0.29629629629629628</v>
      </c>
      <c r="U142" s="14">
        <f t="shared" si="28"/>
        <v>0.64245014245014243</v>
      </c>
      <c r="V142" s="14">
        <f>(Table31118[[#This Row],[2B]]+Table31118[[#This Row],[3B]]+(3*Table31118[[#This Row],[HR]]))/Table31118[[#This Row],[AB]]</f>
        <v>7.6923076923076927E-2</v>
      </c>
      <c r="W142" s="14">
        <f>(0.69*Table31118[[#This Row],[BB]])+(0.89*Table31118[[#This Row],[1B]])+(1.27*Table31118[[#This Row],[2B]])+(1.62*Table31118[[#This Row],[3B]])+(2.1*Table31118[[#This Row],[HR]])/Table31118[[#This Row],[PA]]</f>
        <v>7.6800000000000006</v>
      </c>
      <c r="X142" s="40">
        <f t="shared" si="29"/>
        <v>2.7822222222222224</v>
      </c>
    </row>
    <row r="143" spans="1:24" x14ac:dyDescent="0.25">
      <c r="A143" s="17" t="s">
        <v>237</v>
      </c>
      <c r="B143" s="6" t="str">
        <f>Infernos!A2</f>
        <v>Dennis Fletcher</v>
      </c>
      <c r="C143" s="6">
        <f>Infernos!B2</f>
        <v>71</v>
      </c>
      <c r="D143" s="6">
        <f>Infernos!C2</f>
        <v>67</v>
      </c>
      <c r="E143" s="6">
        <f>Infernos!D2</f>
        <v>8</v>
      </c>
      <c r="F143" s="6">
        <f>Infernos!E2</f>
        <v>4</v>
      </c>
      <c r="G143" s="6">
        <f>Infernos!F2</f>
        <v>2</v>
      </c>
      <c r="H143" s="6">
        <f>Infernos!G2</f>
        <v>5</v>
      </c>
      <c r="I143" s="6">
        <f>Infernos!H2</f>
        <v>1</v>
      </c>
      <c r="J143" s="6">
        <f>Infernos!I2</f>
        <v>0</v>
      </c>
      <c r="K143" s="6">
        <f>Infernos!J2</f>
        <v>15</v>
      </c>
      <c r="L143" s="6">
        <f>Infernos!K2</f>
        <v>6</v>
      </c>
      <c r="M143" s="11">
        <f t="shared" si="20"/>
        <v>0.25</v>
      </c>
      <c r="N143" s="11">
        <f t="shared" si="21"/>
        <v>0.625</v>
      </c>
      <c r="O143" s="11">
        <f t="shared" si="22"/>
        <v>0.125</v>
      </c>
      <c r="P143" s="11">
        <f t="shared" si="23"/>
        <v>0</v>
      </c>
      <c r="Q143" s="11">
        <f t="shared" si="24"/>
        <v>5.6338028169014086E-2</v>
      </c>
      <c r="R143" s="14">
        <f t="shared" si="25"/>
        <v>0.11940298507462686</v>
      </c>
      <c r="S143" s="14">
        <f t="shared" si="26"/>
        <v>0.22388059701492538</v>
      </c>
      <c r="T143" s="14">
        <f t="shared" si="27"/>
        <v>0.16901408450704225</v>
      </c>
      <c r="U143" s="14">
        <f t="shared" si="28"/>
        <v>0.3928946815219676</v>
      </c>
      <c r="V143" s="14">
        <f>(Table31118[[#This Row],[2B]]+Table31118[[#This Row],[3B]]+(3*Table31118[[#This Row],[HR]]))/Table31118[[#This Row],[AB]]</f>
        <v>8.9552238805970144E-2</v>
      </c>
      <c r="W143" s="14">
        <f>(0.69*Table31118[[#This Row],[BB]])+(0.89*Table31118[[#This Row],[1B]])+(1.27*Table31118[[#This Row],[2B]])+(1.62*Table31118[[#This Row],[3B]])+(2.1*Table31118[[#This Row],[HR]])/Table31118[[#This Row],[PA]]</f>
        <v>12.510000000000002</v>
      </c>
      <c r="X143" s="40">
        <f t="shared" si="29"/>
        <v>2.7549295774647886</v>
      </c>
    </row>
    <row r="144" spans="1:24" x14ac:dyDescent="0.25">
      <c r="A144" s="17" t="s">
        <v>242</v>
      </c>
      <c r="B144" s="6" t="str">
        <f>Warhogs!A7</f>
        <v>Jordi Navarro</v>
      </c>
      <c r="C144" s="6">
        <f>Warhogs!B7</f>
        <v>64</v>
      </c>
      <c r="D144" s="6">
        <f>Warhogs!C7</f>
        <v>60</v>
      </c>
      <c r="E144" s="6">
        <f>Warhogs!D7</f>
        <v>7</v>
      </c>
      <c r="F144" s="6">
        <f>Warhogs!E7</f>
        <v>4</v>
      </c>
      <c r="G144" s="6">
        <f>Warhogs!F7</f>
        <v>3</v>
      </c>
      <c r="H144" s="6">
        <f>Warhogs!G7</f>
        <v>2</v>
      </c>
      <c r="I144" s="6">
        <f>Warhogs!H7</f>
        <v>1</v>
      </c>
      <c r="J144" s="6">
        <f>Warhogs!I7</f>
        <v>1</v>
      </c>
      <c r="K144" s="6">
        <f>Warhogs!J7</f>
        <v>14</v>
      </c>
      <c r="L144" s="6">
        <f>Warhogs!K7</f>
        <v>8</v>
      </c>
      <c r="M144" s="11">
        <f t="shared" si="20"/>
        <v>0.42857142857142855</v>
      </c>
      <c r="N144" s="11">
        <f t="shared" si="21"/>
        <v>0.2857142857142857</v>
      </c>
      <c r="O144" s="11">
        <f t="shared" si="22"/>
        <v>0.14285714285714285</v>
      </c>
      <c r="P144" s="11">
        <f t="shared" si="23"/>
        <v>0.14285714285714285</v>
      </c>
      <c r="Q144" s="11">
        <f t="shared" si="24"/>
        <v>6.25E-2</v>
      </c>
      <c r="R144" s="14">
        <f t="shared" si="25"/>
        <v>0.11666666666666667</v>
      </c>
      <c r="S144" s="14">
        <f t="shared" si="26"/>
        <v>0.23333333333333334</v>
      </c>
      <c r="T144" s="14">
        <f t="shared" si="27"/>
        <v>0.171875</v>
      </c>
      <c r="U144" s="14">
        <f t="shared" si="28"/>
        <v>0.40520833333333334</v>
      </c>
      <c r="V144" s="14">
        <f>(Table31118[[#This Row],[2B]]+Table31118[[#This Row],[3B]]+(3*Table31118[[#This Row],[HR]]))/Table31118[[#This Row],[AB]]</f>
        <v>0.1</v>
      </c>
      <c r="W144" s="14">
        <f>(0.69*Table31118[[#This Row],[BB]])+(0.89*Table31118[[#This Row],[1B]])+(1.27*Table31118[[#This Row],[2B]])+(1.62*Table31118[[#This Row],[3B]])+(2.1*Table31118[[#This Row],[HR]])/Table31118[[#This Row],[PA]]</f>
        <v>9.6228125000000002</v>
      </c>
      <c r="X144" s="40">
        <f t="shared" si="29"/>
        <v>2.65</v>
      </c>
    </row>
    <row r="145" spans="1:24" x14ac:dyDescent="0.25">
      <c r="A145" s="17" t="s">
        <v>246</v>
      </c>
      <c r="B145" s="6" t="str">
        <f>Cannons!A12</f>
        <v>Marco Marquez</v>
      </c>
      <c r="C145" s="6">
        <f>Cannons!B12</f>
        <v>29</v>
      </c>
      <c r="D145" s="6">
        <f>Cannons!C12</f>
        <v>24</v>
      </c>
      <c r="E145" s="6">
        <f>Cannons!D12</f>
        <v>4</v>
      </c>
      <c r="F145" s="6">
        <f>Cannons!E12</f>
        <v>5</v>
      </c>
      <c r="G145" s="6">
        <f>Cannons!F12</f>
        <v>3</v>
      </c>
      <c r="H145" s="6">
        <f>Cannons!G12</f>
        <v>0</v>
      </c>
      <c r="I145" s="6">
        <f>Cannons!H12</f>
        <v>0</v>
      </c>
      <c r="J145" s="6">
        <f>Cannons!I12</f>
        <v>1</v>
      </c>
      <c r="K145" s="6">
        <f>Cannons!J12</f>
        <v>7</v>
      </c>
      <c r="L145" s="6">
        <f>Cannons!K12</f>
        <v>4</v>
      </c>
      <c r="M145" s="11">
        <f t="shared" si="20"/>
        <v>0.75</v>
      </c>
      <c r="N145" s="11">
        <f t="shared" si="21"/>
        <v>0</v>
      </c>
      <c r="O145" s="11">
        <f t="shared" si="22"/>
        <v>0</v>
      </c>
      <c r="P145" s="11">
        <f t="shared" si="23"/>
        <v>0.25</v>
      </c>
      <c r="Q145" s="11">
        <f t="shared" si="24"/>
        <v>0.17241379310344829</v>
      </c>
      <c r="R145" s="14">
        <f t="shared" si="25"/>
        <v>0.16666666666666666</v>
      </c>
      <c r="S145" s="14">
        <f t="shared" si="26"/>
        <v>0.29166666666666669</v>
      </c>
      <c r="T145" s="14">
        <f t="shared" si="27"/>
        <v>0.31034482758620691</v>
      </c>
      <c r="U145" s="14">
        <f t="shared" si="28"/>
        <v>0.60201149425287359</v>
      </c>
      <c r="V145" s="14">
        <f>(Table31118[[#This Row],[2B]]+Table31118[[#This Row],[3B]]+(3*Table31118[[#This Row],[HR]]))/Table31118[[#This Row],[AB]]</f>
        <v>0.125</v>
      </c>
      <c r="W145" s="14">
        <f>(0.69*Table31118[[#This Row],[BB]])+(0.89*Table31118[[#This Row],[1B]])+(1.27*Table31118[[#This Row],[2B]])+(1.62*Table31118[[#This Row],[3B]])+(2.1*Table31118[[#This Row],[HR]])/Table31118[[#This Row],[PA]]</f>
        <v>6.1924137931034471</v>
      </c>
      <c r="X145" s="40">
        <f t="shared" si="29"/>
        <v>2.6475862068965519</v>
      </c>
    </row>
    <row r="146" spans="1:24" x14ac:dyDescent="0.25">
      <c r="A146" s="16" t="s">
        <v>232</v>
      </c>
      <c r="B146" s="41" t="str">
        <f>Spartans!A2</f>
        <v>Joshua Wagner</v>
      </c>
      <c r="C146" s="41">
        <f>Spartans!B2</f>
        <v>75</v>
      </c>
      <c r="D146" s="41">
        <f>Spartans!C2</f>
        <v>71</v>
      </c>
      <c r="E146" s="41">
        <f>Spartans!D2</f>
        <v>11</v>
      </c>
      <c r="F146" s="41">
        <f>Spartans!E2</f>
        <v>4</v>
      </c>
      <c r="G146" s="41">
        <f>Spartans!F2</f>
        <v>10</v>
      </c>
      <c r="H146" s="41">
        <f>Spartans!G2</f>
        <v>1</v>
      </c>
      <c r="I146" s="41">
        <f>Spartans!H2</f>
        <v>0</v>
      </c>
      <c r="J146" s="41">
        <f>Spartans!I2</f>
        <v>0</v>
      </c>
      <c r="K146" s="41">
        <f>Spartans!J2</f>
        <v>12</v>
      </c>
      <c r="L146" s="41">
        <f>Spartans!K2</f>
        <v>5</v>
      </c>
      <c r="M146" s="11">
        <f t="shared" si="20"/>
        <v>0.90909090909090906</v>
      </c>
      <c r="N146" s="11">
        <f t="shared" si="21"/>
        <v>9.0909090909090912E-2</v>
      </c>
      <c r="O146" s="11">
        <f t="shared" si="22"/>
        <v>0</v>
      </c>
      <c r="P146" s="11">
        <f t="shared" si="23"/>
        <v>0</v>
      </c>
      <c r="Q146" s="11">
        <f t="shared" si="24"/>
        <v>5.3333333333333337E-2</v>
      </c>
      <c r="R146" s="14">
        <f t="shared" si="25"/>
        <v>0.15492957746478872</v>
      </c>
      <c r="S146" s="14">
        <f t="shared" si="26"/>
        <v>0.16901408450704225</v>
      </c>
      <c r="T146" s="14">
        <f t="shared" si="27"/>
        <v>0.2</v>
      </c>
      <c r="U146" s="14">
        <f t="shared" si="28"/>
        <v>0.36901408450704226</v>
      </c>
      <c r="V146" s="14">
        <f>(Table31118[[#This Row],[2B]]+Table31118[[#This Row],[3B]]+(3*Table31118[[#This Row],[HR]]))/Table31118[[#This Row],[AB]]</f>
        <v>1.4084507042253521E-2</v>
      </c>
      <c r="W146" s="14">
        <f>(0.69*Table31118[[#This Row],[BB]])+(0.89*Table31118[[#This Row],[1B]])+(1.27*Table31118[[#This Row],[2B]])+(1.62*Table31118[[#This Row],[3B]])+(2.1*Table31118[[#This Row],[HR]])/Table31118[[#This Row],[PA]]</f>
        <v>12.93</v>
      </c>
      <c r="X146" s="40">
        <f t="shared" si="29"/>
        <v>2.6426666666666665</v>
      </c>
    </row>
    <row r="147" spans="1:24" x14ac:dyDescent="0.25">
      <c r="A147" s="16" t="s">
        <v>232</v>
      </c>
      <c r="B147" s="6" t="str">
        <f>Spartans!A13</f>
        <v>Joseph Sims</v>
      </c>
      <c r="C147" s="6">
        <f>Spartans!B13</f>
        <v>29</v>
      </c>
      <c r="D147" s="6">
        <f>Spartans!C13</f>
        <v>28</v>
      </c>
      <c r="E147" s="6">
        <f>Spartans!D13</f>
        <v>8</v>
      </c>
      <c r="F147" s="6">
        <f>Spartans!E13</f>
        <v>1</v>
      </c>
      <c r="G147" s="6">
        <f>Spartans!F13</f>
        <v>8</v>
      </c>
      <c r="H147" s="6">
        <f>Spartans!G13</f>
        <v>0</v>
      </c>
      <c r="I147" s="6">
        <f>Spartans!H13</f>
        <v>0</v>
      </c>
      <c r="J147" s="6">
        <f>Spartans!I13</f>
        <v>0</v>
      </c>
      <c r="K147" s="6">
        <f>Spartans!J13</f>
        <v>8</v>
      </c>
      <c r="L147" s="6">
        <f>Spartans!K13</f>
        <v>3</v>
      </c>
      <c r="M147" s="11">
        <f t="shared" si="20"/>
        <v>1</v>
      </c>
      <c r="N147" s="11">
        <f t="shared" si="21"/>
        <v>0</v>
      </c>
      <c r="O147" s="11">
        <f t="shared" si="22"/>
        <v>0</v>
      </c>
      <c r="P147" s="11">
        <f t="shared" si="23"/>
        <v>0</v>
      </c>
      <c r="Q147" s="11">
        <f t="shared" si="24"/>
        <v>3.4482758620689655E-2</v>
      </c>
      <c r="R147" s="14">
        <f t="shared" si="25"/>
        <v>0.2857142857142857</v>
      </c>
      <c r="S147" s="14">
        <f t="shared" si="26"/>
        <v>0.2857142857142857</v>
      </c>
      <c r="T147" s="14">
        <f t="shared" si="27"/>
        <v>0.31034482758620691</v>
      </c>
      <c r="U147" s="14">
        <f t="shared" si="28"/>
        <v>0.59605911330049266</v>
      </c>
      <c r="V147" s="14">
        <f>(Table31118[[#This Row],[2B]]+Table31118[[#This Row],[3B]]+(3*Table31118[[#This Row],[HR]]))/Table31118[[#This Row],[AB]]</f>
        <v>0</v>
      </c>
      <c r="W147" s="14">
        <f>(0.69*Table31118[[#This Row],[BB]])+(0.89*Table31118[[#This Row],[1B]])+(1.27*Table31118[[#This Row],[2B]])+(1.62*Table31118[[#This Row],[3B]])+(2.1*Table31118[[#This Row],[HR]])/Table31118[[#This Row],[PA]]</f>
        <v>7.8100000000000005</v>
      </c>
      <c r="X147" s="40">
        <f t="shared" si="29"/>
        <v>2.6172413793103448</v>
      </c>
    </row>
    <row r="148" spans="1:24" x14ac:dyDescent="0.25">
      <c r="A148" s="17" t="s">
        <v>242</v>
      </c>
      <c r="B148" s="6" t="str">
        <f>Warhogs!A13</f>
        <v>Terrence Young</v>
      </c>
      <c r="C148" s="6">
        <f>Warhogs!B13</f>
        <v>26</v>
      </c>
      <c r="D148" s="6">
        <f>Warhogs!C13</f>
        <v>24</v>
      </c>
      <c r="E148" s="6">
        <f>Warhogs!D13</f>
        <v>5</v>
      </c>
      <c r="F148" s="6">
        <f>Warhogs!E13</f>
        <v>2</v>
      </c>
      <c r="G148" s="6">
        <f>Warhogs!F13</f>
        <v>2</v>
      </c>
      <c r="H148" s="6">
        <f>Warhogs!G13</f>
        <v>2</v>
      </c>
      <c r="I148" s="6">
        <f>Warhogs!H13</f>
        <v>1</v>
      </c>
      <c r="J148" s="6">
        <f>Warhogs!I13</f>
        <v>0</v>
      </c>
      <c r="K148" s="6">
        <f>Warhogs!J13</f>
        <v>9</v>
      </c>
      <c r="L148" s="6">
        <f>Warhogs!K13</f>
        <v>1</v>
      </c>
      <c r="M148" s="11">
        <f t="shared" si="20"/>
        <v>0.4</v>
      </c>
      <c r="N148" s="11">
        <f t="shared" si="21"/>
        <v>0.4</v>
      </c>
      <c r="O148" s="11">
        <f t="shared" si="22"/>
        <v>0.2</v>
      </c>
      <c r="P148" s="11">
        <f t="shared" si="23"/>
        <v>0</v>
      </c>
      <c r="Q148" s="11">
        <f t="shared" si="24"/>
        <v>7.6923076923076927E-2</v>
      </c>
      <c r="R148" s="14">
        <f t="shared" si="25"/>
        <v>0.20833333333333334</v>
      </c>
      <c r="S148" s="14">
        <f t="shared" si="26"/>
        <v>0.375</v>
      </c>
      <c r="T148" s="14">
        <f t="shared" si="27"/>
        <v>0.26923076923076922</v>
      </c>
      <c r="U148" s="14">
        <f t="shared" si="28"/>
        <v>0.64423076923076916</v>
      </c>
      <c r="V148" s="14">
        <f>(Table31118[[#This Row],[2B]]+Table31118[[#This Row],[3B]]+(3*Table31118[[#This Row],[HR]]))/Table31118[[#This Row],[AB]]</f>
        <v>0.125</v>
      </c>
      <c r="W148" s="14">
        <f>(0.69*Table31118[[#This Row],[BB]])+(0.89*Table31118[[#This Row],[1B]])+(1.27*Table31118[[#This Row],[2B]])+(1.62*Table31118[[#This Row],[3B]])+(2.1*Table31118[[#This Row],[HR]])/Table31118[[#This Row],[PA]]</f>
        <v>7.32</v>
      </c>
      <c r="X148" s="40">
        <f t="shared" si="29"/>
        <v>2.583076923076923</v>
      </c>
    </row>
    <row r="149" spans="1:24" x14ac:dyDescent="0.25">
      <c r="A149" s="17" t="s">
        <v>244</v>
      </c>
      <c r="B149" s="6" t="str">
        <f>Badgers!A5</f>
        <v>Alberto Perez</v>
      </c>
      <c r="C149" s="6">
        <f>Badgers!B5</f>
        <v>69</v>
      </c>
      <c r="D149" s="6">
        <f>Badgers!C5</f>
        <v>66</v>
      </c>
      <c r="E149" s="6">
        <f>Badgers!D5</f>
        <v>10</v>
      </c>
      <c r="F149" s="6">
        <f>Badgers!E5</f>
        <v>3</v>
      </c>
      <c r="G149" s="6">
        <f>Badgers!F5</f>
        <v>8</v>
      </c>
      <c r="H149" s="6">
        <f>Badgers!G5</f>
        <v>2</v>
      </c>
      <c r="I149" s="6">
        <f>Badgers!H5</f>
        <v>0</v>
      </c>
      <c r="J149" s="6">
        <f>Badgers!I5</f>
        <v>0</v>
      </c>
      <c r="K149" s="6">
        <f>Badgers!J5</f>
        <v>12</v>
      </c>
      <c r="L149" s="6">
        <f>Badgers!K5</f>
        <v>3</v>
      </c>
      <c r="M149" s="11">
        <f t="shared" si="20"/>
        <v>0.8</v>
      </c>
      <c r="N149" s="11">
        <f t="shared" si="21"/>
        <v>0.2</v>
      </c>
      <c r="O149" s="11">
        <f t="shared" si="22"/>
        <v>0</v>
      </c>
      <c r="P149" s="11">
        <f t="shared" si="23"/>
        <v>0</v>
      </c>
      <c r="Q149" s="11">
        <f t="shared" si="24"/>
        <v>4.3478260869565216E-2</v>
      </c>
      <c r="R149" s="14">
        <f t="shared" si="25"/>
        <v>0.15151515151515152</v>
      </c>
      <c r="S149" s="14">
        <f t="shared" si="26"/>
        <v>0.18181818181818182</v>
      </c>
      <c r="T149" s="14">
        <f t="shared" si="27"/>
        <v>0.18840579710144928</v>
      </c>
      <c r="U149" s="14">
        <f t="shared" si="28"/>
        <v>0.3702239789196311</v>
      </c>
      <c r="V149" s="14">
        <f>(Table31118[[#This Row],[2B]]+Table31118[[#This Row],[3B]]+(3*Table31118[[#This Row],[HR]]))/Table31118[[#This Row],[AB]]</f>
        <v>3.0303030303030304E-2</v>
      </c>
      <c r="W149" s="14">
        <f>(0.69*Table31118[[#This Row],[BB]])+(0.89*Table31118[[#This Row],[1B]])+(1.27*Table31118[[#This Row],[2B]])+(1.62*Table31118[[#This Row],[3B]])+(2.1*Table31118[[#This Row],[HR]])/Table31118[[#This Row],[PA]]</f>
        <v>11.73</v>
      </c>
      <c r="X149" s="40">
        <f t="shared" si="29"/>
        <v>2.4304347826086956</v>
      </c>
    </row>
    <row r="150" spans="1:24" x14ac:dyDescent="0.25">
      <c r="A150" s="17" t="s">
        <v>242</v>
      </c>
      <c r="B150" s="6" t="str">
        <f>Warhogs!A12</f>
        <v>Alejandro Hildago</v>
      </c>
      <c r="C150" s="6">
        <f>Warhogs!B12</f>
        <v>29</v>
      </c>
      <c r="D150" s="6">
        <f>Warhogs!C12</f>
        <v>27</v>
      </c>
      <c r="E150" s="6">
        <f>Warhogs!D12</f>
        <v>6</v>
      </c>
      <c r="F150" s="6">
        <f>Warhogs!E12</f>
        <v>2</v>
      </c>
      <c r="G150" s="6">
        <f>Warhogs!F12</f>
        <v>4</v>
      </c>
      <c r="H150" s="6">
        <f>Warhogs!G12</f>
        <v>2</v>
      </c>
      <c r="I150" s="6">
        <f>Warhogs!H12</f>
        <v>0</v>
      </c>
      <c r="J150" s="6">
        <f>Warhogs!I12</f>
        <v>0</v>
      </c>
      <c r="K150" s="6">
        <f>Warhogs!J12</f>
        <v>8</v>
      </c>
      <c r="L150" s="6">
        <f>Warhogs!K12</f>
        <v>1</v>
      </c>
      <c r="M150" s="11">
        <f t="shared" si="20"/>
        <v>0.66666666666666663</v>
      </c>
      <c r="N150" s="11">
        <f t="shared" si="21"/>
        <v>0.33333333333333331</v>
      </c>
      <c r="O150" s="11">
        <f t="shared" si="22"/>
        <v>0</v>
      </c>
      <c r="P150" s="11">
        <f t="shared" si="23"/>
        <v>0</v>
      </c>
      <c r="Q150" s="11">
        <f t="shared" si="24"/>
        <v>6.8965517241379309E-2</v>
      </c>
      <c r="R150" s="14">
        <f t="shared" si="25"/>
        <v>0.22222222222222221</v>
      </c>
      <c r="S150" s="14">
        <f t="shared" si="26"/>
        <v>0.29629629629629628</v>
      </c>
      <c r="T150" s="14">
        <f t="shared" si="27"/>
        <v>0.27586206896551724</v>
      </c>
      <c r="U150" s="14">
        <f t="shared" si="28"/>
        <v>0.57215836526181352</v>
      </c>
      <c r="V150" s="14">
        <f>(Table31118[[#This Row],[2B]]+Table31118[[#This Row],[3B]]+(3*Table31118[[#This Row],[HR]]))/Table31118[[#This Row],[AB]]</f>
        <v>7.407407407407407E-2</v>
      </c>
      <c r="W150" s="14">
        <f>(0.69*Table31118[[#This Row],[BB]])+(0.89*Table31118[[#This Row],[1B]])+(1.27*Table31118[[#This Row],[2B]])+(1.62*Table31118[[#This Row],[3B]])+(2.1*Table31118[[#This Row],[HR]])/Table31118[[#This Row],[PA]]</f>
        <v>7.4799999999999995</v>
      </c>
      <c r="X150" s="40">
        <f t="shared" si="29"/>
        <v>2.3682758620689652</v>
      </c>
    </row>
    <row r="151" spans="1:24" x14ac:dyDescent="0.25">
      <c r="A151" s="17" t="s">
        <v>235</v>
      </c>
      <c r="B151" s="6" t="str">
        <f>Novas!A11</f>
        <v>Meriwether Batts</v>
      </c>
      <c r="C151" s="6">
        <f>Novas!B11</f>
        <v>25</v>
      </c>
      <c r="D151" s="6">
        <f>Novas!C11</f>
        <v>23</v>
      </c>
      <c r="E151" s="6">
        <f>Novas!D11</f>
        <v>5</v>
      </c>
      <c r="F151" s="6">
        <f>Novas!E11</f>
        <v>2</v>
      </c>
      <c r="G151" s="6">
        <f>Novas!F11</f>
        <v>3</v>
      </c>
      <c r="H151" s="6">
        <f>Novas!G11</f>
        <v>2</v>
      </c>
      <c r="I151" s="6">
        <f>Novas!H11</f>
        <v>0</v>
      </c>
      <c r="J151" s="6">
        <f>Novas!I11</f>
        <v>0</v>
      </c>
      <c r="K151" s="6">
        <f>Novas!J11</f>
        <v>7</v>
      </c>
      <c r="L151" s="6">
        <f>Novas!K11</f>
        <v>2</v>
      </c>
      <c r="M151" s="11">
        <f t="shared" si="20"/>
        <v>0.6</v>
      </c>
      <c r="N151" s="11">
        <f t="shared" si="21"/>
        <v>0.4</v>
      </c>
      <c r="O151" s="11">
        <f t="shared" si="22"/>
        <v>0</v>
      </c>
      <c r="P151" s="11">
        <f t="shared" si="23"/>
        <v>0</v>
      </c>
      <c r="Q151" s="11">
        <f t="shared" si="24"/>
        <v>0.08</v>
      </c>
      <c r="R151" s="14">
        <f t="shared" si="25"/>
        <v>0.21739130434782608</v>
      </c>
      <c r="S151" s="14">
        <f t="shared" si="26"/>
        <v>0.30434782608695654</v>
      </c>
      <c r="T151" s="14">
        <f t="shared" si="27"/>
        <v>0.28000000000000003</v>
      </c>
      <c r="U151" s="14">
        <f t="shared" si="28"/>
        <v>0.58434782608695657</v>
      </c>
      <c r="V151" s="14">
        <f>(Table31118[[#This Row],[2B]]+Table31118[[#This Row],[3B]]+(3*Table31118[[#This Row],[HR]]))/Table31118[[#This Row],[AB]]</f>
        <v>8.6956521739130432E-2</v>
      </c>
      <c r="W151" s="14">
        <f>(0.69*Table31118[[#This Row],[BB]])+(0.89*Table31118[[#This Row],[1B]])+(1.27*Table31118[[#This Row],[2B]])+(1.62*Table31118[[#This Row],[3B]])+(2.1*Table31118[[#This Row],[HR]])/Table31118[[#This Row],[PA]]</f>
        <v>6.59</v>
      </c>
      <c r="X151" s="40">
        <f t="shared" si="29"/>
        <v>2.1471999999999998</v>
      </c>
    </row>
    <row r="152" spans="1:24" x14ac:dyDescent="0.25">
      <c r="A152" s="16" t="s">
        <v>238</v>
      </c>
      <c r="B152" s="41" t="str">
        <f>Knights!A14</f>
        <v>John Fernandez</v>
      </c>
      <c r="C152" s="41">
        <f>Knights!B14</f>
        <v>25</v>
      </c>
      <c r="D152" s="41">
        <f>Knights!C14</f>
        <v>23</v>
      </c>
      <c r="E152" s="41">
        <f>Knights!D14</f>
        <v>5</v>
      </c>
      <c r="F152" s="41">
        <f>Knights!E14</f>
        <v>2</v>
      </c>
      <c r="G152" s="41">
        <f>Knights!F14</f>
        <v>3</v>
      </c>
      <c r="H152" s="41">
        <f>Knights!G14</f>
        <v>2</v>
      </c>
      <c r="I152" s="41">
        <f>Knights!H14</f>
        <v>0</v>
      </c>
      <c r="J152" s="41">
        <f>Knights!I14</f>
        <v>0</v>
      </c>
      <c r="K152" s="41">
        <f>Knights!J14</f>
        <v>7</v>
      </c>
      <c r="L152" s="41">
        <f>Knights!K14</f>
        <v>0</v>
      </c>
      <c r="M152" s="11">
        <f t="shared" si="20"/>
        <v>0.6</v>
      </c>
      <c r="N152" s="11">
        <f t="shared" si="21"/>
        <v>0.4</v>
      </c>
      <c r="O152" s="11">
        <f t="shared" si="22"/>
        <v>0</v>
      </c>
      <c r="P152" s="11">
        <f t="shared" si="23"/>
        <v>0</v>
      </c>
      <c r="Q152" s="11">
        <f t="shared" si="24"/>
        <v>0.08</v>
      </c>
      <c r="R152" s="14">
        <f t="shared" si="25"/>
        <v>0.21739130434782608</v>
      </c>
      <c r="S152" s="14">
        <f t="shared" si="26"/>
        <v>0.30434782608695654</v>
      </c>
      <c r="T152" s="14">
        <f t="shared" si="27"/>
        <v>0.28000000000000003</v>
      </c>
      <c r="U152" s="14">
        <f t="shared" si="28"/>
        <v>0.58434782608695657</v>
      </c>
      <c r="V152" s="14">
        <f>(Table31118[[#This Row],[2B]]+Table31118[[#This Row],[3B]]+(3*Table31118[[#This Row],[HR]]))/Table31118[[#This Row],[AB]]</f>
        <v>8.6956521739130432E-2</v>
      </c>
      <c r="W152" s="14">
        <f>(0.69*Table31118[[#This Row],[BB]])+(0.89*Table31118[[#This Row],[1B]])+(1.27*Table31118[[#This Row],[2B]])+(1.62*Table31118[[#This Row],[3B]])+(2.1*Table31118[[#This Row],[HR]])/Table31118[[#This Row],[PA]]</f>
        <v>6.59</v>
      </c>
      <c r="X152" s="40">
        <f t="shared" si="29"/>
        <v>2.1055999999999999</v>
      </c>
    </row>
    <row r="153" spans="1:24" x14ac:dyDescent="0.25">
      <c r="A153" s="17" t="s">
        <v>245</v>
      </c>
      <c r="B153" s="41" t="str">
        <f>Spikes!A13</f>
        <v>Ivan Moya</v>
      </c>
      <c r="C153" s="41">
        <f>Spikes!B13</f>
        <v>25</v>
      </c>
      <c r="D153" s="41">
        <f>Spikes!C13</f>
        <v>23</v>
      </c>
      <c r="E153" s="41">
        <f>Spikes!D13</f>
        <v>5</v>
      </c>
      <c r="F153" s="41">
        <f>Spikes!E13</f>
        <v>2</v>
      </c>
      <c r="G153" s="41">
        <f>Spikes!F13</f>
        <v>3</v>
      </c>
      <c r="H153" s="41">
        <f>Spikes!G13</f>
        <v>2</v>
      </c>
      <c r="I153" s="41">
        <f>Spikes!H13</f>
        <v>0</v>
      </c>
      <c r="J153" s="41">
        <f>Spikes!I13</f>
        <v>0</v>
      </c>
      <c r="K153" s="41">
        <f>Spikes!J13</f>
        <v>7</v>
      </c>
      <c r="L153" s="41">
        <f>Spikes!K13</f>
        <v>0</v>
      </c>
      <c r="M153" s="11">
        <f t="shared" si="20"/>
        <v>0.6</v>
      </c>
      <c r="N153" s="11">
        <f t="shared" si="21"/>
        <v>0.4</v>
      </c>
      <c r="O153" s="11">
        <f t="shared" si="22"/>
        <v>0</v>
      </c>
      <c r="P153" s="11">
        <f t="shared" si="23"/>
        <v>0</v>
      </c>
      <c r="Q153" s="11">
        <f t="shared" si="24"/>
        <v>0.08</v>
      </c>
      <c r="R153" s="14">
        <f t="shared" si="25"/>
        <v>0.21739130434782608</v>
      </c>
      <c r="S153" s="14">
        <f t="shared" si="26"/>
        <v>0.30434782608695654</v>
      </c>
      <c r="T153" s="14">
        <f t="shared" si="27"/>
        <v>0.28000000000000003</v>
      </c>
      <c r="U153" s="14">
        <f t="shared" si="28"/>
        <v>0.58434782608695657</v>
      </c>
      <c r="V153" s="14">
        <f>(Table31118[[#This Row],[2B]]+Table31118[[#This Row],[3B]]+(3*Table31118[[#This Row],[HR]]))/Table31118[[#This Row],[AB]]</f>
        <v>8.6956521739130432E-2</v>
      </c>
      <c r="W153" s="14">
        <f>(0.69*Table31118[[#This Row],[BB]])+(0.89*Table31118[[#This Row],[1B]])+(1.27*Table31118[[#This Row],[2B]])+(1.62*Table31118[[#This Row],[3B]])+(2.1*Table31118[[#This Row],[HR]])/Table31118[[#This Row],[PA]]</f>
        <v>6.59</v>
      </c>
      <c r="X153" s="40">
        <f t="shared" si="29"/>
        <v>2.1055999999999999</v>
      </c>
    </row>
    <row r="154" spans="1:24" x14ac:dyDescent="0.25">
      <c r="A154" s="17" t="s">
        <v>240</v>
      </c>
      <c r="B154" s="6" t="str">
        <f>Sabertooths!A12</f>
        <v>Clarence King</v>
      </c>
      <c r="C154" s="6">
        <f>Sabertooths!B12</f>
        <v>29</v>
      </c>
      <c r="D154" s="6">
        <f>Sabertooths!C12</f>
        <v>28</v>
      </c>
      <c r="E154" s="6">
        <f>Sabertooths!D12</f>
        <v>6</v>
      </c>
      <c r="F154" s="6">
        <f>Sabertooths!E12</f>
        <v>1</v>
      </c>
      <c r="G154" s="6">
        <f>Sabertooths!F12</f>
        <v>4</v>
      </c>
      <c r="H154" s="6">
        <f>Sabertooths!G12</f>
        <v>2</v>
      </c>
      <c r="I154" s="6">
        <f>Sabertooths!H12</f>
        <v>0</v>
      </c>
      <c r="J154" s="6">
        <f>Sabertooths!I12</f>
        <v>0</v>
      </c>
      <c r="K154" s="6">
        <f>Sabertooths!J12</f>
        <v>8</v>
      </c>
      <c r="L154" s="6">
        <f>Sabertooths!K12</f>
        <v>2</v>
      </c>
      <c r="M154" s="11">
        <f t="shared" si="20"/>
        <v>0.66666666666666663</v>
      </c>
      <c r="N154" s="11">
        <f t="shared" si="21"/>
        <v>0.33333333333333331</v>
      </c>
      <c r="O154" s="11">
        <f t="shared" si="22"/>
        <v>0</v>
      </c>
      <c r="P154" s="11">
        <f t="shared" si="23"/>
        <v>0</v>
      </c>
      <c r="Q154" s="11">
        <f t="shared" si="24"/>
        <v>3.4482758620689655E-2</v>
      </c>
      <c r="R154" s="14">
        <f t="shared" si="25"/>
        <v>0.21428571428571427</v>
      </c>
      <c r="S154" s="14">
        <f t="shared" si="26"/>
        <v>0.2857142857142857</v>
      </c>
      <c r="T154" s="14">
        <f t="shared" si="27"/>
        <v>0.2413793103448276</v>
      </c>
      <c r="U154" s="14">
        <f t="shared" si="28"/>
        <v>0.52709359605911332</v>
      </c>
      <c r="V154" s="14">
        <f>(Table31118[[#This Row],[2B]]+Table31118[[#This Row],[3B]]+(3*Table31118[[#This Row],[HR]]))/Table31118[[#This Row],[AB]]</f>
        <v>7.1428571428571425E-2</v>
      </c>
      <c r="W154" s="14">
        <f>(0.69*Table31118[[#This Row],[BB]])+(0.89*Table31118[[#This Row],[1B]])+(1.27*Table31118[[#This Row],[2B]])+(1.62*Table31118[[#This Row],[3B]])+(2.1*Table31118[[#This Row],[HR]])/Table31118[[#This Row],[PA]]</f>
        <v>6.79</v>
      </c>
      <c r="X154" s="40">
        <f t="shared" si="29"/>
        <v>2.029655172413793</v>
      </c>
    </row>
    <row r="155" spans="1:24" x14ac:dyDescent="0.25">
      <c r="A155" s="17" t="s">
        <v>236</v>
      </c>
      <c r="B155" s="6" t="str">
        <f>Runners!A12</f>
        <v>Landon Martinez</v>
      </c>
      <c r="C155" s="6">
        <f>Runners!B12</f>
        <v>24</v>
      </c>
      <c r="D155" s="6">
        <f>Runners!C12</f>
        <v>21</v>
      </c>
      <c r="E155" s="6">
        <f>Runners!D12</f>
        <v>4</v>
      </c>
      <c r="F155" s="6">
        <f>Runners!E12</f>
        <v>3</v>
      </c>
      <c r="G155" s="6">
        <f>Runners!F12</f>
        <v>2</v>
      </c>
      <c r="H155" s="6">
        <f>Runners!G12</f>
        <v>2</v>
      </c>
      <c r="I155" s="6">
        <f>Runners!H12</f>
        <v>0</v>
      </c>
      <c r="J155" s="6">
        <f>Runners!I12</f>
        <v>0</v>
      </c>
      <c r="K155" s="6">
        <f>Runners!J12</f>
        <v>6</v>
      </c>
      <c r="L155" s="6">
        <f>Runners!K12</f>
        <v>1</v>
      </c>
      <c r="M155" s="11">
        <f t="shared" si="20"/>
        <v>0.5</v>
      </c>
      <c r="N155" s="11">
        <f t="shared" si="21"/>
        <v>0.5</v>
      </c>
      <c r="O155" s="11">
        <f t="shared" si="22"/>
        <v>0</v>
      </c>
      <c r="P155" s="11">
        <f t="shared" si="23"/>
        <v>0</v>
      </c>
      <c r="Q155" s="11">
        <f t="shared" si="24"/>
        <v>0.125</v>
      </c>
      <c r="R155" s="14">
        <f t="shared" si="25"/>
        <v>0.19047619047619047</v>
      </c>
      <c r="S155" s="14">
        <f t="shared" si="26"/>
        <v>0.2857142857142857</v>
      </c>
      <c r="T155" s="14">
        <f t="shared" si="27"/>
        <v>0.29166666666666669</v>
      </c>
      <c r="U155" s="14">
        <f t="shared" si="28"/>
        <v>0.57738095238095233</v>
      </c>
      <c r="V155" s="14">
        <f>(Table31118[[#This Row],[2B]]+Table31118[[#This Row],[3B]]+(3*Table31118[[#This Row],[HR]]))/Table31118[[#This Row],[AB]]</f>
        <v>9.5238095238095233E-2</v>
      </c>
      <c r="W155" s="14">
        <f>(0.69*Table31118[[#This Row],[BB]])+(0.89*Table31118[[#This Row],[1B]])+(1.27*Table31118[[#This Row],[2B]])+(1.62*Table31118[[#This Row],[3B]])+(2.1*Table31118[[#This Row],[HR]])/Table31118[[#This Row],[PA]]</f>
        <v>6.39</v>
      </c>
      <c r="X155" s="40">
        <f t="shared" si="29"/>
        <v>1.9991666666666668</v>
      </c>
    </row>
    <row r="156" spans="1:24" x14ac:dyDescent="0.25">
      <c r="A156" s="17" t="s">
        <v>243</v>
      </c>
      <c r="B156" s="6" t="str">
        <f>Trolls!A13</f>
        <v>Raymond Elliot</v>
      </c>
      <c r="C156" s="6">
        <f>Trolls!B13</f>
        <v>28</v>
      </c>
      <c r="D156" s="6">
        <f>Trolls!C13</f>
        <v>27</v>
      </c>
      <c r="E156" s="6">
        <f>Trolls!D13</f>
        <v>5</v>
      </c>
      <c r="F156" s="6">
        <f>Trolls!E13</f>
        <v>1</v>
      </c>
      <c r="G156" s="6">
        <f>Trolls!F13</f>
        <v>3</v>
      </c>
      <c r="H156" s="6">
        <f>Trolls!G13</f>
        <v>1</v>
      </c>
      <c r="I156" s="6">
        <f>Trolls!H13</f>
        <v>0</v>
      </c>
      <c r="J156" s="6">
        <f>Trolls!I13</f>
        <v>1</v>
      </c>
      <c r="K156" s="6">
        <f>Trolls!J13</f>
        <v>9</v>
      </c>
      <c r="L156" s="6">
        <f>Trolls!K13</f>
        <v>0</v>
      </c>
      <c r="M156" s="11">
        <f t="shared" si="20"/>
        <v>0.6</v>
      </c>
      <c r="N156" s="11">
        <f t="shared" si="21"/>
        <v>0.2</v>
      </c>
      <c r="O156" s="11">
        <f t="shared" si="22"/>
        <v>0</v>
      </c>
      <c r="P156" s="11">
        <f t="shared" si="23"/>
        <v>0.2</v>
      </c>
      <c r="Q156" s="11">
        <f t="shared" si="24"/>
        <v>3.5714285714285712E-2</v>
      </c>
      <c r="R156" s="14">
        <f t="shared" si="25"/>
        <v>0.18518518518518517</v>
      </c>
      <c r="S156" s="14">
        <f t="shared" si="26"/>
        <v>0.33333333333333331</v>
      </c>
      <c r="T156" s="14">
        <f t="shared" si="27"/>
        <v>0.21428571428571427</v>
      </c>
      <c r="U156" s="14">
        <f t="shared" si="28"/>
        <v>0.54761904761904756</v>
      </c>
      <c r="V156" s="14">
        <f>(Table31118[[#This Row],[2B]]+Table31118[[#This Row],[3B]]+(3*Table31118[[#This Row],[HR]]))/Table31118[[#This Row],[AB]]</f>
        <v>0.14814814814814814</v>
      </c>
      <c r="W156" s="14">
        <f>(0.69*Table31118[[#This Row],[BB]])+(0.89*Table31118[[#This Row],[1B]])+(1.27*Table31118[[#This Row],[2B]])+(1.62*Table31118[[#This Row],[3B]])+(2.1*Table31118[[#This Row],[HR]])/Table31118[[#This Row],[PA]]</f>
        <v>4.7050000000000001</v>
      </c>
      <c r="X156" s="40">
        <f t="shared" si="29"/>
        <v>1.9842857142857144</v>
      </c>
    </row>
    <row r="157" spans="1:24" x14ac:dyDescent="0.25">
      <c r="A157" s="17" t="s">
        <v>239</v>
      </c>
      <c r="B157" s="6" t="str">
        <f>Crocs!A4</f>
        <v>Gabriel Martin</v>
      </c>
      <c r="C157" s="6">
        <f>Crocs!B4</f>
        <v>64</v>
      </c>
      <c r="D157" s="6">
        <f>Crocs!C4</f>
        <v>59</v>
      </c>
      <c r="E157" s="6">
        <f>Crocs!D4</f>
        <v>5</v>
      </c>
      <c r="F157" s="6">
        <f>Crocs!E4</f>
        <v>5</v>
      </c>
      <c r="G157" s="6">
        <f>Crocs!F4</f>
        <v>1</v>
      </c>
      <c r="H157" s="6">
        <f>Crocs!G4</f>
        <v>3</v>
      </c>
      <c r="I157" s="6">
        <f>Crocs!H4</f>
        <v>0</v>
      </c>
      <c r="J157" s="6">
        <f>Crocs!I4</f>
        <v>1</v>
      </c>
      <c r="K157" s="6">
        <f>Crocs!J4</f>
        <v>11</v>
      </c>
      <c r="L157" s="6">
        <f>Crocs!K4</f>
        <v>4</v>
      </c>
      <c r="M157" s="11">
        <f t="shared" si="20"/>
        <v>0.2</v>
      </c>
      <c r="N157" s="11">
        <f t="shared" si="21"/>
        <v>0.6</v>
      </c>
      <c r="O157" s="11">
        <f t="shared" si="22"/>
        <v>0</v>
      </c>
      <c r="P157" s="11">
        <f t="shared" si="23"/>
        <v>0.2</v>
      </c>
      <c r="Q157" s="11">
        <f t="shared" si="24"/>
        <v>7.8125E-2</v>
      </c>
      <c r="R157" s="14">
        <f t="shared" si="25"/>
        <v>8.4745762711864403E-2</v>
      </c>
      <c r="S157" s="14">
        <f t="shared" si="26"/>
        <v>0.1864406779661017</v>
      </c>
      <c r="T157" s="14">
        <f t="shared" si="27"/>
        <v>0.15625</v>
      </c>
      <c r="U157" s="14">
        <f t="shared" si="28"/>
        <v>0.3426906779661017</v>
      </c>
      <c r="V157" s="14">
        <f>(Table31118[[#This Row],[2B]]+Table31118[[#This Row],[3B]]+(3*Table31118[[#This Row],[HR]]))/Table31118[[#This Row],[AB]]</f>
        <v>0.10169491525423729</v>
      </c>
      <c r="W157" s="14">
        <f>(0.69*Table31118[[#This Row],[BB]])+(0.89*Table31118[[#This Row],[1B]])+(1.27*Table31118[[#This Row],[2B]])+(1.62*Table31118[[#This Row],[3B]])+(2.1*Table31118[[#This Row],[HR]])/Table31118[[#This Row],[PA]]</f>
        <v>8.1828125000000007</v>
      </c>
      <c r="X157" s="40">
        <f t="shared" si="29"/>
        <v>1.954375</v>
      </c>
    </row>
    <row r="158" spans="1:24" x14ac:dyDescent="0.25">
      <c r="A158" s="17" t="s">
        <v>231</v>
      </c>
      <c r="B158" s="41" t="str">
        <f>Claws!A13</f>
        <v>Andy Mason</v>
      </c>
      <c r="C158" s="41">
        <f>Claws!B13</f>
        <v>24</v>
      </c>
      <c r="D158" s="41">
        <f>Claws!C13</f>
        <v>21</v>
      </c>
      <c r="E158" s="41">
        <f>Claws!D13</f>
        <v>3</v>
      </c>
      <c r="F158" s="41">
        <f>Claws!E13</f>
        <v>3</v>
      </c>
      <c r="G158" s="41">
        <f>Claws!F13</f>
        <v>1</v>
      </c>
      <c r="H158" s="41">
        <f>Claws!G13</f>
        <v>1</v>
      </c>
      <c r="I158" s="41">
        <f>Claws!H13</f>
        <v>0</v>
      </c>
      <c r="J158" s="41">
        <f>Claws!I13</f>
        <v>1</v>
      </c>
      <c r="K158" s="41">
        <f>Claws!J13</f>
        <v>7</v>
      </c>
      <c r="L158" s="41">
        <f>Claws!K13</f>
        <v>0</v>
      </c>
      <c r="M158" s="11">
        <f t="shared" si="20"/>
        <v>0.33333333333333331</v>
      </c>
      <c r="N158" s="11">
        <f t="shared" si="21"/>
        <v>0.33333333333333331</v>
      </c>
      <c r="O158" s="11">
        <f t="shared" si="22"/>
        <v>0</v>
      </c>
      <c r="P158" s="11">
        <f t="shared" si="23"/>
        <v>0.33333333333333331</v>
      </c>
      <c r="Q158" s="11">
        <f t="shared" si="24"/>
        <v>0.125</v>
      </c>
      <c r="R158" s="14">
        <f t="shared" si="25"/>
        <v>0.14285714285714285</v>
      </c>
      <c r="S158" s="14">
        <f t="shared" si="26"/>
        <v>0.33333333333333331</v>
      </c>
      <c r="T158" s="14">
        <f t="shared" si="27"/>
        <v>0.25</v>
      </c>
      <c r="U158" s="14">
        <f t="shared" si="28"/>
        <v>0.58333333333333326</v>
      </c>
      <c r="V158" s="14">
        <f>(Table31118[[#This Row],[2B]]+Table31118[[#This Row],[3B]]+(3*Table31118[[#This Row],[HR]]))/Table31118[[#This Row],[AB]]</f>
        <v>0.19047619047619047</v>
      </c>
      <c r="W158" s="14">
        <f>(0.69*Table31118[[#This Row],[BB]])+(0.89*Table31118[[#This Row],[1B]])+(1.27*Table31118[[#This Row],[2B]])+(1.62*Table31118[[#This Row],[3B]])+(2.1*Table31118[[#This Row],[HR]])/Table31118[[#This Row],[PA]]</f>
        <v>4.3175000000000008</v>
      </c>
      <c r="X158" s="40">
        <f t="shared" si="29"/>
        <v>1.9450000000000001</v>
      </c>
    </row>
    <row r="159" spans="1:24" x14ac:dyDescent="0.25">
      <c r="A159" s="17" t="s">
        <v>240</v>
      </c>
      <c r="B159" s="6" t="str">
        <f>Sabertooths!A14</f>
        <v>Gabe Wagner</v>
      </c>
      <c r="C159" s="6">
        <f>Sabertooths!B14</f>
        <v>28</v>
      </c>
      <c r="D159" s="6">
        <f>Sabertooths!C14</f>
        <v>28</v>
      </c>
      <c r="E159" s="6">
        <f>Sabertooths!D14</f>
        <v>6</v>
      </c>
      <c r="F159" s="6">
        <f>Sabertooths!E14</f>
        <v>0</v>
      </c>
      <c r="G159" s="6">
        <f>Sabertooths!F14</f>
        <v>4</v>
      </c>
      <c r="H159" s="6">
        <f>Sabertooths!G14</f>
        <v>1</v>
      </c>
      <c r="I159" s="6">
        <f>Sabertooths!H14</f>
        <v>1</v>
      </c>
      <c r="J159" s="6">
        <f>Sabertooths!I14</f>
        <v>0</v>
      </c>
      <c r="K159" s="6">
        <f>Sabertooths!J14</f>
        <v>9</v>
      </c>
      <c r="L159" s="6">
        <f>Sabertooths!K14</f>
        <v>0</v>
      </c>
      <c r="M159" s="11">
        <f t="shared" si="20"/>
        <v>0.66666666666666663</v>
      </c>
      <c r="N159" s="11">
        <f t="shared" si="21"/>
        <v>0.16666666666666666</v>
      </c>
      <c r="O159" s="11">
        <f t="shared" si="22"/>
        <v>0.16666666666666666</v>
      </c>
      <c r="P159" s="11">
        <f t="shared" si="23"/>
        <v>0</v>
      </c>
      <c r="Q159" s="11">
        <f t="shared" si="24"/>
        <v>0</v>
      </c>
      <c r="R159" s="14">
        <f t="shared" si="25"/>
        <v>0.21428571428571427</v>
      </c>
      <c r="S159" s="14">
        <f t="shared" si="26"/>
        <v>0.32142857142857145</v>
      </c>
      <c r="T159" s="14">
        <f t="shared" si="27"/>
        <v>0.21428571428571427</v>
      </c>
      <c r="U159" s="14">
        <f t="shared" si="28"/>
        <v>0.5357142857142857</v>
      </c>
      <c r="V159" s="14">
        <f>(Table31118[[#This Row],[2B]]+Table31118[[#This Row],[3B]]+(3*Table31118[[#This Row],[HR]]))/Table31118[[#This Row],[AB]]</f>
        <v>7.1428571428571425E-2</v>
      </c>
      <c r="W159" s="14">
        <f>(0.69*Table31118[[#This Row],[BB]])+(0.89*Table31118[[#This Row],[1B]])+(1.27*Table31118[[#This Row],[2B]])+(1.62*Table31118[[#This Row],[3B]])+(2.1*Table31118[[#This Row],[HR]])/Table31118[[#This Row],[PA]]</f>
        <v>6.45</v>
      </c>
      <c r="X159" s="40">
        <f t="shared" si="29"/>
        <v>1.9285714285714286</v>
      </c>
    </row>
    <row r="160" spans="1:24" x14ac:dyDescent="0.25">
      <c r="A160" s="17" t="s">
        <v>230</v>
      </c>
      <c r="B160" s="6" t="str">
        <f>Marshals!A14</f>
        <v>Ivan Pena</v>
      </c>
      <c r="C160" s="6">
        <f>Marshals!B14</f>
        <v>11</v>
      </c>
      <c r="D160" s="6">
        <f>Marshals!C14</f>
        <v>11</v>
      </c>
      <c r="E160" s="6">
        <f>Marshals!D14</f>
        <v>3</v>
      </c>
      <c r="F160" s="6">
        <f>Marshals!E14</f>
        <v>0</v>
      </c>
      <c r="G160" s="6">
        <f>Marshals!F14</f>
        <v>0</v>
      </c>
      <c r="H160" s="6">
        <f>Marshals!G14</f>
        <v>2</v>
      </c>
      <c r="I160" s="6">
        <f>Marshals!H14</f>
        <v>1</v>
      </c>
      <c r="J160" s="6">
        <f>Marshals!I14</f>
        <v>0</v>
      </c>
      <c r="K160" s="6">
        <f>Marshals!J14</f>
        <v>7</v>
      </c>
      <c r="L160" s="6">
        <f>Marshals!K14</f>
        <v>0</v>
      </c>
      <c r="M160" s="11">
        <f t="shared" si="20"/>
        <v>0</v>
      </c>
      <c r="N160" s="11">
        <f t="shared" si="21"/>
        <v>0.66666666666666663</v>
      </c>
      <c r="O160" s="11">
        <f t="shared" si="22"/>
        <v>0.33333333333333331</v>
      </c>
      <c r="P160" s="11">
        <f t="shared" si="23"/>
        <v>0</v>
      </c>
      <c r="Q160" s="11">
        <f t="shared" si="24"/>
        <v>0</v>
      </c>
      <c r="R160" s="14">
        <f t="shared" si="25"/>
        <v>0.27272727272727271</v>
      </c>
      <c r="S160" s="14">
        <f t="shared" si="26"/>
        <v>0.63636363636363635</v>
      </c>
      <c r="T160" s="14">
        <f t="shared" si="27"/>
        <v>0.27272727272727271</v>
      </c>
      <c r="U160" s="14">
        <f t="shared" si="28"/>
        <v>0.90909090909090906</v>
      </c>
      <c r="V160" s="14">
        <f>(Table31118[[#This Row],[2B]]+Table31118[[#This Row],[3B]]+(3*Table31118[[#This Row],[HR]]))/Table31118[[#This Row],[AB]]</f>
        <v>0.27272727272727271</v>
      </c>
      <c r="W160" s="14">
        <f>(0.69*Table31118[[#This Row],[BB]])+(0.89*Table31118[[#This Row],[1B]])+(1.27*Table31118[[#This Row],[2B]])+(1.62*Table31118[[#This Row],[3B]])+(2.1*Table31118[[#This Row],[HR]])/Table31118[[#This Row],[PA]]</f>
        <v>4.16</v>
      </c>
      <c r="X160" s="40">
        <f t="shared" si="29"/>
        <v>1.9090909090909092</v>
      </c>
    </row>
    <row r="161" spans="1:24" x14ac:dyDescent="0.25">
      <c r="A161" s="17" t="s">
        <v>243</v>
      </c>
      <c r="B161" s="6" t="str">
        <f>Trolls!A11</f>
        <v>Tyler Soto</v>
      </c>
      <c r="C161" s="6">
        <f>Trolls!B11</f>
        <v>29</v>
      </c>
      <c r="D161" s="6">
        <f>Trolls!C11</f>
        <v>27</v>
      </c>
      <c r="E161" s="6">
        <f>Trolls!D11</f>
        <v>6</v>
      </c>
      <c r="F161" s="6">
        <f>Trolls!E11</f>
        <v>2</v>
      </c>
      <c r="G161" s="6">
        <f>Trolls!F11</f>
        <v>6</v>
      </c>
      <c r="H161" s="6">
        <f>Trolls!G11</f>
        <v>0</v>
      </c>
      <c r="I161" s="6">
        <f>Trolls!H11</f>
        <v>0</v>
      </c>
      <c r="J161" s="6">
        <f>Trolls!I11</f>
        <v>0</v>
      </c>
      <c r="K161" s="6">
        <f>Trolls!J11</f>
        <v>6</v>
      </c>
      <c r="L161" s="6">
        <f>Trolls!K11</f>
        <v>3</v>
      </c>
      <c r="M161" s="11">
        <f t="shared" si="20"/>
        <v>1</v>
      </c>
      <c r="N161" s="11">
        <f t="shared" si="21"/>
        <v>0</v>
      </c>
      <c r="O161" s="11">
        <f t="shared" si="22"/>
        <v>0</v>
      </c>
      <c r="P161" s="11">
        <f t="shared" si="23"/>
        <v>0</v>
      </c>
      <c r="Q161" s="11">
        <f t="shared" si="24"/>
        <v>6.8965517241379309E-2</v>
      </c>
      <c r="R161" s="14">
        <f t="shared" si="25"/>
        <v>0.22222222222222221</v>
      </c>
      <c r="S161" s="14">
        <f t="shared" si="26"/>
        <v>0.22222222222222221</v>
      </c>
      <c r="T161" s="14">
        <f t="shared" si="27"/>
        <v>0.27586206896551724</v>
      </c>
      <c r="U161" s="14">
        <f t="shared" si="28"/>
        <v>0.49808429118773945</v>
      </c>
      <c r="V161" s="14">
        <f>(Table31118[[#This Row],[2B]]+Table31118[[#This Row],[3B]]+(3*Table31118[[#This Row],[HR]]))/Table31118[[#This Row],[AB]]</f>
        <v>0</v>
      </c>
      <c r="W161" s="14">
        <f>(0.69*Table31118[[#This Row],[BB]])+(0.89*Table31118[[#This Row],[1B]])+(1.27*Table31118[[#This Row],[2B]])+(1.62*Table31118[[#This Row],[3B]])+(2.1*Table31118[[#This Row],[HR]])/Table31118[[#This Row],[PA]]</f>
        <v>6.72</v>
      </c>
      <c r="X161" s="40">
        <f t="shared" si="29"/>
        <v>1.8524137931034483</v>
      </c>
    </row>
    <row r="162" spans="1:24" x14ac:dyDescent="0.25">
      <c r="A162" s="17" t="s">
        <v>244</v>
      </c>
      <c r="B162" s="6" t="str">
        <f>Badgers!A12</f>
        <v>Kumaran Seelen</v>
      </c>
      <c r="C162" s="6">
        <f>Badgers!B12</f>
        <v>28</v>
      </c>
      <c r="D162" s="6">
        <f>Badgers!C12</f>
        <v>27</v>
      </c>
      <c r="E162" s="6">
        <f>Badgers!D12</f>
        <v>4</v>
      </c>
      <c r="F162" s="6">
        <f>Badgers!E12</f>
        <v>1</v>
      </c>
      <c r="G162" s="6">
        <f>Badgers!F12</f>
        <v>0</v>
      </c>
      <c r="H162" s="6">
        <f>Badgers!G12</f>
        <v>2</v>
      </c>
      <c r="I162" s="6">
        <f>Badgers!H12</f>
        <v>2</v>
      </c>
      <c r="J162" s="6">
        <f>Badgers!I12</f>
        <v>0</v>
      </c>
      <c r="K162" s="6">
        <f>Badgers!J12</f>
        <v>10</v>
      </c>
      <c r="L162" s="6">
        <f>Badgers!K12</f>
        <v>0</v>
      </c>
      <c r="M162" s="11">
        <f t="shared" si="20"/>
        <v>0</v>
      </c>
      <c r="N162" s="11">
        <f t="shared" si="21"/>
        <v>0.5</v>
      </c>
      <c r="O162" s="11">
        <f t="shared" si="22"/>
        <v>0.5</v>
      </c>
      <c r="P162" s="11">
        <f t="shared" si="23"/>
        <v>0</v>
      </c>
      <c r="Q162" s="11">
        <f t="shared" si="24"/>
        <v>3.5714285714285712E-2</v>
      </c>
      <c r="R162" s="14">
        <f t="shared" si="25"/>
        <v>0.14814814814814814</v>
      </c>
      <c r="S162" s="14">
        <f t="shared" si="26"/>
        <v>0.37037037037037035</v>
      </c>
      <c r="T162" s="14">
        <f t="shared" si="27"/>
        <v>0.17857142857142858</v>
      </c>
      <c r="U162" s="14">
        <f t="shared" si="28"/>
        <v>0.54894179894179895</v>
      </c>
      <c r="V162" s="14">
        <f>(Table31118[[#This Row],[2B]]+Table31118[[#This Row],[3B]]+(3*Table31118[[#This Row],[HR]]))/Table31118[[#This Row],[AB]]</f>
        <v>0.14814814814814814</v>
      </c>
      <c r="W162" s="14">
        <f>(0.69*Table31118[[#This Row],[BB]])+(0.89*Table31118[[#This Row],[1B]])+(1.27*Table31118[[#This Row],[2B]])+(1.62*Table31118[[#This Row],[3B]])+(2.1*Table31118[[#This Row],[HR]])/Table31118[[#This Row],[PA]]</f>
        <v>6.4700000000000006</v>
      </c>
      <c r="X162" s="40">
        <f t="shared" si="29"/>
        <v>1.8321428571428571</v>
      </c>
    </row>
    <row r="163" spans="1:24" x14ac:dyDescent="0.25">
      <c r="A163" s="17" t="s">
        <v>240</v>
      </c>
      <c r="B163" s="6" t="str">
        <f>Sabertooths!A2</f>
        <v>Christian Camona</v>
      </c>
      <c r="C163" s="6">
        <f>Sabertooths!B2</f>
        <v>68</v>
      </c>
      <c r="D163" s="6">
        <f>Sabertooths!C2</f>
        <v>64</v>
      </c>
      <c r="E163" s="6">
        <f>Sabertooths!D2</f>
        <v>6</v>
      </c>
      <c r="F163" s="6">
        <f>Sabertooths!E2</f>
        <v>4</v>
      </c>
      <c r="G163" s="6">
        <f>Sabertooths!F2</f>
        <v>3</v>
      </c>
      <c r="H163" s="6">
        <f>Sabertooths!G2</f>
        <v>2</v>
      </c>
      <c r="I163" s="6">
        <f>Sabertooths!H2</f>
        <v>0</v>
      </c>
      <c r="J163" s="6">
        <f>Sabertooths!I2</f>
        <v>1</v>
      </c>
      <c r="K163" s="6">
        <f>Sabertooths!J2</f>
        <v>11</v>
      </c>
      <c r="L163" s="6">
        <f>Sabertooths!K2</f>
        <v>5</v>
      </c>
      <c r="M163" s="11">
        <f t="shared" si="20"/>
        <v>0.5</v>
      </c>
      <c r="N163" s="11">
        <f t="shared" si="21"/>
        <v>0.33333333333333331</v>
      </c>
      <c r="O163" s="11">
        <f t="shared" si="22"/>
        <v>0</v>
      </c>
      <c r="P163" s="11">
        <f t="shared" si="23"/>
        <v>0.16666666666666666</v>
      </c>
      <c r="Q163" s="11">
        <f t="shared" si="24"/>
        <v>5.8823529411764705E-2</v>
      </c>
      <c r="R163" s="14">
        <f t="shared" si="25"/>
        <v>9.375E-2</v>
      </c>
      <c r="S163" s="14">
        <f t="shared" si="26"/>
        <v>0.171875</v>
      </c>
      <c r="T163" s="14">
        <f t="shared" si="27"/>
        <v>0.14705882352941177</v>
      </c>
      <c r="U163" s="14">
        <f t="shared" si="28"/>
        <v>0.3189338235294118</v>
      </c>
      <c r="V163" s="14">
        <f>(Table31118[[#This Row],[2B]]+Table31118[[#This Row],[3B]]+(3*Table31118[[#This Row],[HR]]))/Table31118[[#This Row],[AB]]</f>
        <v>7.8125E-2</v>
      </c>
      <c r="W163" s="14">
        <f>(0.69*Table31118[[#This Row],[BB]])+(0.89*Table31118[[#This Row],[1B]])+(1.27*Table31118[[#This Row],[2B]])+(1.62*Table31118[[#This Row],[3B]])+(2.1*Table31118[[#This Row],[HR]])/Table31118[[#This Row],[PA]]</f>
        <v>8.0008823529411757</v>
      </c>
      <c r="X163" s="40">
        <f t="shared" si="29"/>
        <v>1.8088235294117645</v>
      </c>
    </row>
    <row r="164" spans="1:24" x14ac:dyDescent="0.25">
      <c r="A164" s="17" t="s">
        <v>239</v>
      </c>
      <c r="B164" s="6" t="str">
        <f>Crocs!A14</f>
        <v>Norman Grant</v>
      </c>
      <c r="C164" s="6">
        <f>Crocs!B14</f>
        <v>29</v>
      </c>
      <c r="D164" s="6">
        <f>Crocs!C14</f>
        <v>28</v>
      </c>
      <c r="E164" s="6">
        <f>Crocs!D14</f>
        <v>4</v>
      </c>
      <c r="F164" s="6">
        <f>Crocs!E14</f>
        <v>1</v>
      </c>
      <c r="G164" s="6">
        <f>Crocs!F14</f>
        <v>2</v>
      </c>
      <c r="H164" s="6">
        <f>Crocs!G14</f>
        <v>0</v>
      </c>
      <c r="I164" s="6">
        <f>Crocs!H14</f>
        <v>0</v>
      </c>
      <c r="J164" s="6">
        <f>Crocs!I14</f>
        <v>2</v>
      </c>
      <c r="K164" s="6">
        <f>Crocs!J14</f>
        <v>10</v>
      </c>
      <c r="L164" s="6">
        <f>Crocs!K14</f>
        <v>0</v>
      </c>
      <c r="M164" s="11">
        <f t="shared" si="20"/>
        <v>0.5</v>
      </c>
      <c r="N164" s="11">
        <f t="shared" si="21"/>
        <v>0</v>
      </c>
      <c r="O164" s="11">
        <f t="shared" si="22"/>
        <v>0</v>
      </c>
      <c r="P164" s="11">
        <f t="shared" si="23"/>
        <v>0.5</v>
      </c>
      <c r="Q164" s="11">
        <f t="shared" si="24"/>
        <v>3.4482758620689655E-2</v>
      </c>
      <c r="R164" s="14">
        <f t="shared" si="25"/>
        <v>0.14285714285714285</v>
      </c>
      <c r="S164" s="14">
        <f t="shared" si="26"/>
        <v>0.35714285714285715</v>
      </c>
      <c r="T164" s="14">
        <f t="shared" si="27"/>
        <v>0.17241379310344829</v>
      </c>
      <c r="U164" s="14">
        <f t="shared" si="28"/>
        <v>0.52955665024630538</v>
      </c>
      <c r="V164" s="14">
        <f>(Table31118[[#This Row],[2B]]+Table31118[[#This Row],[3B]]+(3*Table31118[[#This Row],[HR]]))/Table31118[[#This Row],[AB]]</f>
        <v>0.21428571428571427</v>
      </c>
      <c r="W164" s="14">
        <f>(0.69*Table31118[[#This Row],[BB]])+(0.89*Table31118[[#This Row],[1B]])+(1.27*Table31118[[#This Row],[2B]])+(1.62*Table31118[[#This Row],[3B]])+(2.1*Table31118[[#This Row],[HR]])/Table31118[[#This Row],[PA]]</f>
        <v>2.6148275862068964</v>
      </c>
      <c r="X164" s="40">
        <f t="shared" si="29"/>
        <v>1.7689655172413792</v>
      </c>
    </row>
    <row r="165" spans="1:24" x14ac:dyDescent="0.25">
      <c r="A165" s="17" t="s">
        <v>240</v>
      </c>
      <c r="B165" s="6" t="str">
        <f>Sabertooths!A3</f>
        <v>Jordi Nunez</v>
      </c>
      <c r="C165" s="6">
        <f>Sabertooths!B3</f>
        <v>69</v>
      </c>
      <c r="D165" s="6">
        <f>Sabertooths!C3</f>
        <v>63</v>
      </c>
      <c r="E165" s="6">
        <f>Sabertooths!D3</f>
        <v>5</v>
      </c>
      <c r="F165" s="6">
        <f>Sabertooths!E3</f>
        <v>6</v>
      </c>
      <c r="G165" s="6">
        <f>Sabertooths!F3</f>
        <v>3</v>
      </c>
      <c r="H165" s="6">
        <f>Sabertooths!G3</f>
        <v>1</v>
      </c>
      <c r="I165" s="6">
        <f>Sabertooths!H3</f>
        <v>0</v>
      </c>
      <c r="J165" s="6">
        <f>Sabertooths!I3</f>
        <v>1</v>
      </c>
      <c r="K165" s="6">
        <f>Sabertooths!J3</f>
        <v>9</v>
      </c>
      <c r="L165" s="6">
        <f>Sabertooths!K3</f>
        <v>3</v>
      </c>
      <c r="M165" s="11">
        <f t="shared" si="20"/>
        <v>0.6</v>
      </c>
      <c r="N165" s="11">
        <f t="shared" si="21"/>
        <v>0.2</v>
      </c>
      <c r="O165" s="11">
        <f t="shared" si="22"/>
        <v>0</v>
      </c>
      <c r="P165" s="11">
        <f t="shared" si="23"/>
        <v>0.2</v>
      </c>
      <c r="Q165" s="11">
        <f t="shared" si="24"/>
        <v>8.6956521739130432E-2</v>
      </c>
      <c r="R165" s="14">
        <f t="shared" si="25"/>
        <v>7.9365079365079361E-2</v>
      </c>
      <c r="S165" s="14">
        <f t="shared" si="26"/>
        <v>0.14285714285714285</v>
      </c>
      <c r="T165" s="14">
        <f t="shared" si="27"/>
        <v>0.15942028985507245</v>
      </c>
      <c r="U165" s="14">
        <f t="shared" si="28"/>
        <v>0.3022774327122153</v>
      </c>
      <c r="V165" s="14">
        <f>(Table31118[[#This Row],[2B]]+Table31118[[#This Row],[3B]]+(3*Table31118[[#This Row],[HR]]))/Table31118[[#This Row],[AB]]</f>
        <v>6.3492063492063489E-2</v>
      </c>
      <c r="W165" s="14">
        <f>(0.69*Table31118[[#This Row],[BB]])+(0.89*Table31118[[#This Row],[1B]])+(1.27*Table31118[[#This Row],[2B]])+(1.62*Table31118[[#This Row],[3B]])+(2.1*Table31118[[#This Row],[HR]])/Table31118[[#This Row],[PA]]</f>
        <v>8.1104347826086958</v>
      </c>
      <c r="X165" s="40">
        <f t="shared" si="29"/>
        <v>1.7060869565217394</v>
      </c>
    </row>
    <row r="166" spans="1:24" x14ac:dyDescent="0.25">
      <c r="A166" s="17" t="s">
        <v>239</v>
      </c>
      <c r="B166" s="6" t="str">
        <f>Crocs!A11</f>
        <v>Alerto Moore</v>
      </c>
      <c r="C166" s="6">
        <f>Crocs!B11</f>
        <v>27</v>
      </c>
      <c r="D166" s="6">
        <f>Crocs!C11</f>
        <v>26</v>
      </c>
      <c r="E166" s="6">
        <f>Crocs!D11</f>
        <v>5</v>
      </c>
      <c r="F166" s="6">
        <f>Crocs!E11</f>
        <v>1</v>
      </c>
      <c r="G166" s="6">
        <f>Crocs!F11</f>
        <v>3</v>
      </c>
      <c r="H166" s="6">
        <f>Crocs!G11</f>
        <v>2</v>
      </c>
      <c r="I166" s="6">
        <f>Crocs!H11</f>
        <v>0</v>
      </c>
      <c r="J166" s="6">
        <f>Crocs!I11</f>
        <v>0</v>
      </c>
      <c r="K166" s="6">
        <f>Crocs!J11</f>
        <v>7</v>
      </c>
      <c r="L166" s="6">
        <f>Crocs!K11</f>
        <v>0</v>
      </c>
      <c r="M166" s="11">
        <f t="shared" si="20"/>
        <v>0.6</v>
      </c>
      <c r="N166" s="11">
        <f t="shared" si="21"/>
        <v>0.4</v>
      </c>
      <c r="O166" s="11">
        <f t="shared" si="22"/>
        <v>0</v>
      </c>
      <c r="P166" s="11">
        <f t="shared" si="23"/>
        <v>0</v>
      </c>
      <c r="Q166" s="11">
        <f t="shared" si="24"/>
        <v>3.7037037037037035E-2</v>
      </c>
      <c r="R166" s="14">
        <f t="shared" si="25"/>
        <v>0.19230769230769232</v>
      </c>
      <c r="S166" s="14">
        <f t="shared" si="26"/>
        <v>0.26923076923076922</v>
      </c>
      <c r="T166" s="14">
        <f t="shared" si="27"/>
        <v>0.22222222222222221</v>
      </c>
      <c r="U166" s="14">
        <f t="shared" si="28"/>
        <v>0.49145299145299143</v>
      </c>
      <c r="V166" s="14">
        <f>(Table31118[[#This Row],[2B]]+Table31118[[#This Row],[3B]]+(3*Table31118[[#This Row],[HR]]))/Table31118[[#This Row],[AB]]</f>
        <v>7.6923076923076927E-2</v>
      </c>
      <c r="W166" s="14">
        <f>(0.69*Table31118[[#This Row],[BB]])+(0.89*Table31118[[#This Row],[1B]])+(1.27*Table31118[[#This Row],[2B]])+(1.62*Table31118[[#This Row],[3B]])+(2.1*Table31118[[#This Row],[HR]])/Table31118[[#This Row],[PA]]</f>
        <v>5.9</v>
      </c>
      <c r="X166" s="40">
        <f t="shared" si="29"/>
        <v>1.6133333333333335</v>
      </c>
    </row>
    <row r="167" spans="1:24" x14ac:dyDescent="0.25">
      <c r="A167" s="17" t="s">
        <v>243</v>
      </c>
      <c r="B167" s="6" t="str">
        <f>Trolls!A14</f>
        <v>Kolbe Sump</v>
      </c>
      <c r="C167" s="6">
        <f>Trolls!B14</f>
        <v>27</v>
      </c>
      <c r="D167" s="6">
        <f>Trolls!C14</f>
        <v>27</v>
      </c>
      <c r="E167" s="6">
        <f>Trolls!D14</f>
        <v>6</v>
      </c>
      <c r="F167" s="6">
        <f>Trolls!E14</f>
        <v>0</v>
      </c>
      <c r="G167" s="6">
        <f>Trolls!F14</f>
        <v>5</v>
      </c>
      <c r="H167" s="6">
        <f>Trolls!G14</f>
        <v>1</v>
      </c>
      <c r="I167" s="6">
        <f>Trolls!H14</f>
        <v>0</v>
      </c>
      <c r="J167" s="6">
        <f>Trolls!I14</f>
        <v>0</v>
      </c>
      <c r="K167" s="6">
        <f>Trolls!J14</f>
        <v>7</v>
      </c>
      <c r="L167" s="6">
        <f>Trolls!K14</f>
        <v>0</v>
      </c>
      <c r="M167" s="11">
        <f t="shared" si="20"/>
        <v>0.83333333333333337</v>
      </c>
      <c r="N167" s="11">
        <f t="shared" si="21"/>
        <v>0.16666666666666666</v>
      </c>
      <c r="O167" s="11">
        <f t="shared" si="22"/>
        <v>0</v>
      </c>
      <c r="P167" s="11">
        <f t="shared" si="23"/>
        <v>0</v>
      </c>
      <c r="Q167" s="11">
        <f t="shared" si="24"/>
        <v>0</v>
      </c>
      <c r="R167" s="14">
        <f t="shared" si="25"/>
        <v>0.22222222222222221</v>
      </c>
      <c r="S167" s="14">
        <f t="shared" si="26"/>
        <v>0.25925925925925924</v>
      </c>
      <c r="T167" s="14">
        <f t="shared" si="27"/>
        <v>0.22222222222222221</v>
      </c>
      <c r="U167" s="14">
        <f t="shared" si="28"/>
        <v>0.48148148148148145</v>
      </c>
      <c r="V167" s="14">
        <f>(Table31118[[#This Row],[2B]]+Table31118[[#This Row],[3B]]+(3*Table31118[[#This Row],[HR]]))/Table31118[[#This Row],[AB]]</f>
        <v>3.7037037037037035E-2</v>
      </c>
      <c r="W167" s="14">
        <f>(0.69*Table31118[[#This Row],[BB]])+(0.89*Table31118[[#This Row],[1B]])+(1.27*Table31118[[#This Row],[2B]])+(1.62*Table31118[[#This Row],[3B]])+(2.1*Table31118[[#This Row],[HR]])/Table31118[[#This Row],[PA]]</f>
        <v>5.7200000000000006</v>
      </c>
      <c r="X167" s="40">
        <f t="shared" si="29"/>
        <v>1.5555555555555556</v>
      </c>
    </row>
    <row r="168" spans="1:24" x14ac:dyDescent="0.25">
      <c r="A168" s="17" t="s">
        <v>240</v>
      </c>
      <c r="B168" s="6" t="str">
        <f>Sabertooths!A7</f>
        <v>William Armstrong</v>
      </c>
      <c r="C168" s="6">
        <f>Sabertooths!B7</f>
        <v>64</v>
      </c>
      <c r="D168" s="6">
        <f>Sabertooths!C7</f>
        <v>62</v>
      </c>
      <c r="E168" s="6">
        <f>Sabertooths!D7</f>
        <v>7</v>
      </c>
      <c r="F168" s="6">
        <f>Sabertooths!E7</f>
        <v>2</v>
      </c>
      <c r="G168" s="6">
        <f>Sabertooths!F7</f>
        <v>4</v>
      </c>
      <c r="H168" s="6">
        <f>Sabertooths!G7</f>
        <v>3</v>
      </c>
      <c r="I168" s="6">
        <f>Sabertooths!H7</f>
        <v>0</v>
      </c>
      <c r="J168" s="6">
        <f>Sabertooths!I7</f>
        <v>0</v>
      </c>
      <c r="K168" s="6">
        <f>Sabertooths!J7</f>
        <v>10</v>
      </c>
      <c r="L168" s="6">
        <f>Sabertooths!K7</f>
        <v>7</v>
      </c>
      <c r="M168" s="11">
        <f t="shared" si="20"/>
        <v>0.5714285714285714</v>
      </c>
      <c r="N168" s="11">
        <f t="shared" si="21"/>
        <v>0.42857142857142855</v>
      </c>
      <c r="O168" s="11">
        <f t="shared" si="22"/>
        <v>0</v>
      </c>
      <c r="P168" s="11">
        <f t="shared" si="23"/>
        <v>0</v>
      </c>
      <c r="Q168" s="11">
        <f t="shared" si="24"/>
        <v>3.125E-2</v>
      </c>
      <c r="R168" s="14">
        <f t="shared" si="25"/>
        <v>0.11290322580645161</v>
      </c>
      <c r="S168" s="14">
        <f t="shared" si="26"/>
        <v>0.16129032258064516</v>
      </c>
      <c r="T168" s="14">
        <f t="shared" si="27"/>
        <v>0.140625</v>
      </c>
      <c r="U168" s="14">
        <f t="shared" si="28"/>
        <v>0.30191532258064513</v>
      </c>
      <c r="V168" s="14">
        <f>(Table31118[[#This Row],[2B]]+Table31118[[#This Row],[3B]]+(3*Table31118[[#This Row],[HR]]))/Table31118[[#This Row],[AB]]</f>
        <v>4.8387096774193547E-2</v>
      </c>
      <c r="W168" s="14">
        <f>(0.69*Table31118[[#This Row],[BB]])+(0.89*Table31118[[#This Row],[1B]])+(1.27*Table31118[[#This Row],[2B]])+(1.62*Table31118[[#This Row],[3B]])+(2.1*Table31118[[#This Row],[HR]])/Table31118[[#This Row],[PA]]</f>
        <v>8.75</v>
      </c>
      <c r="X168" s="40">
        <f t="shared" si="29"/>
        <v>1.5362499999999999</v>
      </c>
    </row>
    <row r="169" spans="1:24" x14ac:dyDescent="0.25">
      <c r="A169" s="17" t="s">
        <v>239</v>
      </c>
      <c r="B169" s="6" t="str">
        <f>Crocs!A13</f>
        <v>Harry Bowman</v>
      </c>
      <c r="C169" s="6">
        <f>Crocs!B13</f>
        <v>27</v>
      </c>
      <c r="D169" s="6">
        <f>Crocs!C13</f>
        <v>24</v>
      </c>
      <c r="E169" s="6">
        <f>Crocs!D13</f>
        <v>4</v>
      </c>
      <c r="F169" s="6">
        <f>Crocs!E13</f>
        <v>3</v>
      </c>
      <c r="G169" s="6">
        <f>Crocs!F13</f>
        <v>3</v>
      </c>
      <c r="H169" s="6">
        <f>Crocs!G13</f>
        <v>1</v>
      </c>
      <c r="I169" s="6">
        <f>Crocs!H13</f>
        <v>0</v>
      </c>
      <c r="J169" s="6">
        <f>Crocs!I13</f>
        <v>0</v>
      </c>
      <c r="K169" s="6">
        <f>Crocs!J13</f>
        <v>5</v>
      </c>
      <c r="L169" s="6">
        <f>Crocs!K13</f>
        <v>1</v>
      </c>
      <c r="M169" s="11">
        <f t="shared" si="20"/>
        <v>0.75</v>
      </c>
      <c r="N169" s="11">
        <f t="shared" si="21"/>
        <v>0.25</v>
      </c>
      <c r="O169" s="11">
        <f t="shared" si="22"/>
        <v>0</v>
      </c>
      <c r="P169" s="11">
        <f t="shared" si="23"/>
        <v>0</v>
      </c>
      <c r="Q169" s="11">
        <f t="shared" si="24"/>
        <v>0.1111111111111111</v>
      </c>
      <c r="R169" s="14">
        <f t="shared" si="25"/>
        <v>0.16666666666666666</v>
      </c>
      <c r="S169" s="14">
        <f t="shared" si="26"/>
        <v>0.20833333333333334</v>
      </c>
      <c r="T169" s="14">
        <f t="shared" si="27"/>
        <v>0.25925925925925924</v>
      </c>
      <c r="U169" s="14">
        <f t="shared" si="28"/>
        <v>0.46759259259259256</v>
      </c>
      <c r="V169" s="14">
        <f>(Table31118[[#This Row],[2B]]+Table31118[[#This Row],[3B]]+(3*Table31118[[#This Row],[HR]]))/Table31118[[#This Row],[AB]]</f>
        <v>4.1666666666666664E-2</v>
      </c>
      <c r="W169" s="14">
        <f>(0.69*Table31118[[#This Row],[BB]])+(0.89*Table31118[[#This Row],[1B]])+(1.27*Table31118[[#This Row],[2B]])+(1.62*Table31118[[#This Row],[3B]])+(2.1*Table31118[[#This Row],[HR]])/Table31118[[#This Row],[PA]]</f>
        <v>6.01</v>
      </c>
      <c r="X169" s="40">
        <f t="shared" si="29"/>
        <v>1.5177777777777779</v>
      </c>
    </row>
    <row r="170" spans="1:24" x14ac:dyDescent="0.25">
      <c r="A170" s="17" t="s">
        <v>243</v>
      </c>
      <c r="B170" s="6" t="str">
        <f>Trolls!A10</f>
        <v>Andre Bell</v>
      </c>
      <c r="C170" s="6">
        <f>Trolls!B10</f>
        <v>28</v>
      </c>
      <c r="D170" s="6">
        <f>Trolls!C10</f>
        <v>25</v>
      </c>
      <c r="E170" s="6">
        <f>Trolls!D10</f>
        <v>4</v>
      </c>
      <c r="F170" s="6">
        <f>Trolls!E10</f>
        <v>3</v>
      </c>
      <c r="G170" s="6">
        <f>Trolls!F10</f>
        <v>3</v>
      </c>
      <c r="H170" s="6">
        <f>Trolls!G10</f>
        <v>1</v>
      </c>
      <c r="I170" s="6">
        <f>Trolls!H10</f>
        <v>0</v>
      </c>
      <c r="J170" s="6">
        <f>Trolls!I10</f>
        <v>0</v>
      </c>
      <c r="K170" s="6">
        <f>Trolls!J10</f>
        <v>5</v>
      </c>
      <c r="L170" s="6">
        <f>Trolls!K10</f>
        <v>2</v>
      </c>
      <c r="M170" s="11">
        <f t="shared" si="20"/>
        <v>0.75</v>
      </c>
      <c r="N170" s="11">
        <f t="shared" si="21"/>
        <v>0.25</v>
      </c>
      <c r="O170" s="11">
        <f t="shared" si="22"/>
        <v>0</v>
      </c>
      <c r="P170" s="11">
        <f t="shared" si="23"/>
        <v>0</v>
      </c>
      <c r="Q170" s="11">
        <f t="shared" si="24"/>
        <v>0.10714285714285714</v>
      </c>
      <c r="R170" s="14">
        <f t="shared" si="25"/>
        <v>0.16</v>
      </c>
      <c r="S170" s="14">
        <f t="shared" si="26"/>
        <v>0.2</v>
      </c>
      <c r="T170" s="14">
        <f t="shared" si="27"/>
        <v>0.25</v>
      </c>
      <c r="U170" s="14">
        <f t="shared" si="28"/>
        <v>0.45</v>
      </c>
      <c r="V170" s="14">
        <f>(Table31118[[#This Row],[2B]]+Table31118[[#This Row],[3B]]+(3*Table31118[[#This Row],[HR]]))/Table31118[[#This Row],[AB]]</f>
        <v>0.04</v>
      </c>
      <c r="W170" s="14">
        <f>(0.69*Table31118[[#This Row],[BB]])+(0.89*Table31118[[#This Row],[1B]])+(1.27*Table31118[[#This Row],[2B]])+(1.62*Table31118[[#This Row],[3B]])+(2.1*Table31118[[#This Row],[HR]])/Table31118[[#This Row],[PA]]</f>
        <v>6.01</v>
      </c>
      <c r="X170" s="40">
        <f t="shared" si="29"/>
        <v>1.4821428571428572</v>
      </c>
    </row>
    <row r="171" spans="1:24" x14ac:dyDescent="0.25">
      <c r="A171" s="17" t="s">
        <v>237</v>
      </c>
      <c r="B171" s="6" t="str">
        <f>Infernos!A10</f>
        <v>Flen Wallers</v>
      </c>
      <c r="C171" s="6">
        <f>Infernos!B10</f>
        <v>27</v>
      </c>
      <c r="D171" s="6">
        <f>Infernos!C10</f>
        <v>26</v>
      </c>
      <c r="E171" s="6">
        <f>Infernos!D10</f>
        <v>5</v>
      </c>
      <c r="F171" s="6">
        <f>Infernos!E10</f>
        <v>1</v>
      </c>
      <c r="G171" s="6">
        <f>Infernos!F10</f>
        <v>4</v>
      </c>
      <c r="H171" s="6">
        <f>Infernos!G10</f>
        <v>1</v>
      </c>
      <c r="I171" s="6">
        <f>Infernos!H10</f>
        <v>0</v>
      </c>
      <c r="J171" s="6">
        <f>Infernos!I10</f>
        <v>0</v>
      </c>
      <c r="K171" s="6">
        <f>Infernos!J10</f>
        <v>6</v>
      </c>
      <c r="L171" s="6">
        <f>Infernos!K10</f>
        <v>0</v>
      </c>
      <c r="M171" s="11">
        <f t="shared" si="20"/>
        <v>0.8</v>
      </c>
      <c r="N171" s="11">
        <f t="shared" si="21"/>
        <v>0.2</v>
      </c>
      <c r="O171" s="11">
        <f t="shared" si="22"/>
        <v>0</v>
      </c>
      <c r="P171" s="11">
        <f t="shared" si="23"/>
        <v>0</v>
      </c>
      <c r="Q171" s="11">
        <f t="shared" si="24"/>
        <v>3.7037037037037035E-2</v>
      </c>
      <c r="R171" s="14">
        <f t="shared" si="25"/>
        <v>0.19230769230769232</v>
      </c>
      <c r="S171" s="14">
        <f t="shared" si="26"/>
        <v>0.23076923076923078</v>
      </c>
      <c r="T171" s="14">
        <f t="shared" si="27"/>
        <v>0.22222222222222221</v>
      </c>
      <c r="U171" s="14">
        <f t="shared" si="28"/>
        <v>0.45299145299145299</v>
      </c>
      <c r="V171" s="14">
        <f>(Table31118[[#This Row],[2B]]+Table31118[[#This Row],[3B]]+(3*Table31118[[#This Row],[HR]]))/Table31118[[#This Row],[AB]]</f>
        <v>3.8461538461538464E-2</v>
      </c>
      <c r="W171" s="14">
        <f>(0.69*Table31118[[#This Row],[BB]])+(0.89*Table31118[[#This Row],[1B]])+(1.27*Table31118[[#This Row],[2B]])+(1.62*Table31118[[#This Row],[3B]])+(2.1*Table31118[[#This Row],[HR]])/Table31118[[#This Row],[PA]]</f>
        <v>5.52</v>
      </c>
      <c r="X171" s="40">
        <f t="shared" si="29"/>
        <v>1.3911111111111112</v>
      </c>
    </row>
    <row r="172" spans="1:24" x14ac:dyDescent="0.25">
      <c r="A172" s="17" t="s">
        <v>231</v>
      </c>
      <c r="B172" s="41" t="str">
        <f>Claws!A14</f>
        <v>Mohamed Vargas</v>
      </c>
      <c r="C172" s="41">
        <f>Claws!B14</f>
        <v>22</v>
      </c>
      <c r="D172" s="41">
        <f>Claws!C14</f>
        <v>21</v>
      </c>
      <c r="E172" s="41">
        <f>Claws!D14</f>
        <v>3</v>
      </c>
      <c r="F172" s="41">
        <f>Claws!E14</f>
        <v>1</v>
      </c>
      <c r="G172" s="41">
        <f>Claws!F14</f>
        <v>0</v>
      </c>
      <c r="H172" s="41">
        <f>Claws!G14</f>
        <v>2</v>
      </c>
      <c r="I172" s="41">
        <f>Claws!H14</f>
        <v>1</v>
      </c>
      <c r="J172" s="41">
        <f>Claws!I14</f>
        <v>0</v>
      </c>
      <c r="K172" s="41">
        <f>Claws!J14</f>
        <v>7</v>
      </c>
      <c r="L172" s="41">
        <f>Claws!K14</f>
        <v>1</v>
      </c>
      <c r="M172" s="11">
        <f t="shared" si="20"/>
        <v>0</v>
      </c>
      <c r="N172" s="11">
        <f t="shared" si="21"/>
        <v>0.66666666666666663</v>
      </c>
      <c r="O172" s="11">
        <f t="shared" si="22"/>
        <v>0.33333333333333331</v>
      </c>
      <c r="P172" s="11">
        <f t="shared" si="23"/>
        <v>0</v>
      </c>
      <c r="Q172" s="11">
        <f t="shared" si="24"/>
        <v>4.5454545454545456E-2</v>
      </c>
      <c r="R172" s="14">
        <f t="shared" si="25"/>
        <v>0.14285714285714285</v>
      </c>
      <c r="S172" s="14">
        <f t="shared" si="26"/>
        <v>0.33333333333333331</v>
      </c>
      <c r="T172" s="14">
        <f t="shared" si="27"/>
        <v>0.18181818181818182</v>
      </c>
      <c r="U172" s="14">
        <f t="shared" si="28"/>
        <v>0.51515151515151514</v>
      </c>
      <c r="V172" s="14">
        <f>(Table31118[[#This Row],[2B]]+Table31118[[#This Row],[3B]]+(3*Table31118[[#This Row],[HR]]))/Table31118[[#This Row],[AB]]</f>
        <v>0.14285714285714285</v>
      </c>
      <c r="W172" s="14">
        <f>(0.69*Table31118[[#This Row],[BB]])+(0.89*Table31118[[#This Row],[1B]])+(1.27*Table31118[[#This Row],[2B]])+(1.62*Table31118[[#This Row],[3B]])+(2.1*Table31118[[#This Row],[HR]])/Table31118[[#This Row],[PA]]</f>
        <v>4.8499999999999996</v>
      </c>
      <c r="X172" s="40">
        <f t="shared" si="29"/>
        <v>1.3436363636363635</v>
      </c>
    </row>
    <row r="173" spans="1:24" x14ac:dyDescent="0.25">
      <c r="A173" s="16" t="s">
        <v>238</v>
      </c>
      <c r="B173" s="41" t="str">
        <f>Knights!A12</f>
        <v>Luis Aguilar</v>
      </c>
      <c r="C173" s="41">
        <f>Knights!B12</f>
        <v>29</v>
      </c>
      <c r="D173" s="41">
        <f>Knights!C12</f>
        <v>27</v>
      </c>
      <c r="E173" s="41">
        <f>Knights!D12</f>
        <v>3</v>
      </c>
      <c r="F173" s="41">
        <f>Knights!E12</f>
        <v>2</v>
      </c>
      <c r="G173" s="41">
        <f>Knights!F12</f>
        <v>0</v>
      </c>
      <c r="H173" s="41">
        <f>Knights!G12</f>
        <v>2</v>
      </c>
      <c r="I173" s="41">
        <f>Knights!H12</f>
        <v>1</v>
      </c>
      <c r="J173" s="41">
        <f>Knights!I12</f>
        <v>0</v>
      </c>
      <c r="K173" s="41">
        <f>Knights!J12</f>
        <v>7</v>
      </c>
      <c r="L173" s="41">
        <f>Knights!K12</f>
        <v>2</v>
      </c>
      <c r="M173" s="11">
        <f t="shared" si="20"/>
        <v>0</v>
      </c>
      <c r="N173" s="11">
        <f t="shared" si="21"/>
        <v>0.66666666666666663</v>
      </c>
      <c r="O173" s="11">
        <f t="shared" si="22"/>
        <v>0.33333333333333331</v>
      </c>
      <c r="P173" s="11">
        <f t="shared" si="23"/>
        <v>0</v>
      </c>
      <c r="Q173" s="11">
        <f t="shared" si="24"/>
        <v>6.8965517241379309E-2</v>
      </c>
      <c r="R173" s="14">
        <f t="shared" si="25"/>
        <v>0.1111111111111111</v>
      </c>
      <c r="S173" s="14">
        <f t="shared" si="26"/>
        <v>0.25925925925925924</v>
      </c>
      <c r="T173" s="14">
        <f t="shared" si="27"/>
        <v>0.17241379310344829</v>
      </c>
      <c r="U173" s="14">
        <f t="shared" si="28"/>
        <v>0.43167305236270753</v>
      </c>
      <c r="V173" s="14">
        <f>(Table31118[[#This Row],[2B]]+Table31118[[#This Row],[3B]]+(3*Table31118[[#This Row],[HR]]))/Table31118[[#This Row],[AB]]</f>
        <v>0.1111111111111111</v>
      </c>
      <c r="W173" s="14">
        <f>(0.69*Table31118[[#This Row],[BB]])+(0.89*Table31118[[#This Row],[1B]])+(1.27*Table31118[[#This Row],[2B]])+(1.62*Table31118[[#This Row],[3B]])+(2.1*Table31118[[#This Row],[HR]])/Table31118[[#This Row],[PA]]</f>
        <v>5.54</v>
      </c>
      <c r="X173" s="40">
        <f t="shared" si="29"/>
        <v>1.3324137931034481</v>
      </c>
    </row>
    <row r="174" spans="1:24" x14ac:dyDescent="0.25">
      <c r="A174" s="17" t="s">
        <v>235</v>
      </c>
      <c r="B174" s="6" t="str">
        <f>Novas!A10</f>
        <v>Erik Bennet</v>
      </c>
      <c r="C174" s="6">
        <f>Novas!B10</f>
        <v>27</v>
      </c>
      <c r="D174" s="6">
        <f>Novas!C10</f>
        <v>24</v>
      </c>
      <c r="E174" s="6">
        <f>Novas!D10</f>
        <v>3</v>
      </c>
      <c r="F174" s="6">
        <f>Novas!E10</f>
        <v>3</v>
      </c>
      <c r="G174" s="6">
        <f>Novas!F10</f>
        <v>1</v>
      </c>
      <c r="H174" s="6">
        <f>Novas!G10</f>
        <v>2</v>
      </c>
      <c r="I174" s="6">
        <f>Novas!H10</f>
        <v>0</v>
      </c>
      <c r="J174" s="6">
        <f>Novas!I10</f>
        <v>0</v>
      </c>
      <c r="K174" s="6">
        <f>Novas!J10</f>
        <v>5</v>
      </c>
      <c r="L174" s="6">
        <f>Novas!K10</f>
        <v>1</v>
      </c>
      <c r="M174" s="11">
        <f t="shared" si="20"/>
        <v>0.33333333333333331</v>
      </c>
      <c r="N174" s="11">
        <f t="shared" si="21"/>
        <v>0.66666666666666663</v>
      </c>
      <c r="O174" s="11">
        <f t="shared" si="22"/>
        <v>0</v>
      </c>
      <c r="P174" s="11">
        <f t="shared" si="23"/>
        <v>0</v>
      </c>
      <c r="Q174" s="11">
        <f t="shared" si="24"/>
        <v>0.1111111111111111</v>
      </c>
      <c r="R174" s="14">
        <f t="shared" si="25"/>
        <v>0.125</v>
      </c>
      <c r="S174" s="14">
        <f t="shared" si="26"/>
        <v>0.20833333333333334</v>
      </c>
      <c r="T174" s="14">
        <f t="shared" si="27"/>
        <v>0.22222222222222221</v>
      </c>
      <c r="U174" s="14">
        <f t="shared" si="28"/>
        <v>0.43055555555555558</v>
      </c>
      <c r="V174" s="14">
        <f>(Table31118[[#This Row],[2B]]+Table31118[[#This Row],[3B]]+(3*Table31118[[#This Row],[HR]]))/Table31118[[#This Row],[AB]]</f>
        <v>8.3333333333333329E-2</v>
      </c>
      <c r="W174" s="14">
        <f>(0.69*Table31118[[#This Row],[BB]])+(0.89*Table31118[[#This Row],[1B]])+(1.27*Table31118[[#This Row],[2B]])+(1.62*Table31118[[#This Row],[3B]])+(2.1*Table31118[[#This Row],[HR]])/Table31118[[#This Row],[PA]]</f>
        <v>5.5</v>
      </c>
      <c r="X174" s="40">
        <f t="shared" si="29"/>
        <v>1.3037037037037038</v>
      </c>
    </row>
    <row r="175" spans="1:24" x14ac:dyDescent="0.25">
      <c r="A175" s="17" t="s">
        <v>235</v>
      </c>
      <c r="B175" s="6" t="str">
        <f>Novas!A12</f>
        <v>Brennan Banks</v>
      </c>
      <c r="C175" s="6">
        <f>Novas!B12</f>
        <v>24</v>
      </c>
      <c r="D175" s="6">
        <f>Novas!C12</f>
        <v>21</v>
      </c>
      <c r="E175" s="6">
        <f>Novas!D12</f>
        <v>3</v>
      </c>
      <c r="F175" s="6">
        <f>Novas!E12</f>
        <v>3</v>
      </c>
      <c r="G175" s="6">
        <f>Novas!F12</f>
        <v>2</v>
      </c>
      <c r="H175" s="6">
        <f>Novas!G12</f>
        <v>1</v>
      </c>
      <c r="I175" s="6">
        <f>Novas!H12</f>
        <v>0</v>
      </c>
      <c r="J175" s="6">
        <f>Novas!I12</f>
        <v>0</v>
      </c>
      <c r="K175" s="6">
        <f>Novas!J12</f>
        <v>4</v>
      </c>
      <c r="L175" s="6">
        <f>Novas!K12</f>
        <v>0</v>
      </c>
      <c r="M175" s="11">
        <f t="shared" si="20"/>
        <v>0.66666666666666663</v>
      </c>
      <c r="N175" s="11">
        <f t="shared" si="21"/>
        <v>0.33333333333333331</v>
      </c>
      <c r="O175" s="11">
        <f t="shared" si="22"/>
        <v>0</v>
      </c>
      <c r="P175" s="11">
        <f t="shared" si="23"/>
        <v>0</v>
      </c>
      <c r="Q175" s="11">
        <f t="shared" si="24"/>
        <v>0.125</v>
      </c>
      <c r="R175" s="14">
        <f t="shared" si="25"/>
        <v>0.14285714285714285</v>
      </c>
      <c r="S175" s="14">
        <f t="shared" si="26"/>
        <v>0.19047619047619047</v>
      </c>
      <c r="T175" s="14">
        <f t="shared" si="27"/>
        <v>0.25</v>
      </c>
      <c r="U175" s="14">
        <f t="shared" si="28"/>
        <v>0.44047619047619047</v>
      </c>
      <c r="V175" s="14">
        <f>(Table31118[[#This Row],[2B]]+Table31118[[#This Row],[3B]]+(3*Table31118[[#This Row],[HR]]))/Table31118[[#This Row],[AB]]</f>
        <v>4.7619047619047616E-2</v>
      </c>
      <c r="W175" s="14">
        <f>(0.69*Table31118[[#This Row],[BB]])+(0.89*Table31118[[#This Row],[1B]])+(1.27*Table31118[[#This Row],[2B]])+(1.62*Table31118[[#This Row],[3B]])+(2.1*Table31118[[#This Row],[HR]])/Table31118[[#This Row],[PA]]</f>
        <v>5.1199999999999992</v>
      </c>
      <c r="X175" s="40">
        <f t="shared" si="29"/>
        <v>1.1950000000000001</v>
      </c>
    </row>
    <row r="176" spans="1:24" x14ac:dyDescent="0.25">
      <c r="A176" s="17" t="s">
        <v>241</v>
      </c>
      <c r="B176" s="6" t="str">
        <f>Bulldogs!A11</f>
        <v>Roger Gray</v>
      </c>
      <c r="C176" s="6">
        <f>Bulldogs!B11</f>
        <v>32</v>
      </c>
      <c r="D176" s="6">
        <f>Bulldogs!C11</f>
        <v>28</v>
      </c>
      <c r="E176" s="6">
        <f>Bulldogs!D11</f>
        <v>2</v>
      </c>
      <c r="F176" s="6">
        <f>Bulldogs!E11</f>
        <v>4</v>
      </c>
      <c r="G176" s="6">
        <f>Bulldogs!F11</f>
        <v>0</v>
      </c>
      <c r="H176" s="6">
        <f>Bulldogs!G11</f>
        <v>1</v>
      </c>
      <c r="I176" s="6">
        <f>Bulldogs!H11</f>
        <v>1</v>
      </c>
      <c r="J176" s="6">
        <f>Bulldogs!I11</f>
        <v>0</v>
      </c>
      <c r="K176" s="6">
        <f>Bulldogs!J11</f>
        <v>5</v>
      </c>
      <c r="L176" s="6">
        <f>Bulldogs!K11</f>
        <v>0</v>
      </c>
      <c r="M176" s="11">
        <f t="shared" si="20"/>
        <v>0</v>
      </c>
      <c r="N176" s="11">
        <f t="shared" si="21"/>
        <v>0.5</v>
      </c>
      <c r="O176" s="11">
        <f t="shared" si="22"/>
        <v>0.5</v>
      </c>
      <c r="P176" s="11">
        <f t="shared" si="23"/>
        <v>0</v>
      </c>
      <c r="Q176" s="11">
        <f t="shared" si="24"/>
        <v>0.125</v>
      </c>
      <c r="R176" s="14">
        <f t="shared" si="25"/>
        <v>7.1428571428571425E-2</v>
      </c>
      <c r="S176" s="14">
        <f t="shared" si="26"/>
        <v>0.17857142857142858</v>
      </c>
      <c r="T176" s="14">
        <f t="shared" si="27"/>
        <v>0.1875</v>
      </c>
      <c r="U176" s="14">
        <f t="shared" si="28"/>
        <v>0.3660714285714286</v>
      </c>
      <c r="V176" s="14">
        <f>(Table31118[[#This Row],[2B]]+Table31118[[#This Row],[3B]]+(3*Table31118[[#This Row],[HR]]))/Table31118[[#This Row],[AB]]</f>
        <v>7.1428571428571425E-2</v>
      </c>
      <c r="W176" s="14">
        <f>(0.69*Table31118[[#This Row],[BB]])+(0.89*Table31118[[#This Row],[1B]])+(1.27*Table31118[[#This Row],[2B]])+(1.62*Table31118[[#This Row],[3B]])+(2.1*Table31118[[#This Row],[HR]])/Table31118[[#This Row],[PA]]</f>
        <v>5.6499999999999995</v>
      </c>
      <c r="X176" s="40">
        <f t="shared" si="29"/>
        <v>1.1325000000000001</v>
      </c>
    </row>
    <row r="177" spans="1:24" x14ac:dyDescent="0.25">
      <c r="A177" s="17" t="s">
        <v>242</v>
      </c>
      <c r="B177" s="6" t="str">
        <f>Warhogs!A11</f>
        <v>Sergio Suarez</v>
      </c>
      <c r="C177" s="6">
        <f>Warhogs!B11</f>
        <v>24</v>
      </c>
      <c r="D177" s="6">
        <f>Warhogs!C11</f>
        <v>22</v>
      </c>
      <c r="E177" s="6">
        <f>Warhogs!D11</f>
        <v>2</v>
      </c>
      <c r="F177" s="6">
        <f>Warhogs!E11</f>
        <v>2</v>
      </c>
      <c r="G177" s="6">
        <f>Warhogs!F11</f>
        <v>0</v>
      </c>
      <c r="H177" s="6">
        <f>Warhogs!G11</f>
        <v>1</v>
      </c>
      <c r="I177" s="6">
        <f>Warhogs!H11</f>
        <v>0</v>
      </c>
      <c r="J177" s="6">
        <f>Warhogs!I11</f>
        <v>1</v>
      </c>
      <c r="K177" s="6">
        <f>Warhogs!J11</f>
        <v>6</v>
      </c>
      <c r="L177" s="6">
        <f>Warhogs!K11</f>
        <v>1</v>
      </c>
      <c r="M177" s="11">
        <f t="shared" si="20"/>
        <v>0</v>
      </c>
      <c r="N177" s="11">
        <f t="shared" si="21"/>
        <v>0.5</v>
      </c>
      <c r="O177" s="11">
        <f t="shared" si="22"/>
        <v>0</v>
      </c>
      <c r="P177" s="11">
        <f t="shared" si="23"/>
        <v>0.5</v>
      </c>
      <c r="Q177" s="11">
        <f t="shared" si="24"/>
        <v>8.3333333333333329E-2</v>
      </c>
      <c r="R177" s="14">
        <f t="shared" si="25"/>
        <v>9.0909090909090912E-2</v>
      </c>
      <c r="S177" s="14">
        <f t="shared" si="26"/>
        <v>0.27272727272727271</v>
      </c>
      <c r="T177" s="14">
        <f t="shared" si="27"/>
        <v>0.16666666666666666</v>
      </c>
      <c r="U177" s="14">
        <f t="shared" si="28"/>
        <v>0.43939393939393934</v>
      </c>
      <c r="V177" s="14">
        <f>(Table31118[[#This Row],[2B]]+Table31118[[#This Row],[3B]]+(3*Table31118[[#This Row],[HR]]))/Table31118[[#This Row],[AB]]</f>
        <v>0.18181818181818182</v>
      </c>
      <c r="W177" s="14">
        <f>(0.69*Table31118[[#This Row],[BB]])+(0.89*Table31118[[#This Row],[1B]])+(1.27*Table31118[[#This Row],[2B]])+(1.62*Table31118[[#This Row],[3B]])+(2.1*Table31118[[#This Row],[HR]])/Table31118[[#This Row],[PA]]</f>
        <v>2.7374999999999998</v>
      </c>
      <c r="X177" s="40">
        <f t="shared" si="29"/>
        <v>1.1083333333333332</v>
      </c>
    </row>
    <row r="178" spans="1:24" x14ac:dyDescent="0.25">
      <c r="A178" s="17" t="s">
        <v>245</v>
      </c>
      <c r="B178" s="41" t="str">
        <f>Spikes!A11</f>
        <v>Hector Alonso</v>
      </c>
      <c r="C178" s="41">
        <f>Spikes!B11</f>
        <v>26</v>
      </c>
      <c r="D178" s="41">
        <f>Spikes!C11</f>
        <v>22</v>
      </c>
      <c r="E178" s="41">
        <f>Spikes!D11</f>
        <v>3</v>
      </c>
      <c r="F178" s="41">
        <f>Spikes!E11</f>
        <v>4</v>
      </c>
      <c r="G178" s="41">
        <f>Spikes!F11</f>
        <v>3</v>
      </c>
      <c r="H178" s="41">
        <f>Spikes!G11</f>
        <v>0</v>
      </c>
      <c r="I178" s="41">
        <f>Spikes!H11</f>
        <v>0</v>
      </c>
      <c r="J178" s="41">
        <f>Spikes!I11</f>
        <v>0</v>
      </c>
      <c r="K178" s="41">
        <f>Spikes!J11</f>
        <v>3</v>
      </c>
      <c r="L178" s="41">
        <f>Spikes!K11</f>
        <v>1</v>
      </c>
      <c r="M178" s="11">
        <f t="shared" si="20"/>
        <v>1</v>
      </c>
      <c r="N178" s="11">
        <f t="shared" si="21"/>
        <v>0</v>
      </c>
      <c r="O178" s="11">
        <f t="shared" si="22"/>
        <v>0</v>
      </c>
      <c r="P178" s="11">
        <f t="shared" si="23"/>
        <v>0</v>
      </c>
      <c r="Q178" s="11">
        <f t="shared" si="24"/>
        <v>0.15384615384615385</v>
      </c>
      <c r="R178" s="14">
        <f t="shared" si="25"/>
        <v>0.13636363636363635</v>
      </c>
      <c r="S178" s="14">
        <f t="shared" si="26"/>
        <v>0.13636363636363635</v>
      </c>
      <c r="T178" s="14">
        <f t="shared" si="27"/>
        <v>0.26923076923076922</v>
      </c>
      <c r="U178" s="14">
        <f t="shared" si="28"/>
        <v>0.40559440559440557</v>
      </c>
      <c r="V178" s="14">
        <f>(Table31118[[#This Row],[2B]]+Table31118[[#This Row],[3B]]+(3*Table31118[[#This Row],[HR]]))/Table31118[[#This Row],[AB]]</f>
        <v>0</v>
      </c>
      <c r="W178" s="14">
        <f>(0.69*Table31118[[#This Row],[BB]])+(0.89*Table31118[[#This Row],[1B]])+(1.27*Table31118[[#This Row],[2B]])+(1.62*Table31118[[#This Row],[3B]])+(2.1*Table31118[[#This Row],[HR]])/Table31118[[#This Row],[PA]]</f>
        <v>5.43</v>
      </c>
      <c r="X178" s="40">
        <f t="shared" si="29"/>
        <v>1.1076923076923078</v>
      </c>
    </row>
    <row r="179" spans="1:24" x14ac:dyDescent="0.25">
      <c r="A179" s="16" t="s">
        <v>232</v>
      </c>
      <c r="B179" s="6" t="str">
        <f>Spartans!A11</f>
        <v>German Castillo</v>
      </c>
      <c r="C179" s="6">
        <f>Spartans!B11</f>
        <v>28</v>
      </c>
      <c r="D179" s="6">
        <f>Spartans!C11</f>
        <v>25</v>
      </c>
      <c r="E179" s="6">
        <f>Spartans!D11</f>
        <v>3</v>
      </c>
      <c r="F179" s="6">
        <f>Spartans!E11</f>
        <v>3</v>
      </c>
      <c r="G179" s="6">
        <f>Spartans!F11</f>
        <v>2</v>
      </c>
      <c r="H179" s="6">
        <f>Spartans!G11</f>
        <v>1</v>
      </c>
      <c r="I179" s="6">
        <f>Spartans!H11</f>
        <v>0</v>
      </c>
      <c r="J179" s="6">
        <f>Spartans!I11</f>
        <v>0</v>
      </c>
      <c r="K179" s="6">
        <f>Spartans!J11</f>
        <v>4</v>
      </c>
      <c r="L179" s="6">
        <f>Spartans!K11</f>
        <v>1</v>
      </c>
      <c r="M179" s="11">
        <f t="shared" si="20"/>
        <v>0.66666666666666663</v>
      </c>
      <c r="N179" s="11">
        <f t="shared" si="21"/>
        <v>0.33333333333333331</v>
      </c>
      <c r="O179" s="11">
        <f t="shared" si="22"/>
        <v>0</v>
      </c>
      <c r="P179" s="11">
        <f t="shared" si="23"/>
        <v>0</v>
      </c>
      <c r="Q179" s="11">
        <f t="shared" si="24"/>
        <v>0.10714285714285714</v>
      </c>
      <c r="R179" s="14">
        <f t="shared" si="25"/>
        <v>0.12</v>
      </c>
      <c r="S179" s="14">
        <f t="shared" si="26"/>
        <v>0.16</v>
      </c>
      <c r="T179" s="14">
        <f t="shared" si="27"/>
        <v>0.21428571428571427</v>
      </c>
      <c r="U179" s="14">
        <f t="shared" si="28"/>
        <v>0.37428571428571428</v>
      </c>
      <c r="V179" s="14">
        <f>(Table31118[[#This Row],[2B]]+Table31118[[#This Row],[3B]]+(3*Table31118[[#This Row],[HR]]))/Table31118[[#This Row],[AB]]</f>
        <v>0.04</v>
      </c>
      <c r="W179" s="14">
        <f>(0.69*Table31118[[#This Row],[BB]])+(0.89*Table31118[[#This Row],[1B]])+(1.27*Table31118[[#This Row],[2B]])+(1.62*Table31118[[#This Row],[3B]])+(2.1*Table31118[[#This Row],[HR]])/Table31118[[#This Row],[PA]]</f>
        <v>5.1199999999999992</v>
      </c>
      <c r="X179" s="40">
        <f t="shared" si="29"/>
        <v>1.0428571428571429</v>
      </c>
    </row>
    <row r="180" spans="1:24" x14ac:dyDescent="0.25">
      <c r="A180" s="17" t="s">
        <v>231</v>
      </c>
      <c r="B180" s="6" t="str">
        <f>Claws!A10</f>
        <v>Gabriel Martin</v>
      </c>
      <c r="C180" s="6">
        <f>Claws!B10</f>
        <v>25</v>
      </c>
      <c r="D180" s="6">
        <f>Claws!C10</f>
        <v>25</v>
      </c>
      <c r="E180" s="6">
        <f>Claws!D10</f>
        <v>5</v>
      </c>
      <c r="F180" s="6">
        <f>Claws!E10</f>
        <v>0</v>
      </c>
      <c r="G180" s="6">
        <f>Claws!F10</f>
        <v>5</v>
      </c>
      <c r="H180" s="6">
        <f>Claws!G10</f>
        <v>0</v>
      </c>
      <c r="I180" s="6">
        <f>Claws!H10</f>
        <v>0</v>
      </c>
      <c r="J180" s="6">
        <f>Claws!I10</f>
        <v>0</v>
      </c>
      <c r="K180" s="6">
        <f>Claws!J10</f>
        <v>5</v>
      </c>
      <c r="L180" s="6">
        <f>Claws!K10</f>
        <v>0</v>
      </c>
      <c r="M180" s="11">
        <f t="shared" si="20"/>
        <v>1</v>
      </c>
      <c r="N180" s="11">
        <f t="shared" si="21"/>
        <v>0</v>
      </c>
      <c r="O180" s="11">
        <f t="shared" si="22"/>
        <v>0</v>
      </c>
      <c r="P180" s="11">
        <f t="shared" si="23"/>
        <v>0</v>
      </c>
      <c r="Q180" s="11">
        <f t="shared" si="24"/>
        <v>0</v>
      </c>
      <c r="R180" s="14">
        <f t="shared" si="25"/>
        <v>0.2</v>
      </c>
      <c r="S180" s="14">
        <f t="shared" si="26"/>
        <v>0.2</v>
      </c>
      <c r="T180" s="14">
        <f t="shared" si="27"/>
        <v>0.2</v>
      </c>
      <c r="U180" s="14">
        <f t="shared" si="28"/>
        <v>0.4</v>
      </c>
      <c r="V180" s="14">
        <f>(Table31118[[#This Row],[2B]]+Table31118[[#This Row],[3B]]+(3*Table31118[[#This Row],[HR]]))/Table31118[[#This Row],[AB]]</f>
        <v>0</v>
      </c>
      <c r="W180" s="14">
        <f>(0.69*Table31118[[#This Row],[BB]])+(0.89*Table31118[[#This Row],[1B]])+(1.27*Table31118[[#This Row],[2B]])+(1.62*Table31118[[#This Row],[3B]])+(2.1*Table31118[[#This Row],[HR]])/Table31118[[#This Row],[PA]]</f>
        <v>4.45</v>
      </c>
      <c r="X180" s="40">
        <f t="shared" si="29"/>
        <v>1</v>
      </c>
    </row>
    <row r="181" spans="1:24" x14ac:dyDescent="0.25">
      <c r="A181" s="17" t="s">
        <v>241</v>
      </c>
      <c r="B181" s="6" t="str">
        <f>Bulldogs!A12</f>
        <v>Alexander Delgado</v>
      </c>
      <c r="C181" s="6">
        <f>Bulldogs!B12</f>
        <v>30</v>
      </c>
      <c r="D181" s="6">
        <f>Bulldogs!C12</f>
        <v>30</v>
      </c>
      <c r="E181" s="6">
        <f>Bulldogs!D12</f>
        <v>4</v>
      </c>
      <c r="F181" s="6">
        <f>Bulldogs!E12</f>
        <v>0</v>
      </c>
      <c r="G181" s="6">
        <f>Bulldogs!F12</f>
        <v>3</v>
      </c>
      <c r="H181" s="6">
        <f>Bulldogs!G12</f>
        <v>0</v>
      </c>
      <c r="I181" s="6">
        <f>Bulldogs!H12</f>
        <v>0</v>
      </c>
      <c r="J181" s="6">
        <f>Bulldogs!I12</f>
        <v>1</v>
      </c>
      <c r="K181" s="6">
        <f>Bulldogs!J12</f>
        <v>7</v>
      </c>
      <c r="L181" s="6">
        <f>Bulldogs!K12</f>
        <v>1</v>
      </c>
      <c r="M181" s="11">
        <f t="shared" si="20"/>
        <v>0.75</v>
      </c>
      <c r="N181" s="11">
        <f t="shared" si="21"/>
        <v>0</v>
      </c>
      <c r="O181" s="11">
        <f t="shared" si="22"/>
        <v>0</v>
      </c>
      <c r="P181" s="11">
        <f t="shared" si="23"/>
        <v>0.25</v>
      </c>
      <c r="Q181" s="11">
        <f t="shared" si="24"/>
        <v>0</v>
      </c>
      <c r="R181" s="14">
        <f t="shared" si="25"/>
        <v>0.13333333333333333</v>
      </c>
      <c r="S181" s="14">
        <f t="shared" si="26"/>
        <v>0.23333333333333334</v>
      </c>
      <c r="T181" s="14">
        <f t="shared" si="27"/>
        <v>0.13333333333333333</v>
      </c>
      <c r="U181" s="14">
        <f t="shared" si="28"/>
        <v>0.3666666666666667</v>
      </c>
      <c r="V181" s="14">
        <f>(Table31118[[#This Row],[2B]]+Table31118[[#This Row],[3B]]+(3*Table31118[[#This Row],[HR]]))/Table31118[[#This Row],[AB]]</f>
        <v>0.1</v>
      </c>
      <c r="W181" s="14">
        <f>(0.69*Table31118[[#This Row],[BB]])+(0.89*Table31118[[#This Row],[1B]])+(1.27*Table31118[[#This Row],[2B]])+(1.62*Table31118[[#This Row],[3B]])+(2.1*Table31118[[#This Row],[HR]])/Table31118[[#This Row],[PA]]</f>
        <v>2.7399999999999998</v>
      </c>
      <c r="X181" s="40">
        <f t="shared" si="29"/>
        <v>0.95066666666666666</v>
      </c>
    </row>
    <row r="182" spans="1:24" x14ac:dyDescent="0.25">
      <c r="A182" s="17" t="s">
        <v>235</v>
      </c>
      <c r="B182" s="6" t="str">
        <f>Novas!A3</f>
        <v>Ken Wallace</v>
      </c>
      <c r="C182" s="6">
        <f>Novas!B3</f>
        <v>70</v>
      </c>
      <c r="D182" s="6">
        <f>Novas!C3</f>
        <v>67</v>
      </c>
      <c r="E182" s="6">
        <f>Novas!D3</f>
        <v>5</v>
      </c>
      <c r="F182" s="6">
        <f>Novas!E3</f>
        <v>3</v>
      </c>
      <c r="G182" s="6">
        <f>Novas!F3</f>
        <v>3</v>
      </c>
      <c r="H182" s="6">
        <f>Novas!G3</f>
        <v>2</v>
      </c>
      <c r="I182" s="6">
        <f>Novas!H3</f>
        <v>0</v>
      </c>
      <c r="J182" s="6">
        <f>Novas!I3</f>
        <v>0</v>
      </c>
      <c r="K182" s="6">
        <f>Novas!J3</f>
        <v>7</v>
      </c>
      <c r="L182" s="6">
        <f>Novas!K3</f>
        <v>2</v>
      </c>
      <c r="M182" s="11">
        <f t="shared" si="20"/>
        <v>0.6</v>
      </c>
      <c r="N182" s="11">
        <f t="shared" si="21"/>
        <v>0.4</v>
      </c>
      <c r="O182" s="11">
        <f t="shared" si="22"/>
        <v>0</v>
      </c>
      <c r="P182" s="11">
        <f t="shared" si="23"/>
        <v>0</v>
      </c>
      <c r="Q182" s="11">
        <f t="shared" si="24"/>
        <v>4.2857142857142858E-2</v>
      </c>
      <c r="R182" s="14">
        <f t="shared" si="25"/>
        <v>7.4626865671641784E-2</v>
      </c>
      <c r="S182" s="14">
        <f t="shared" si="26"/>
        <v>0.1044776119402985</v>
      </c>
      <c r="T182" s="14">
        <f t="shared" si="27"/>
        <v>0.11428571428571428</v>
      </c>
      <c r="U182" s="14">
        <f t="shared" si="28"/>
        <v>0.2187633262260128</v>
      </c>
      <c r="V182" s="14">
        <f>(Table31118[[#This Row],[2B]]+Table31118[[#This Row],[3B]]+(3*Table31118[[#This Row],[HR]]))/Table31118[[#This Row],[AB]]</f>
        <v>2.9850746268656716E-2</v>
      </c>
      <c r="W182" s="14">
        <f>(0.69*Table31118[[#This Row],[BB]])+(0.89*Table31118[[#This Row],[1B]])+(1.27*Table31118[[#This Row],[2B]])+(1.62*Table31118[[#This Row],[3B]])+(2.1*Table31118[[#This Row],[HR]])/Table31118[[#This Row],[PA]]</f>
        <v>7.28</v>
      </c>
      <c r="X182" s="40">
        <f t="shared" si="29"/>
        <v>0.90400000000000003</v>
      </c>
    </row>
    <row r="183" spans="1:24" x14ac:dyDescent="0.25">
      <c r="A183" s="17" t="s">
        <v>236</v>
      </c>
      <c r="B183" s="6" t="str">
        <f>Runners!A10</f>
        <v>Brandon Graham</v>
      </c>
      <c r="C183" s="6">
        <f>Runners!B10</f>
        <v>25</v>
      </c>
      <c r="D183" s="6">
        <f>Runners!C10</f>
        <v>23</v>
      </c>
      <c r="E183" s="6">
        <f>Runners!D10</f>
        <v>2</v>
      </c>
      <c r="F183" s="6">
        <f>Runners!E10</f>
        <v>2</v>
      </c>
      <c r="G183" s="6">
        <f>Runners!F10</f>
        <v>1</v>
      </c>
      <c r="H183" s="6">
        <f>Runners!G10</f>
        <v>0</v>
      </c>
      <c r="I183" s="6">
        <f>Runners!H10</f>
        <v>0</v>
      </c>
      <c r="J183" s="6">
        <f>Runners!I10</f>
        <v>1</v>
      </c>
      <c r="K183" s="6">
        <f>Runners!J10</f>
        <v>5</v>
      </c>
      <c r="L183" s="6">
        <f>Runners!K10</f>
        <v>0</v>
      </c>
      <c r="M183" s="11">
        <f t="shared" si="20"/>
        <v>0.5</v>
      </c>
      <c r="N183" s="11">
        <f t="shared" si="21"/>
        <v>0</v>
      </c>
      <c r="O183" s="11">
        <f t="shared" si="22"/>
        <v>0</v>
      </c>
      <c r="P183" s="11">
        <f t="shared" si="23"/>
        <v>0.5</v>
      </c>
      <c r="Q183" s="11">
        <f t="shared" si="24"/>
        <v>0.08</v>
      </c>
      <c r="R183" s="14">
        <f t="shared" si="25"/>
        <v>8.6956521739130432E-2</v>
      </c>
      <c r="S183" s="14">
        <f t="shared" si="26"/>
        <v>0.21739130434782608</v>
      </c>
      <c r="T183" s="14">
        <f t="shared" si="27"/>
        <v>0.16</v>
      </c>
      <c r="U183" s="14">
        <f t="shared" si="28"/>
        <v>0.37739130434782608</v>
      </c>
      <c r="V183" s="14">
        <f>(Table31118[[#This Row],[2B]]+Table31118[[#This Row],[3B]]+(3*Table31118[[#This Row],[HR]]))/Table31118[[#This Row],[AB]]</f>
        <v>0.13043478260869565</v>
      </c>
      <c r="W183" s="14">
        <f>(0.69*Table31118[[#This Row],[BB]])+(0.89*Table31118[[#This Row],[1B]])+(1.27*Table31118[[#This Row],[2B]])+(1.62*Table31118[[#This Row],[3B]])+(2.1*Table31118[[#This Row],[HR]])/Table31118[[#This Row],[PA]]</f>
        <v>2.3540000000000001</v>
      </c>
      <c r="X183" s="40">
        <f t="shared" si="29"/>
        <v>0.88319999999999999</v>
      </c>
    </row>
    <row r="184" spans="1:24" x14ac:dyDescent="0.25">
      <c r="A184" s="17" t="s">
        <v>246</v>
      </c>
      <c r="B184" s="6" t="str">
        <f>Cannons!A14</f>
        <v>Carter Shelton</v>
      </c>
      <c r="C184" s="6">
        <f>Cannons!B14</f>
        <v>30</v>
      </c>
      <c r="D184" s="6">
        <f>Cannons!C14</f>
        <v>29</v>
      </c>
      <c r="E184" s="6">
        <f>Cannons!D14</f>
        <v>4</v>
      </c>
      <c r="F184" s="6">
        <f>Cannons!E14</f>
        <v>1</v>
      </c>
      <c r="G184" s="6">
        <f>Cannons!F14</f>
        <v>3</v>
      </c>
      <c r="H184" s="6">
        <f>Cannons!G14</f>
        <v>1</v>
      </c>
      <c r="I184" s="6">
        <f>Cannons!H14</f>
        <v>0</v>
      </c>
      <c r="J184" s="6">
        <f>Cannons!I14</f>
        <v>0</v>
      </c>
      <c r="K184" s="6">
        <f>Cannons!J14</f>
        <v>5</v>
      </c>
      <c r="L184" s="6">
        <f>Cannons!K14</f>
        <v>0</v>
      </c>
      <c r="M184" s="11">
        <f t="shared" si="20"/>
        <v>0.75</v>
      </c>
      <c r="N184" s="11">
        <f t="shared" si="21"/>
        <v>0.25</v>
      </c>
      <c r="O184" s="11">
        <f t="shared" si="22"/>
        <v>0</v>
      </c>
      <c r="P184" s="11">
        <f t="shared" si="23"/>
        <v>0</v>
      </c>
      <c r="Q184" s="11">
        <f t="shared" si="24"/>
        <v>3.3333333333333333E-2</v>
      </c>
      <c r="R184" s="14">
        <f t="shared" si="25"/>
        <v>0.13793103448275862</v>
      </c>
      <c r="S184" s="14">
        <f t="shared" si="26"/>
        <v>0.17241379310344829</v>
      </c>
      <c r="T184" s="14">
        <f t="shared" si="27"/>
        <v>0.16666666666666666</v>
      </c>
      <c r="U184" s="14">
        <f t="shared" si="28"/>
        <v>0.33908045977011492</v>
      </c>
      <c r="V184" s="14">
        <f>(Table31118[[#This Row],[2B]]+Table31118[[#This Row],[3B]]+(3*Table31118[[#This Row],[HR]]))/Table31118[[#This Row],[AB]]</f>
        <v>3.4482758620689655E-2</v>
      </c>
      <c r="W184" s="14">
        <f>(0.69*Table31118[[#This Row],[BB]])+(0.89*Table31118[[#This Row],[1B]])+(1.27*Table31118[[#This Row],[2B]])+(1.62*Table31118[[#This Row],[3B]])+(2.1*Table31118[[#This Row],[HR]])/Table31118[[#This Row],[PA]]</f>
        <v>4.63</v>
      </c>
      <c r="X184" s="40">
        <f t="shared" si="29"/>
        <v>0.87666666666666659</v>
      </c>
    </row>
    <row r="185" spans="1:24" x14ac:dyDescent="0.25">
      <c r="A185" s="17" t="s">
        <v>237</v>
      </c>
      <c r="B185" s="6" t="str">
        <f>Infernos!A12</f>
        <v>Alex Navarro</v>
      </c>
      <c r="C185" s="6">
        <f>Infernos!B12</f>
        <v>26</v>
      </c>
      <c r="D185" s="6">
        <f>Infernos!C12</f>
        <v>24</v>
      </c>
      <c r="E185" s="6">
        <f>Infernos!D12</f>
        <v>2</v>
      </c>
      <c r="F185" s="6">
        <f>Infernos!E12</f>
        <v>2</v>
      </c>
      <c r="G185" s="6">
        <f>Infernos!F12</f>
        <v>0</v>
      </c>
      <c r="H185" s="6">
        <f>Infernos!G12</f>
        <v>1</v>
      </c>
      <c r="I185" s="6">
        <f>Infernos!H12</f>
        <v>1</v>
      </c>
      <c r="J185" s="6">
        <f>Infernos!I12</f>
        <v>0</v>
      </c>
      <c r="K185" s="6">
        <f>Infernos!J12</f>
        <v>5</v>
      </c>
      <c r="L185" s="6">
        <f>Infernos!K12</f>
        <v>0</v>
      </c>
      <c r="M185" s="11">
        <f t="shared" si="20"/>
        <v>0</v>
      </c>
      <c r="N185" s="11">
        <f t="shared" si="21"/>
        <v>0.5</v>
      </c>
      <c r="O185" s="11">
        <f t="shared" si="22"/>
        <v>0.5</v>
      </c>
      <c r="P185" s="11">
        <f t="shared" si="23"/>
        <v>0</v>
      </c>
      <c r="Q185" s="11">
        <f t="shared" si="24"/>
        <v>7.6923076923076927E-2</v>
      </c>
      <c r="R185" s="14">
        <f t="shared" si="25"/>
        <v>8.3333333333333329E-2</v>
      </c>
      <c r="S185" s="14">
        <f t="shared" si="26"/>
        <v>0.20833333333333334</v>
      </c>
      <c r="T185" s="14">
        <f t="shared" si="27"/>
        <v>0.15384615384615385</v>
      </c>
      <c r="U185" s="14">
        <f t="shared" si="28"/>
        <v>0.36217948717948723</v>
      </c>
      <c r="V185" s="14">
        <f>(Table31118[[#This Row],[2B]]+Table31118[[#This Row],[3B]]+(3*Table31118[[#This Row],[HR]]))/Table31118[[#This Row],[AB]]</f>
        <v>8.3333333333333329E-2</v>
      </c>
      <c r="W185" s="14">
        <f>(0.69*Table31118[[#This Row],[BB]])+(0.89*Table31118[[#This Row],[1B]])+(1.27*Table31118[[#This Row],[2B]])+(1.62*Table31118[[#This Row],[3B]])+(2.1*Table31118[[#This Row],[HR]])/Table31118[[#This Row],[PA]]</f>
        <v>4.2699999999999996</v>
      </c>
      <c r="X185" s="40">
        <f t="shared" si="29"/>
        <v>0.84923076923076912</v>
      </c>
    </row>
    <row r="186" spans="1:24" x14ac:dyDescent="0.25">
      <c r="A186" s="17" t="s">
        <v>230</v>
      </c>
      <c r="B186" s="6" t="str">
        <f>Marshals!A11</f>
        <v>Tracey Sutton</v>
      </c>
      <c r="C186" s="6">
        <f>Marshals!B11</f>
        <v>8</v>
      </c>
      <c r="D186" s="6">
        <f>Marshals!C11</f>
        <v>7</v>
      </c>
      <c r="E186" s="6">
        <f>Marshals!D11</f>
        <v>2</v>
      </c>
      <c r="F186" s="6">
        <f>Marshals!E11</f>
        <v>1</v>
      </c>
      <c r="G186" s="6">
        <f>Marshals!F11</f>
        <v>2</v>
      </c>
      <c r="H186" s="6">
        <f>Marshals!G11</f>
        <v>0</v>
      </c>
      <c r="I186" s="6">
        <f>Marshals!H11</f>
        <v>0</v>
      </c>
      <c r="J186" s="6">
        <f>Marshals!I11</f>
        <v>0</v>
      </c>
      <c r="K186" s="6">
        <f>Marshals!J11</f>
        <v>2</v>
      </c>
      <c r="L186" s="6">
        <f>Marshals!K11</f>
        <v>0</v>
      </c>
      <c r="M186" s="11">
        <f t="shared" si="20"/>
        <v>1</v>
      </c>
      <c r="N186" s="11">
        <f t="shared" si="21"/>
        <v>0</v>
      </c>
      <c r="O186" s="11">
        <f t="shared" si="22"/>
        <v>0</v>
      </c>
      <c r="P186" s="11">
        <f t="shared" si="23"/>
        <v>0</v>
      </c>
      <c r="Q186" s="11">
        <f t="shared" si="24"/>
        <v>0.125</v>
      </c>
      <c r="R186" s="14">
        <f t="shared" si="25"/>
        <v>0.2857142857142857</v>
      </c>
      <c r="S186" s="14">
        <f t="shared" si="26"/>
        <v>0.2857142857142857</v>
      </c>
      <c r="T186" s="14">
        <f t="shared" si="27"/>
        <v>0.375</v>
      </c>
      <c r="U186" s="14">
        <f t="shared" si="28"/>
        <v>0.6607142857142857</v>
      </c>
      <c r="V186" s="14">
        <f>(Table31118[[#This Row],[2B]]+Table31118[[#This Row],[3B]]+(3*Table31118[[#This Row],[HR]]))/Table31118[[#This Row],[AB]]</f>
        <v>0</v>
      </c>
      <c r="W186" s="14">
        <f>(0.69*Table31118[[#This Row],[BB]])+(0.89*Table31118[[#This Row],[1B]])+(1.27*Table31118[[#This Row],[2B]])+(1.62*Table31118[[#This Row],[3B]])+(2.1*Table31118[[#This Row],[HR]])/Table31118[[#This Row],[PA]]</f>
        <v>2.4699999999999998</v>
      </c>
      <c r="X186" s="40">
        <f t="shared" si="29"/>
        <v>0.84749999999999992</v>
      </c>
    </row>
    <row r="187" spans="1:24" x14ac:dyDescent="0.25">
      <c r="A187" s="16" t="s">
        <v>238</v>
      </c>
      <c r="B187" s="41" t="str">
        <f>Knights!A11</f>
        <v>Esteban Parra</v>
      </c>
      <c r="C187" s="41">
        <f>Knights!B11</f>
        <v>24</v>
      </c>
      <c r="D187" s="41">
        <f>Knights!C11</f>
        <v>24</v>
      </c>
      <c r="E187" s="41">
        <f>Knights!D11</f>
        <v>4</v>
      </c>
      <c r="F187" s="41">
        <f>Knights!E11</f>
        <v>0</v>
      </c>
      <c r="G187" s="41">
        <f>Knights!F11</f>
        <v>3</v>
      </c>
      <c r="H187" s="41">
        <f>Knights!G11</f>
        <v>1</v>
      </c>
      <c r="I187" s="41">
        <f>Knights!H11</f>
        <v>0</v>
      </c>
      <c r="J187" s="41">
        <f>Knights!I11</f>
        <v>0</v>
      </c>
      <c r="K187" s="41">
        <f>Knights!J11</f>
        <v>5</v>
      </c>
      <c r="L187" s="41">
        <f>Knights!K11</f>
        <v>0</v>
      </c>
      <c r="M187" s="11">
        <f t="shared" si="20"/>
        <v>0.75</v>
      </c>
      <c r="N187" s="11">
        <f t="shared" si="21"/>
        <v>0.25</v>
      </c>
      <c r="O187" s="11">
        <f t="shared" si="22"/>
        <v>0</v>
      </c>
      <c r="P187" s="11">
        <f t="shared" si="23"/>
        <v>0</v>
      </c>
      <c r="Q187" s="11">
        <f t="shared" si="24"/>
        <v>0</v>
      </c>
      <c r="R187" s="14">
        <f t="shared" si="25"/>
        <v>0.16666666666666666</v>
      </c>
      <c r="S187" s="14">
        <f t="shared" si="26"/>
        <v>0.20833333333333334</v>
      </c>
      <c r="T187" s="14">
        <f t="shared" si="27"/>
        <v>0.16666666666666666</v>
      </c>
      <c r="U187" s="14">
        <f t="shared" si="28"/>
        <v>0.375</v>
      </c>
      <c r="V187" s="14">
        <f>(Table31118[[#This Row],[2B]]+Table31118[[#This Row],[3B]]+(3*Table31118[[#This Row],[HR]]))/Table31118[[#This Row],[AB]]</f>
        <v>4.1666666666666664E-2</v>
      </c>
      <c r="W187" s="14">
        <f>(0.69*Table31118[[#This Row],[BB]])+(0.89*Table31118[[#This Row],[1B]])+(1.27*Table31118[[#This Row],[2B]])+(1.62*Table31118[[#This Row],[3B]])+(2.1*Table31118[[#This Row],[HR]])/Table31118[[#This Row],[PA]]</f>
        <v>3.94</v>
      </c>
      <c r="X187" s="40">
        <f t="shared" si="29"/>
        <v>0.83333333333333337</v>
      </c>
    </row>
    <row r="188" spans="1:24" x14ac:dyDescent="0.25">
      <c r="A188" s="17" t="s">
        <v>234</v>
      </c>
      <c r="B188" s="6" t="str">
        <f>Bullets!A10</f>
        <v>Mario Nunez</v>
      </c>
      <c r="C188" s="6">
        <f>Bullets!B10</f>
        <v>27</v>
      </c>
      <c r="D188" s="6">
        <f>Bullets!C10</f>
        <v>26</v>
      </c>
      <c r="E188" s="6">
        <f>Bullets!D10</f>
        <v>3</v>
      </c>
      <c r="F188" s="6">
        <f>Bullets!E10</f>
        <v>1</v>
      </c>
      <c r="G188" s="6">
        <f>Bullets!F10</f>
        <v>1</v>
      </c>
      <c r="H188" s="6">
        <f>Bullets!G10</f>
        <v>2</v>
      </c>
      <c r="I188" s="6">
        <f>Bullets!H10</f>
        <v>0</v>
      </c>
      <c r="J188" s="6">
        <f>Bullets!I10</f>
        <v>0</v>
      </c>
      <c r="K188" s="6">
        <f>Bullets!J10</f>
        <v>5</v>
      </c>
      <c r="L188" s="6">
        <f>Bullets!K10</f>
        <v>2</v>
      </c>
      <c r="M188" s="11">
        <f t="shared" si="20"/>
        <v>0.33333333333333331</v>
      </c>
      <c r="N188" s="11">
        <f t="shared" si="21"/>
        <v>0.66666666666666663</v>
      </c>
      <c r="O188" s="11">
        <f t="shared" si="22"/>
        <v>0</v>
      </c>
      <c r="P188" s="11">
        <f t="shared" si="23"/>
        <v>0</v>
      </c>
      <c r="Q188" s="11">
        <f t="shared" si="24"/>
        <v>3.7037037037037035E-2</v>
      </c>
      <c r="R188" s="14">
        <f t="shared" si="25"/>
        <v>0.11538461538461539</v>
      </c>
      <c r="S188" s="14">
        <f t="shared" si="26"/>
        <v>0.19230769230769232</v>
      </c>
      <c r="T188" s="14">
        <f t="shared" si="27"/>
        <v>0.14814814814814814</v>
      </c>
      <c r="U188" s="14">
        <f t="shared" si="28"/>
        <v>0.34045584045584043</v>
      </c>
      <c r="V188" s="14">
        <f>(Table31118[[#This Row],[2B]]+Table31118[[#This Row],[3B]]+(3*Table31118[[#This Row],[HR]]))/Table31118[[#This Row],[AB]]</f>
        <v>7.6923076923076927E-2</v>
      </c>
      <c r="W188" s="14">
        <f>(0.69*Table31118[[#This Row],[BB]])+(0.89*Table31118[[#This Row],[1B]])+(1.27*Table31118[[#This Row],[2B]])+(1.62*Table31118[[#This Row],[3B]])+(2.1*Table31118[[#This Row],[HR]])/Table31118[[#This Row],[PA]]</f>
        <v>4.12</v>
      </c>
      <c r="X188" s="40">
        <f t="shared" si="29"/>
        <v>0.81777777777777771</v>
      </c>
    </row>
    <row r="189" spans="1:24" x14ac:dyDescent="0.25">
      <c r="A189" s="17" t="s">
        <v>245</v>
      </c>
      <c r="B189" s="41" t="str">
        <f>Spikes!A14</f>
        <v>Lewis Armstrong</v>
      </c>
      <c r="C189" s="41">
        <f>Spikes!B14</f>
        <v>31</v>
      </c>
      <c r="D189" s="41">
        <f>Spikes!C14</f>
        <v>27</v>
      </c>
      <c r="E189" s="41">
        <f>Spikes!D14</f>
        <v>2</v>
      </c>
      <c r="F189" s="41">
        <f>Spikes!E14</f>
        <v>4</v>
      </c>
      <c r="G189" s="41">
        <f>Spikes!F14</f>
        <v>1</v>
      </c>
      <c r="H189" s="41">
        <f>Spikes!G14</f>
        <v>1</v>
      </c>
      <c r="I189" s="41">
        <f>Spikes!H14</f>
        <v>0</v>
      </c>
      <c r="J189" s="41">
        <f>Spikes!I14</f>
        <v>0</v>
      </c>
      <c r="K189" s="41">
        <f>Spikes!J14</f>
        <v>3</v>
      </c>
      <c r="L189" s="41">
        <f>Spikes!K14</f>
        <v>1</v>
      </c>
      <c r="M189" s="11">
        <f t="shared" si="20"/>
        <v>0.5</v>
      </c>
      <c r="N189" s="11">
        <f t="shared" si="21"/>
        <v>0.5</v>
      </c>
      <c r="O189" s="11">
        <f t="shared" si="22"/>
        <v>0</v>
      </c>
      <c r="P189" s="11">
        <f t="shared" si="23"/>
        <v>0</v>
      </c>
      <c r="Q189" s="11">
        <f t="shared" si="24"/>
        <v>0.12903225806451613</v>
      </c>
      <c r="R189" s="14">
        <f t="shared" si="25"/>
        <v>7.407407407407407E-2</v>
      </c>
      <c r="S189" s="14">
        <f t="shared" si="26"/>
        <v>0.1111111111111111</v>
      </c>
      <c r="T189" s="14">
        <f t="shared" si="27"/>
        <v>0.19354838709677419</v>
      </c>
      <c r="U189" s="14">
        <f t="shared" si="28"/>
        <v>0.30465949820788529</v>
      </c>
      <c r="V189" s="14">
        <f>(Table31118[[#This Row],[2B]]+Table31118[[#This Row],[3B]]+(3*Table31118[[#This Row],[HR]]))/Table31118[[#This Row],[AB]]</f>
        <v>3.7037037037037035E-2</v>
      </c>
      <c r="W189" s="14">
        <f>(0.69*Table31118[[#This Row],[BB]])+(0.89*Table31118[[#This Row],[1B]])+(1.27*Table31118[[#This Row],[2B]])+(1.62*Table31118[[#This Row],[3B]])+(2.1*Table31118[[#This Row],[HR]])/Table31118[[#This Row],[PA]]</f>
        <v>4.92</v>
      </c>
      <c r="X189" s="40">
        <f t="shared" si="29"/>
        <v>0.79870967741935484</v>
      </c>
    </row>
    <row r="190" spans="1:24" x14ac:dyDescent="0.25">
      <c r="A190" s="17" t="s">
        <v>244</v>
      </c>
      <c r="B190" s="6" t="str">
        <f>Badgers!A11</f>
        <v>Carmelo Lorenzo</v>
      </c>
      <c r="C190" s="6">
        <f>Badgers!B11</f>
        <v>25</v>
      </c>
      <c r="D190" s="6">
        <f>Badgers!C11</f>
        <v>24</v>
      </c>
      <c r="E190" s="6">
        <f>Badgers!D11</f>
        <v>3</v>
      </c>
      <c r="F190" s="6">
        <f>Badgers!E11</f>
        <v>1</v>
      </c>
      <c r="G190" s="6">
        <f>Badgers!F11</f>
        <v>2</v>
      </c>
      <c r="H190" s="6">
        <f>Badgers!G11</f>
        <v>1</v>
      </c>
      <c r="I190" s="6">
        <f>Badgers!H11</f>
        <v>0</v>
      </c>
      <c r="J190" s="6">
        <f>Badgers!I11</f>
        <v>0</v>
      </c>
      <c r="K190" s="6">
        <f>Badgers!J11</f>
        <v>4</v>
      </c>
      <c r="L190" s="6">
        <f>Badgers!K11</f>
        <v>0</v>
      </c>
      <c r="M190" s="11">
        <f t="shared" si="20"/>
        <v>0.66666666666666663</v>
      </c>
      <c r="N190" s="11">
        <f t="shared" si="21"/>
        <v>0.33333333333333331</v>
      </c>
      <c r="O190" s="11">
        <f t="shared" si="22"/>
        <v>0</v>
      </c>
      <c r="P190" s="11">
        <f t="shared" si="23"/>
        <v>0</v>
      </c>
      <c r="Q190" s="11">
        <f t="shared" si="24"/>
        <v>0.04</v>
      </c>
      <c r="R190" s="14">
        <f t="shared" si="25"/>
        <v>0.125</v>
      </c>
      <c r="S190" s="14">
        <f t="shared" si="26"/>
        <v>0.16666666666666666</v>
      </c>
      <c r="T190" s="14">
        <f t="shared" si="27"/>
        <v>0.16</v>
      </c>
      <c r="U190" s="14">
        <f t="shared" si="28"/>
        <v>0.32666666666666666</v>
      </c>
      <c r="V190" s="14">
        <f>(Table31118[[#This Row],[2B]]+Table31118[[#This Row],[3B]]+(3*Table31118[[#This Row],[HR]]))/Table31118[[#This Row],[AB]]</f>
        <v>4.1666666666666664E-2</v>
      </c>
      <c r="W190" s="14">
        <f>(0.69*Table31118[[#This Row],[BB]])+(0.89*Table31118[[#This Row],[1B]])+(1.27*Table31118[[#This Row],[2B]])+(1.62*Table31118[[#This Row],[3B]])+(2.1*Table31118[[#This Row],[HR]])/Table31118[[#This Row],[PA]]</f>
        <v>3.7399999999999998</v>
      </c>
      <c r="X190" s="40">
        <f t="shared" si="29"/>
        <v>0.68159999999999998</v>
      </c>
    </row>
    <row r="191" spans="1:24" x14ac:dyDescent="0.25">
      <c r="A191" s="17" t="s">
        <v>230</v>
      </c>
      <c r="B191" s="6" t="str">
        <f>Marshals!A12</f>
        <v>Antionio Inglesias</v>
      </c>
      <c r="C191" s="6">
        <f>Marshals!B12</f>
        <v>16</v>
      </c>
      <c r="D191" s="6">
        <f>Marshals!C12</f>
        <v>15</v>
      </c>
      <c r="E191" s="6">
        <f>Marshals!D12</f>
        <v>2</v>
      </c>
      <c r="F191" s="6">
        <f>Marshals!E12</f>
        <v>1</v>
      </c>
      <c r="G191" s="6">
        <f>Marshals!F12</f>
        <v>1</v>
      </c>
      <c r="H191" s="6">
        <f>Marshals!G12</f>
        <v>1</v>
      </c>
      <c r="I191" s="6">
        <f>Marshals!H12</f>
        <v>0</v>
      </c>
      <c r="J191" s="6">
        <f>Marshals!I12</f>
        <v>0</v>
      </c>
      <c r="K191" s="6">
        <f>Marshals!J12</f>
        <v>3</v>
      </c>
      <c r="L191" s="6">
        <f>Marshals!K12</f>
        <v>0</v>
      </c>
      <c r="M191" s="11">
        <f t="shared" si="20"/>
        <v>0.5</v>
      </c>
      <c r="N191" s="11">
        <f t="shared" si="21"/>
        <v>0.5</v>
      </c>
      <c r="O191" s="11">
        <f t="shared" si="22"/>
        <v>0</v>
      </c>
      <c r="P191" s="11">
        <f t="shared" si="23"/>
        <v>0</v>
      </c>
      <c r="Q191" s="11">
        <f t="shared" si="24"/>
        <v>6.25E-2</v>
      </c>
      <c r="R191" s="14">
        <f t="shared" si="25"/>
        <v>0.13333333333333333</v>
      </c>
      <c r="S191" s="14">
        <f t="shared" si="26"/>
        <v>0.2</v>
      </c>
      <c r="T191" s="14">
        <f t="shared" si="27"/>
        <v>0.1875</v>
      </c>
      <c r="U191" s="14">
        <f t="shared" si="28"/>
        <v>0.38750000000000001</v>
      </c>
      <c r="V191" s="14">
        <f>(Table31118[[#This Row],[2B]]+Table31118[[#This Row],[3B]]+(3*Table31118[[#This Row],[HR]]))/Table31118[[#This Row],[AB]]</f>
        <v>6.6666666666666666E-2</v>
      </c>
      <c r="W191" s="14">
        <f>(0.69*Table31118[[#This Row],[BB]])+(0.89*Table31118[[#This Row],[1B]])+(1.27*Table31118[[#This Row],[2B]])+(1.62*Table31118[[#This Row],[3B]])+(2.1*Table31118[[#This Row],[HR]])/Table31118[[#This Row],[PA]]</f>
        <v>2.85</v>
      </c>
      <c r="X191" s="40">
        <f t="shared" si="29"/>
        <v>0.61124999999999996</v>
      </c>
    </row>
    <row r="192" spans="1:24" x14ac:dyDescent="0.25">
      <c r="A192" s="17" t="s">
        <v>234</v>
      </c>
      <c r="B192" s="6" t="str">
        <f>Bullets!A13</f>
        <v>Lewis Harvey</v>
      </c>
      <c r="C192" s="6">
        <f>Bullets!B13</f>
        <v>25</v>
      </c>
      <c r="D192" s="6">
        <f>Bullets!C13</f>
        <v>20</v>
      </c>
      <c r="E192" s="6">
        <f>Bullets!D13</f>
        <v>1</v>
      </c>
      <c r="F192" s="6">
        <f>Bullets!E13</f>
        <v>5</v>
      </c>
      <c r="G192" s="6">
        <f>Bullets!F13</f>
        <v>1</v>
      </c>
      <c r="H192" s="6">
        <f>Bullets!G13</f>
        <v>0</v>
      </c>
      <c r="I192" s="6">
        <f>Bullets!H13</f>
        <v>0</v>
      </c>
      <c r="J192" s="6">
        <f>Bullets!I13</f>
        <v>0</v>
      </c>
      <c r="K192" s="6">
        <f>Bullets!J13</f>
        <v>1</v>
      </c>
      <c r="L192" s="6">
        <f>Bullets!K13</f>
        <v>0</v>
      </c>
      <c r="M192" s="11">
        <f t="shared" si="20"/>
        <v>1</v>
      </c>
      <c r="N192" s="11">
        <f t="shared" si="21"/>
        <v>0</v>
      </c>
      <c r="O192" s="11">
        <f t="shared" si="22"/>
        <v>0</v>
      </c>
      <c r="P192" s="11">
        <f t="shared" si="23"/>
        <v>0</v>
      </c>
      <c r="Q192" s="11">
        <f t="shared" si="24"/>
        <v>0.2</v>
      </c>
      <c r="R192" s="14">
        <f t="shared" si="25"/>
        <v>0.05</v>
      </c>
      <c r="S192" s="14">
        <f t="shared" si="26"/>
        <v>0.05</v>
      </c>
      <c r="T192" s="14">
        <f t="shared" si="27"/>
        <v>0.24</v>
      </c>
      <c r="U192" s="14">
        <f t="shared" si="28"/>
        <v>0.28999999999999998</v>
      </c>
      <c r="V192" s="14">
        <f>(Table31118[[#This Row],[2B]]+Table31118[[#This Row],[3B]]+(3*Table31118[[#This Row],[HR]]))/Table31118[[#This Row],[AB]]</f>
        <v>0</v>
      </c>
      <c r="W192" s="14">
        <f>(0.69*Table31118[[#This Row],[BB]])+(0.89*Table31118[[#This Row],[1B]])+(1.27*Table31118[[#This Row],[2B]])+(1.62*Table31118[[#This Row],[3B]])+(2.1*Table31118[[#This Row],[HR]])/Table31118[[#This Row],[PA]]</f>
        <v>4.34</v>
      </c>
      <c r="X192" s="40">
        <f t="shared" si="29"/>
        <v>0.55199999999999994</v>
      </c>
    </row>
    <row r="193" spans="1:24" x14ac:dyDescent="0.25">
      <c r="A193" s="17" t="s">
        <v>241</v>
      </c>
      <c r="B193" s="6" t="str">
        <f>Bulldogs!A14</f>
        <v>Emillio Garcia</v>
      </c>
      <c r="C193" s="6">
        <f>Bulldogs!B14</f>
        <v>28</v>
      </c>
      <c r="D193" s="6">
        <f>Bulldogs!C14</f>
        <v>26</v>
      </c>
      <c r="E193" s="6">
        <f>Bulldogs!D14</f>
        <v>2</v>
      </c>
      <c r="F193" s="6">
        <f>Bulldogs!E14</f>
        <v>2</v>
      </c>
      <c r="G193" s="6">
        <f>Bulldogs!F14</f>
        <v>1</v>
      </c>
      <c r="H193" s="6">
        <f>Bulldogs!G14</f>
        <v>1</v>
      </c>
      <c r="I193" s="6">
        <f>Bulldogs!H14</f>
        <v>0</v>
      </c>
      <c r="J193" s="6">
        <f>Bulldogs!I14</f>
        <v>0</v>
      </c>
      <c r="K193" s="6">
        <f>Bulldogs!J14</f>
        <v>3</v>
      </c>
      <c r="L193" s="6">
        <f>Bulldogs!K14</f>
        <v>0</v>
      </c>
      <c r="M193" s="11">
        <f t="shared" si="20"/>
        <v>0.5</v>
      </c>
      <c r="N193" s="11">
        <f t="shared" si="21"/>
        <v>0.5</v>
      </c>
      <c r="O193" s="11">
        <f t="shared" si="22"/>
        <v>0</v>
      </c>
      <c r="P193" s="11">
        <f t="shared" si="23"/>
        <v>0</v>
      </c>
      <c r="Q193" s="11">
        <f t="shared" si="24"/>
        <v>7.1428571428571425E-2</v>
      </c>
      <c r="R193" s="14">
        <f t="shared" si="25"/>
        <v>7.6923076923076927E-2</v>
      </c>
      <c r="S193" s="14">
        <f t="shared" si="26"/>
        <v>0.11538461538461539</v>
      </c>
      <c r="T193" s="14">
        <f t="shared" si="27"/>
        <v>0.14285714285714285</v>
      </c>
      <c r="U193" s="14">
        <f t="shared" si="28"/>
        <v>0.25824175824175821</v>
      </c>
      <c r="V193" s="14">
        <f>(Table31118[[#This Row],[2B]]+Table31118[[#This Row],[3B]]+(3*Table31118[[#This Row],[HR]]))/Table31118[[#This Row],[AB]]</f>
        <v>3.8461538461538464E-2</v>
      </c>
      <c r="W193" s="14">
        <f>(0.69*Table31118[[#This Row],[BB]])+(0.89*Table31118[[#This Row],[1B]])+(1.27*Table31118[[#This Row],[2B]])+(1.62*Table31118[[#This Row],[3B]])+(2.1*Table31118[[#This Row],[HR]])/Table31118[[#This Row],[PA]]</f>
        <v>3.54</v>
      </c>
      <c r="X193" s="40">
        <f t="shared" si="29"/>
        <v>0.50285714285714289</v>
      </c>
    </row>
    <row r="194" spans="1:24" x14ac:dyDescent="0.25">
      <c r="A194" s="17" t="s">
        <v>234</v>
      </c>
      <c r="B194" s="6" t="str">
        <f>Bullets!A11</f>
        <v>Joan Fuentes</v>
      </c>
      <c r="C194" s="6">
        <f>Bullets!B11</f>
        <v>26</v>
      </c>
      <c r="D194" s="6">
        <f>Bullets!C11</f>
        <v>26</v>
      </c>
      <c r="E194" s="6">
        <f>Bullets!D11</f>
        <v>3</v>
      </c>
      <c r="F194" s="6">
        <f>Bullets!E11</f>
        <v>0</v>
      </c>
      <c r="G194" s="6">
        <f>Bullets!F11</f>
        <v>2</v>
      </c>
      <c r="H194" s="6">
        <f>Bullets!G11</f>
        <v>1</v>
      </c>
      <c r="I194" s="6">
        <f>Bullets!H11</f>
        <v>0</v>
      </c>
      <c r="J194" s="6">
        <f>Bullets!I11</f>
        <v>0</v>
      </c>
      <c r="K194" s="6">
        <f>Bullets!J11</f>
        <v>4</v>
      </c>
      <c r="L194" s="6">
        <f>Bullets!K11</f>
        <v>1</v>
      </c>
      <c r="M194" s="11">
        <f t="shared" ref="M194:M209" si="30">IFERROR(G194/E194,0)</f>
        <v>0.66666666666666663</v>
      </c>
      <c r="N194" s="11">
        <f t="shared" ref="N194:N209" si="31">IFERROR(H194/E194,0)</f>
        <v>0.33333333333333331</v>
      </c>
      <c r="O194" s="11">
        <f t="shared" ref="O194:O209" si="32">IFERROR(I194/E194,0)</f>
        <v>0</v>
      </c>
      <c r="P194" s="11">
        <f t="shared" ref="P194:P209" si="33">IFERROR(J194/E194,0)</f>
        <v>0</v>
      </c>
      <c r="Q194" s="11">
        <f t="shared" ref="Q194:Q209" si="34">IFERROR(F194/C194,0)</f>
        <v>0</v>
      </c>
      <c r="R194" s="14">
        <f t="shared" ref="R194:R209" si="35">IFERROR((G194+H194+I194+J194)/D194,0)</f>
        <v>0.11538461538461539</v>
      </c>
      <c r="S194" s="14">
        <f t="shared" ref="S194:S209" si="36">IFERROR(K194/D194,0)</f>
        <v>0.15384615384615385</v>
      </c>
      <c r="T194" s="14">
        <f t="shared" ref="T194:T209" si="37">(E194+F194)/C194</f>
        <v>0.11538461538461539</v>
      </c>
      <c r="U194" s="14">
        <f t="shared" ref="U194:U209" si="38">S194+T194</f>
        <v>0.26923076923076927</v>
      </c>
      <c r="V194" s="14">
        <f>(Table31118[[#This Row],[2B]]+Table31118[[#This Row],[3B]]+(3*Table31118[[#This Row],[HR]]))/Table31118[[#This Row],[AB]]</f>
        <v>3.8461538461538464E-2</v>
      </c>
      <c r="W194" s="14">
        <f>(0.69*Table31118[[#This Row],[BB]])+(0.89*Table31118[[#This Row],[1B]])+(1.27*Table31118[[#This Row],[2B]])+(1.62*Table31118[[#This Row],[3B]])+(2.1*Table31118[[#This Row],[HR]])/Table31118[[#This Row],[PA]]</f>
        <v>3.05</v>
      </c>
      <c r="X194" s="40">
        <f t="shared" ref="X194:X209" si="39">((E194+F194)*(K194+(0.26*F194))+(0.52*L194))/C194</f>
        <v>0.48153846153846153</v>
      </c>
    </row>
    <row r="195" spans="1:24" x14ac:dyDescent="0.25">
      <c r="A195" s="17" t="s">
        <v>242</v>
      </c>
      <c r="B195" s="6" t="str">
        <f>Warhogs!A14</f>
        <v>Elijah Vasquez</v>
      </c>
      <c r="C195" s="6">
        <f>Warhogs!B14</f>
        <v>26</v>
      </c>
      <c r="D195" s="6">
        <f>Warhogs!C14</f>
        <v>23</v>
      </c>
      <c r="E195" s="6">
        <f>Warhogs!D14</f>
        <v>1</v>
      </c>
      <c r="F195" s="6">
        <f>Warhogs!E14</f>
        <v>3</v>
      </c>
      <c r="G195" s="6">
        <f>Warhogs!F14</f>
        <v>0</v>
      </c>
      <c r="H195" s="6">
        <f>Warhogs!G14</f>
        <v>1</v>
      </c>
      <c r="I195" s="6">
        <f>Warhogs!H14</f>
        <v>0</v>
      </c>
      <c r="J195" s="6">
        <f>Warhogs!I14</f>
        <v>0</v>
      </c>
      <c r="K195" s="6">
        <f>Warhogs!J14</f>
        <v>2</v>
      </c>
      <c r="L195" s="6">
        <f>Warhogs!K14</f>
        <v>1</v>
      </c>
      <c r="M195" s="11">
        <f t="shared" si="30"/>
        <v>0</v>
      </c>
      <c r="N195" s="11">
        <f t="shared" si="31"/>
        <v>1</v>
      </c>
      <c r="O195" s="11">
        <f t="shared" si="32"/>
        <v>0</v>
      </c>
      <c r="P195" s="11">
        <f t="shared" si="33"/>
        <v>0</v>
      </c>
      <c r="Q195" s="11">
        <f t="shared" si="34"/>
        <v>0.11538461538461539</v>
      </c>
      <c r="R195" s="14">
        <f t="shared" si="35"/>
        <v>4.3478260869565216E-2</v>
      </c>
      <c r="S195" s="14">
        <f t="shared" si="36"/>
        <v>8.6956521739130432E-2</v>
      </c>
      <c r="T195" s="14">
        <f t="shared" si="37"/>
        <v>0.15384615384615385</v>
      </c>
      <c r="U195" s="14">
        <f t="shared" si="38"/>
        <v>0.24080267558528429</v>
      </c>
      <c r="V195" s="14">
        <f>(Table31118[[#This Row],[2B]]+Table31118[[#This Row],[3B]]+(3*Table31118[[#This Row],[HR]]))/Table31118[[#This Row],[AB]]</f>
        <v>4.3478260869565216E-2</v>
      </c>
      <c r="W195" s="14">
        <f>(0.69*Table31118[[#This Row],[BB]])+(0.89*Table31118[[#This Row],[1B]])+(1.27*Table31118[[#This Row],[2B]])+(1.62*Table31118[[#This Row],[3B]])+(2.1*Table31118[[#This Row],[HR]])/Table31118[[#This Row],[PA]]</f>
        <v>3.34</v>
      </c>
      <c r="X195" s="40">
        <f t="shared" si="39"/>
        <v>0.44769230769230772</v>
      </c>
    </row>
    <row r="196" spans="1:24" x14ac:dyDescent="0.25">
      <c r="A196" s="17" t="s">
        <v>241</v>
      </c>
      <c r="B196" s="6" t="str">
        <f>Bulldogs!A13</f>
        <v>Jesse Smith</v>
      </c>
      <c r="C196" s="6">
        <f>Bulldogs!B13</f>
        <v>28</v>
      </c>
      <c r="D196" s="6">
        <f>Bulldogs!C13</f>
        <v>28</v>
      </c>
      <c r="E196" s="6">
        <f>Bulldogs!D13</f>
        <v>3</v>
      </c>
      <c r="F196" s="6">
        <f>Bulldogs!E13</f>
        <v>0</v>
      </c>
      <c r="G196" s="6">
        <f>Bulldogs!F13</f>
        <v>2</v>
      </c>
      <c r="H196" s="6">
        <f>Bulldogs!G13</f>
        <v>1</v>
      </c>
      <c r="I196" s="6">
        <f>Bulldogs!H13</f>
        <v>0</v>
      </c>
      <c r="J196" s="6">
        <f>Bulldogs!I13</f>
        <v>0</v>
      </c>
      <c r="K196" s="6">
        <f>Bulldogs!J13</f>
        <v>4</v>
      </c>
      <c r="L196" s="6">
        <f>Bulldogs!K13</f>
        <v>1</v>
      </c>
      <c r="M196" s="11">
        <f t="shared" si="30"/>
        <v>0.66666666666666663</v>
      </c>
      <c r="N196" s="11">
        <f t="shared" si="31"/>
        <v>0.33333333333333331</v>
      </c>
      <c r="O196" s="11">
        <f t="shared" si="32"/>
        <v>0</v>
      </c>
      <c r="P196" s="11">
        <f t="shared" si="33"/>
        <v>0</v>
      </c>
      <c r="Q196" s="11">
        <f t="shared" si="34"/>
        <v>0</v>
      </c>
      <c r="R196" s="14">
        <f t="shared" si="35"/>
        <v>0.10714285714285714</v>
      </c>
      <c r="S196" s="14">
        <f t="shared" si="36"/>
        <v>0.14285714285714285</v>
      </c>
      <c r="T196" s="14">
        <f t="shared" si="37"/>
        <v>0.10714285714285714</v>
      </c>
      <c r="U196" s="14">
        <f t="shared" si="38"/>
        <v>0.25</v>
      </c>
      <c r="V196" s="14">
        <f>(Table31118[[#This Row],[2B]]+Table31118[[#This Row],[3B]]+(3*Table31118[[#This Row],[HR]]))/Table31118[[#This Row],[AB]]</f>
        <v>3.5714285714285712E-2</v>
      </c>
      <c r="W196" s="14">
        <f>(0.69*Table31118[[#This Row],[BB]])+(0.89*Table31118[[#This Row],[1B]])+(1.27*Table31118[[#This Row],[2B]])+(1.62*Table31118[[#This Row],[3B]])+(2.1*Table31118[[#This Row],[HR]])/Table31118[[#This Row],[PA]]</f>
        <v>3.05</v>
      </c>
      <c r="X196" s="40">
        <f t="shared" si="39"/>
        <v>0.44714285714285712</v>
      </c>
    </row>
    <row r="197" spans="1:24" x14ac:dyDescent="0.25">
      <c r="A197" s="17" t="s">
        <v>240</v>
      </c>
      <c r="B197" s="6" t="str">
        <f>Sabertooths!A11</f>
        <v>Melvin Alvarez</v>
      </c>
      <c r="C197" s="6">
        <f>Sabertooths!B11</f>
        <v>24</v>
      </c>
      <c r="D197" s="6">
        <f>Sabertooths!C11</f>
        <v>23</v>
      </c>
      <c r="E197" s="6">
        <f>Sabertooths!D11</f>
        <v>2</v>
      </c>
      <c r="F197" s="6">
        <f>Sabertooths!E11</f>
        <v>1</v>
      </c>
      <c r="G197" s="6">
        <f>Sabertooths!F11</f>
        <v>1</v>
      </c>
      <c r="H197" s="6">
        <f>Sabertooths!G11</f>
        <v>1</v>
      </c>
      <c r="I197" s="6">
        <f>Sabertooths!H11</f>
        <v>0</v>
      </c>
      <c r="J197" s="6">
        <f>Sabertooths!I11</f>
        <v>0</v>
      </c>
      <c r="K197" s="6">
        <f>Sabertooths!J11</f>
        <v>3</v>
      </c>
      <c r="L197" s="6">
        <f>Sabertooths!K11</f>
        <v>0</v>
      </c>
      <c r="M197" s="11">
        <f t="shared" si="30"/>
        <v>0.5</v>
      </c>
      <c r="N197" s="11">
        <f t="shared" si="31"/>
        <v>0.5</v>
      </c>
      <c r="O197" s="11">
        <f t="shared" si="32"/>
        <v>0</v>
      </c>
      <c r="P197" s="11">
        <f t="shared" si="33"/>
        <v>0</v>
      </c>
      <c r="Q197" s="11">
        <f t="shared" si="34"/>
        <v>4.1666666666666664E-2</v>
      </c>
      <c r="R197" s="14">
        <f t="shared" si="35"/>
        <v>8.6956521739130432E-2</v>
      </c>
      <c r="S197" s="14">
        <f t="shared" si="36"/>
        <v>0.13043478260869565</v>
      </c>
      <c r="T197" s="14">
        <f t="shared" si="37"/>
        <v>0.125</v>
      </c>
      <c r="U197" s="14">
        <f t="shared" si="38"/>
        <v>0.25543478260869568</v>
      </c>
      <c r="V197" s="14">
        <f>(Table31118[[#This Row],[2B]]+Table31118[[#This Row],[3B]]+(3*Table31118[[#This Row],[HR]]))/Table31118[[#This Row],[AB]]</f>
        <v>4.3478260869565216E-2</v>
      </c>
      <c r="W197" s="14">
        <f>(0.69*Table31118[[#This Row],[BB]])+(0.89*Table31118[[#This Row],[1B]])+(1.27*Table31118[[#This Row],[2B]])+(1.62*Table31118[[#This Row],[3B]])+(2.1*Table31118[[#This Row],[HR]])/Table31118[[#This Row],[PA]]</f>
        <v>2.85</v>
      </c>
      <c r="X197" s="40">
        <f t="shared" si="39"/>
        <v>0.40749999999999997</v>
      </c>
    </row>
    <row r="198" spans="1:24" x14ac:dyDescent="0.25">
      <c r="A198" s="17" t="s">
        <v>246</v>
      </c>
      <c r="B198" s="6" t="str">
        <f>Cannons!A11</f>
        <v>Jason Smith</v>
      </c>
      <c r="C198" s="6">
        <f>Cannons!B11</f>
        <v>32</v>
      </c>
      <c r="D198" s="6">
        <f>Cannons!C11</f>
        <v>32</v>
      </c>
      <c r="E198" s="6">
        <f>Cannons!D11</f>
        <v>2</v>
      </c>
      <c r="F198" s="6">
        <f>Cannons!E11</f>
        <v>0</v>
      </c>
      <c r="G198" s="6">
        <f>Cannons!F11</f>
        <v>0</v>
      </c>
      <c r="H198" s="6">
        <f>Cannons!G11</f>
        <v>1</v>
      </c>
      <c r="I198" s="6">
        <f>Cannons!H11</f>
        <v>0</v>
      </c>
      <c r="J198" s="6">
        <f>Cannons!I11</f>
        <v>1</v>
      </c>
      <c r="K198" s="6">
        <f>Cannons!J11</f>
        <v>6</v>
      </c>
      <c r="L198" s="6">
        <f>Cannons!K11</f>
        <v>1</v>
      </c>
      <c r="M198" s="11">
        <f t="shared" si="30"/>
        <v>0</v>
      </c>
      <c r="N198" s="11">
        <f t="shared" si="31"/>
        <v>0.5</v>
      </c>
      <c r="O198" s="11">
        <f t="shared" si="32"/>
        <v>0</v>
      </c>
      <c r="P198" s="11">
        <f t="shared" si="33"/>
        <v>0.5</v>
      </c>
      <c r="Q198" s="11">
        <f t="shared" si="34"/>
        <v>0</v>
      </c>
      <c r="R198" s="14">
        <f t="shared" si="35"/>
        <v>6.25E-2</v>
      </c>
      <c r="S198" s="14">
        <f t="shared" si="36"/>
        <v>0.1875</v>
      </c>
      <c r="T198" s="14">
        <f t="shared" si="37"/>
        <v>6.25E-2</v>
      </c>
      <c r="U198" s="14">
        <f t="shared" si="38"/>
        <v>0.25</v>
      </c>
      <c r="V198" s="14">
        <f>(Table31118[[#This Row],[2B]]+Table31118[[#This Row],[3B]]+(3*Table31118[[#This Row],[HR]]))/Table31118[[#This Row],[AB]]</f>
        <v>0.125</v>
      </c>
      <c r="W198" s="14">
        <f>(0.69*Table31118[[#This Row],[BB]])+(0.89*Table31118[[#This Row],[1B]])+(1.27*Table31118[[#This Row],[2B]])+(1.62*Table31118[[#This Row],[3B]])+(2.1*Table31118[[#This Row],[HR]])/Table31118[[#This Row],[PA]]</f>
        <v>1.3356250000000001</v>
      </c>
      <c r="X198" s="40">
        <f t="shared" si="39"/>
        <v>0.39124999999999999</v>
      </c>
    </row>
    <row r="199" spans="1:24" x14ac:dyDescent="0.25">
      <c r="A199" s="17" t="s">
        <v>244</v>
      </c>
      <c r="B199" s="6" t="str">
        <f>Badgers!A13</f>
        <v>Harvey Carr</v>
      </c>
      <c r="C199" s="6">
        <f>Badgers!B13</f>
        <v>25</v>
      </c>
      <c r="D199" s="6">
        <f>Badgers!C13</f>
        <v>19</v>
      </c>
      <c r="E199" s="6">
        <f>Badgers!D13</f>
        <v>0</v>
      </c>
      <c r="F199" s="6">
        <f>Badgers!E13</f>
        <v>6</v>
      </c>
      <c r="G199" s="6">
        <f>Badgers!F13</f>
        <v>0</v>
      </c>
      <c r="H199" s="6">
        <f>Badgers!G13</f>
        <v>0</v>
      </c>
      <c r="I199" s="6">
        <f>Badgers!H13</f>
        <v>0</v>
      </c>
      <c r="J199" s="6">
        <f>Badgers!I13</f>
        <v>0</v>
      </c>
      <c r="K199" s="6">
        <f>Badgers!J13</f>
        <v>0</v>
      </c>
      <c r="L199" s="6">
        <f>Badgers!K13</f>
        <v>0</v>
      </c>
      <c r="M199" s="11">
        <f t="shared" si="30"/>
        <v>0</v>
      </c>
      <c r="N199" s="11">
        <f t="shared" si="31"/>
        <v>0</v>
      </c>
      <c r="O199" s="11">
        <f t="shared" si="32"/>
        <v>0</v>
      </c>
      <c r="P199" s="11">
        <f t="shared" si="33"/>
        <v>0</v>
      </c>
      <c r="Q199" s="11">
        <f t="shared" si="34"/>
        <v>0.24</v>
      </c>
      <c r="R199" s="14">
        <f t="shared" si="35"/>
        <v>0</v>
      </c>
      <c r="S199" s="14">
        <f t="shared" si="36"/>
        <v>0</v>
      </c>
      <c r="T199" s="14">
        <f t="shared" si="37"/>
        <v>0.24</v>
      </c>
      <c r="U199" s="14">
        <f t="shared" si="38"/>
        <v>0.24</v>
      </c>
      <c r="V199" s="14">
        <f>(Table31118[[#This Row],[2B]]+Table31118[[#This Row],[3B]]+(3*Table31118[[#This Row],[HR]]))/Table31118[[#This Row],[AB]]</f>
        <v>0</v>
      </c>
      <c r="W199" s="14">
        <f>(0.69*Table31118[[#This Row],[BB]])+(0.89*Table31118[[#This Row],[1B]])+(1.27*Table31118[[#This Row],[2B]])+(1.62*Table31118[[#This Row],[3B]])+(2.1*Table31118[[#This Row],[HR]])/Table31118[[#This Row],[PA]]</f>
        <v>4.1399999999999997</v>
      </c>
      <c r="X199" s="40">
        <f t="shared" si="39"/>
        <v>0.37439999999999996</v>
      </c>
    </row>
    <row r="200" spans="1:24" x14ac:dyDescent="0.25">
      <c r="A200" s="17" t="s">
        <v>235</v>
      </c>
      <c r="B200" s="6" t="str">
        <f>Novas!A13</f>
        <v>Carlos Cano</v>
      </c>
      <c r="C200" s="6">
        <f>Novas!B13</f>
        <v>25</v>
      </c>
      <c r="D200" s="6">
        <f>Novas!C13</f>
        <v>23</v>
      </c>
      <c r="E200" s="6">
        <f>Novas!D13</f>
        <v>1</v>
      </c>
      <c r="F200" s="6">
        <f>Novas!E13</f>
        <v>2</v>
      </c>
      <c r="G200" s="6">
        <f>Novas!F13</f>
        <v>0</v>
      </c>
      <c r="H200" s="6">
        <f>Novas!G13</f>
        <v>1</v>
      </c>
      <c r="I200" s="6">
        <f>Novas!H13</f>
        <v>0</v>
      </c>
      <c r="J200" s="6">
        <f>Novas!I13</f>
        <v>0</v>
      </c>
      <c r="K200" s="6">
        <f>Novas!J13</f>
        <v>2</v>
      </c>
      <c r="L200" s="6">
        <f>Novas!K13</f>
        <v>2</v>
      </c>
      <c r="M200" s="11">
        <f t="shared" si="30"/>
        <v>0</v>
      </c>
      <c r="N200" s="11">
        <f t="shared" si="31"/>
        <v>1</v>
      </c>
      <c r="O200" s="11">
        <f t="shared" si="32"/>
        <v>0</v>
      </c>
      <c r="P200" s="11">
        <f t="shared" si="33"/>
        <v>0</v>
      </c>
      <c r="Q200" s="11">
        <f t="shared" si="34"/>
        <v>0.08</v>
      </c>
      <c r="R200" s="14">
        <f t="shared" si="35"/>
        <v>4.3478260869565216E-2</v>
      </c>
      <c r="S200" s="14">
        <f t="shared" si="36"/>
        <v>8.6956521739130432E-2</v>
      </c>
      <c r="T200" s="14">
        <f t="shared" si="37"/>
        <v>0.12</v>
      </c>
      <c r="U200" s="14">
        <f t="shared" si="38"/>
        <v>0.20695652173913043</v>
      </c>
      <c r="V200" s="14">
        <f>(Table31118[[#This Row],[2B]]+Table31118[[#This Row],[3B]]+(3*Table31118[[#This Row],[HR]]))/Table31118[[#This Row],[AB]]</f>
        <v>4.3478260869565216E-2</v>
      </c>
      <c r="W200" s="14">
        <f>(0.69*Table31118[[#This Row],[BB]])+(0.89*Table31118[[#This Row],[1B]])+(1.27*Table31118[[#This Row],[2B]])+(1.62*Table31118[[#This Row],[3B]])+(2.1*Table31118[[#This Row],[HR]])/Table31118[[#This Row],[PA]]</f>
        <v>2.65</v>
      </c>
      <c r="X200" s="40">
        <f t="shared" si="39"/>
        <v>0.34400000000000008</v>
      </c>
    </row>
    <row r="201" spans="1:24" x14ac:dyDescent="0.25">
      <c r="A201" s="17" t="s">
        <v>239</v>
      </c>
      <c r="B201" s="6" t="str">
        <f>Crocs!A10</f>
        <v>Travis Vargas</v>
      </c>
      <c r="C201" s="6">
        <f>Crocs!B10</f>
        <v>27</v>
      </c>
      <c r="D201" s="6">
        <f>Crocs!C10</f>
        <v>27</v>
      </c>
      <c r="E201" s="6">
        <f>Crocs!D10</f>
        <v>2</v>
      </c>
      <c r="F201" s="6">
        <f>Crocs!E10</f>
        <v>0</v>
      </c>
      <c r="G201" s="6">
        <f>Crocs!F10</f>
        <v>0</v>
      </c>
      <c r="H201" s="6">
        <f>Crocs!G10</f>
        <v>2</v>
      </c>
      <c r="I201" s="6">
        <f>Crocs!H10</f>
        <v>0</v>
      </c>
      <c r="J201" s="6">
        <f>Crocs!I10</f>
        <v>0</v>
      </c>
      <c r="K201" s="6">
        <f>Crocs!J10</f>
        <v>4</v>
      </c>
      <c r="L201" s="6">
        <f>Crocs!K10</f>
        <v>1</v>
      </c>
      <c r="M201" s="11">
        <f t="shared" si="30"/>
        <v>0</v>
      </c>
      <c r="N201" s="11">
        <f t="shared" si="31"/>
        <v>1</v>
      </c>
      <c r="O201" s="11">
        <f t="shared" si="32"/>
        <v>0</v>
      </c>
      <c r="P201" s="11">
        <f t="shared" si="33"/>
        <v>0</v>
      </c>
      <c r="Q201" s="11">
        <f t="shared" si="34"/>
        <v>0</v>
      </c>
      <c r="R201" s="14">
        <f t="shared" si="35"/>
        <v>7.407407407407407E-2</v>
      </c>
      <c r="S201" s="14">
        <f t="shared" si="36"/>
        <v>0.14814814814814814</v>
      </c>
      <c r="T201" s="14">
        <f t="shared" si="37"/>
        <v>7.407407407407407E-2</v>
      </c>
      <c r="U201" s="14">
        <f t="shared" si="38"/>
        <v>0.22222222222222221</v>
      </c>
      <c r="V201" s="14">
        <f>(Table31118[[#This Row],[2B]]+Table31118[[#This Row],[3B]]+(3*Table31118[[#This Row],[HR]]))/Table31118[[#This Row],[AB]]</f>
        <v>7.407407407407407E-2</v>
      </c>
      <c r="W201" s="14">
        <f>(0.69*Table31118[[#This Row],[BB]])+(0.89*Table31118[[#This Row],[1B]])+(1.27*Table31118[[#This Row],[2B]])+(1.62*Table31118[[#This Row],[3B]])+(2.1*Table31118[[#This Row],[HR]])/Table31118[[#This Row],[PA]]</f>
        <v>2.54</v>
      </c>
      <c r="X201" s="40">
        <f t="shared" si="39"/>
        <v>0.31555555555555553</v>
      </c>
    </row>
    <row r="202" spans="1:24" x14ac:dyDescent="0.25">
      <c r="A202" s="17" t="s">
        <v>237</v>
      </c>
      <c r="B202" s="6" t="str">
        <f>Infernos!A13</f>
        <v>Samuel Gallardo</v>
      </c>
      <c r="C202" s="6">
        <f>Infernos!B13</f>
        <v>26</v>
      </c>
      <c r="D202" s="6">
        <f>Infernos!C13</f>
        <v>25</v>
      </c>
      <c r="E202" s="6">
        <f>Infernos!D13</f>
        <v>1</v>
      </c>
      <c r="F202" s="6">
        <f>Infernos!E13</f>
        <v>1</v>
      </c>
      <c r="G202" s="6">
        <f>Infernos!F13</f>
        <v>0</v>
      </c>
      <c r="H202" s="6">
        <f>Infernos!G13</f>
        <v>0</v>
      </c>
      <c r="I202" s="6">
        <f>Infernos!H13</f>
        <v>1</v>
      </c>
      <c r="J202" s="6">
        <f>Infernos!I13</f>
        <v>0</v>
      </c>
      <c r="K202" s="6">
        <f>Infernos!J13</f>
        <v>3</v>
      </c>
      <c r="L202" s="6">
        <f>Infernos!K13</f>
        <v>1</v>
      </c>
      <c r="M202" s="11">
        <f t="shared" si="30"/>
        <v>0</v>
      </c>
      <c r="N202" s="11">
        <f t="shared" si="31"/>
        <v>0</v>
      </c>
      <c r="O202" s="11">
        <f t="shared" si="32"/>
        <v>1</v>
      </c>
      <c r="P202" s="11">
        <f t="shared" si="33"/>
        <v>0</v>
      </c>
      <c r="Q202" s="11">
        <f t="shared" si="34"/>
        <v>3.8461538461538464E-2</v>
      </c>
      <c r="R202" s="14">
        <f t="shared" si="35"/>
        <v>0.04</v>
      </c>
      <c r="S202" s="14">
        <f t="shared" si="36"/>
        <v>0.12</v>
      </c>
      <c r="T202" s="14">
        <f t="shared" si="37"/>
        <v>7.6923076923076927E-2</v>
      </c>
      <c r="U202" s="14">
        <f t="shared" si="38"/>
        <v>0.19692307692307692</v>
      </c>
      <c r="V202" s="14">
        <f>(Table31118[[#This Row],[2B]]+Table31118[[#This Row],[3B]]+(3*Table31118[[#This Row],[HR]]))/Table31118[[#This Row],[AB]]</f>
        <v>0.04</v>
      </c>
      <c r="W202" s="14">
        <f>(0.69*Table31118[[#This Row],[BB]])+(0.89*Table31118[[#This Row],[1B]])+(1.27*Table31118[[#This Row],[2B]])+(1.62*Table31118[[#This Row],[3B]])+(2.1*Table31118[[#This Row],[HR]])/Table31118[[#This Row],[PA]]</f>
        <v>2.31</v>
      </c>
      <c r="X202" s="40">
        <f t="shared" si="39"/>
        <v>0.27076923076923076</v>
      </c>
    </row>
    <row r="203" spans="1:24" x14ac:dyDescent="0.25">
      <c r="A203" s="17" t="s">
        <v>241</v>
      </c>
      <c r="B203" s="6" t="str">
        <f>Bulldogs!A10</f>
        <v>Diego Serrano</v>
      </c>
      <c r="C203" s="6">
        <f>Bulldogs!B10</f>
        <v>28</v>
      </c>
      <c r="D203" s="6">
        <f>Bulldogs!C10</f>
        <v>27</v>
      </c>
      <c r="E203" s="6">
        <f>Bulldogs!D10</f>
        <v>2</v>
      </c>
      <c r="F203" s="6">
        <f>Bulldogs!E10</f>
        <v>1</v>
      </c>
      <c r="G203" s="6">
        <f>Bulldogs!F10</f>
        <v>2</v>
      </c>
      <c r="H203" s="6">
        <f>Bulldogs!G10</f>
        <v>0</v>
      </c>
      <c r="I203" s="6">
        <f>Bulldogs!H10</f>
        <v>0</v>
      </c>
      <c r="J203" s="6">
        <f>Bulldogs!I10</f>
        <v>0</v>
      </c>
      <c r="K203" s="6">
        <f>Bulldogs!J10</f>
        <v>2</v>
      </c>
      <c r="L203" s="6">
        <f>Bulldogs!K10</f>
        <v>1</v>
      </c>
      <c r="M203" s="11">
        <f t="shared" si="30"/>
        <v>1</v>
      </c>
      <c r="N203" s="11">
        <f t="shared" si="31"/>
        <v>0</v>
      </c>
      <c r="O203" s="11">
        <f t="shared" si="32"/>
        <v>0</v>
      </c>
      <c r="P203" s="11">
        <f t="shared" si="33"/>
        <v>0</v>
      </c>
      <c r="Q203" s="11">
        <f t="shared" si="34"/>
        <v>3.5714285714285712E-2</v>
      </c>
      <c r="R203" s="14">
        <f t="shared" si="35"/>
        <v>7.407407407407407E-2</v>
      </c>
      <c r="S203" s="14">
        <f t="shared" si="36"/>
        <v>7.407407407407407E-2</v>
      </c>
      <c r="T203" s="14">
        <f t="shared" si="37"/>
        <v>0.10714285714285714</v>
      </c>
      <c r="U203" s="14">
        <f t="shared" si="38"/>
        <v>0.18121693121693122</v>
      </c>
      <c r="V203" s="14">
        <f>(Table31118[[#This Row],[2B]]+Table31118[[#This Row],[3B]]+(3*Table31118[[#This Row],[HR]]))/Table31118[[#This Row],[AB]]</f>
        <v>0</v>
      </c>
      <c r="W203" s="14">
        <f>(0.69*Table31118[[#This Row],[BB]])+(0.89*Table31118[[#This Row],[1B]])+(1.27*Table31118[[#This Row],[2B]])+(1.62*Table31118[[#This Row],[3B]])+(2.1*Table31118[[#This Row],[HR]])/Table31118[[#This Row],[PA]]</f>
        <v>2.4699999999999998</v>
      </c>
      <c r="X203" s="40">
        <f t="shared" si="39"/>
        <v>0.26071428571428568</v>
      </c>
    </row>
    <row r="204" spans="1:24" x14ac:dyDescent="0.25">
      <c r="A204" s="17" t="s">
        <v>230</v>
      </c>
      <c r="B204" s="6" t="str">
        <f>Marshals!A10</f>
        <v>Corey Castro</v>
      </c>
      <c r="C204" s="6">
        <f>Marshals!B10</f>
        <v>8</v>
      </c>
      <c r="D204" s="6">
        <f>Marshals!C10</f>
        <v>8</v>
      </c>
      <c r="E204" s="6">
        <f>Marshals!D10</f>
        <v>1</v>
      </c>
      <c r="F204" s="6">
        <f>Marshals!E10</f>
        <v>0</v>
      </c>
      <c r="G204" s="6">
        <f>Marshals!F10</f>
        <v>0</v>
      </c>
      <c r="H204" s="6">
        <f>Marshals!G10</f>
        <v>1</v>
      </c>
      <c r="I204" s="6">
        <f>Marshals!H10</f>
        <v>0</v>
      </c>
      <c r="J204" s="6">
        <f>Marshals!I10</f>
        <v>0</v>
      </c>
      <c r="K204" s="6">
        <f>Marshals!J10</f>
        <v>2</v>
      </c>
      <c r="L204" s="6">
        <f>Marshals!K10</f>
        <v>0</v>
      </c>
      <c r="M204" s="11">
        <f t="shared" si="30"/>
        <v>0</v>
      </c>
      <c r="N204" s="11">
        <f t="shared" si="31"/>
        <v>1</v>
      </c>
      <c r="O204" s="11">
        <f t="shared" si="32"/>
        <v>0</v>
      </c>
      <c r="P204" s="11">
        <f t="shared" si="33"/>
        <v>0</v>
      </c>
      <c r="Q204" s="11">
        <f t="shared" si="34"/>
        <v>0</v>
      </c>
      <c r="R204" s="14">
        <f t="shared" si="35"/>
        <v>0.125</v>
      </c>
      <c r="S204" s="14">
        <f t="shared" si="36"/>
        <v>0.25</v>
      </c>
      <c r="T204" s="14">
        <f t="shared" si="37"/>
        <v>0.125</v>
      </c>
      <c r="U204" s="14">
        <f t="shared" si="38"/>
        <v>0.375</v>
      </c>
      <c r="V204" s="14">
        <f>(Table31118[[#This Row],[2B]]+Table31118[[#This Row],[3B]]+(3*Table31118[[#This Row],[HR]]))/Table31118[[#This Row],[AB]]</f>
        <v>0.125</v>
      </c>
      <c r="W204" s="14">
        <f>(0.69*Table31118[[#This Row],[BB]])+(0.89*Table31118[[#This Row],[1B]])+(1.27*Table31118[[#This Row],[2B]])+(1.62*Table31118[[#This Row],[3B]])+(2.1*Table31118[[#This Row],[HR]])/Table31118[[#This Row],[PA]]</f>
        <v>1.27</v>
      </c>
      <c r="X204" s="40">
        <f t="shared" si="39"/>
        <v>0.25</v>
      </c>
    </row>
    <row r="205" spans="1:24" x14ac:dyDescent="0.25">
      <c r="A205" s="16" t="s">
        <v>232</v>
      </c>
      <c r="B205" s="6" t="str">
        <f>Spartans!A14</f>
        <v>Cory Richards</v>
      </c>
      <c r="C205" s="6">
        <f>Spartans!B14</f>
        <v>26</v>
      </c>
      <c r="D205" s="6">
        <f>Spartans!C14</f>
        <v>24</v>
      </c>
      <c r="E205" s="6">
        <f>Spartans!D14</f>
        <v>1</v>
      </c>
      <c r="F205" s="6">
        <f>Spartans!E14</f>
        <v>2</v>
      </c>
      <c r="G205" s="6">
        <f>Spartans!F14</f>
        <v>1</v>
      </c>
      <c r="H205" s="6">
        <f>Spartans!G14</f>
        <v>0</v>
      </c>
      <c r="I205" s="6">
        <f>Spartans!H14</f>
        <v>0</v>
      </c>
      <c r="J205" s="6">
        <f>Spartans!I14</f>
        <v>0</v>
      </c>
      <c r="K205" s="6">
        <f>Spartans!J14</f>
        <v>1</v>
      </c>
      <c r="L205" s="6">
        <f>Spartans!K14</f>
        <v>0</v>
      </c>
      <c r="M205" s="11">
        <f t="shared" si="30"/>
        <v>1</v>
      </c>
      <c r="N205" s="11">
        <f t="shared" si="31"/>
        <v>0</v>
      </c>
      <c r="O205" s="11">
        <f t="shared" si="32"/>
        <v>0</v>
      </c>
      <c r="P205" s="11">
        <f t="shared" si="33"/>
        <v>0</v>
      </c>
      <c r="Q205" s="11">
        <f t="shared" si="34"/>
        <v>7.6923076923076927E-2</v>
      </c>
      <c r="R205" s="14">
        <f t="shared" si="35"/>
        <v>4.1666666666666664E-2</v>
      </c>
      <c r="S205" s="14">
        <f t="shared" si="36"/>
        <v>4.1666666666666664E-2</v>
      </c>
      <c r="T205" s="14">
        <f t="shared" si="37"/>
        <v>0.11538461538461539</v>
      </c>
      <c r="U205" s="14">
        <f t="shared" si="38"/>
        <v>0.15705128205128205</v>
      </c>
      <c r="V205" s="14">
        <f>(Table31118[[#This Row],[2B]]+Table31118[[#This Row],[3B]]+(3*Table31118[[#This Row],[HR]]))/Table31118[[#This Row],[AB]]</f>
        <v>0</v>
      </c>
      <c r="W205" s="14">
        <f>(0.69*Table31118[[#This Row],[BB]])+(0.89*Table31118[[#This Row],[1B]])+(1.27*Table31118[[#This Row],[2B]])+(1.62*Table31118[[#This Row],[3B]])+(2.1*Table31118[[#This Row],[HR]])/Table31118[[#This Row],[PA]]</f>
        <v>2.27</v>
      </c>
      <c r="X205" s="40">
        <f t="shared" si="39"/>
        <v>0.17538461538461542</v>
      </c>
    </row>
    <row r="206" spans="1:24" x14ac:dyDescent="0.25">
      <c r="A206" s="17" t="s">
        <v>236</v>
      </c>
      <c r="B206" s="6" t="str">
        <f>Runners!A14</f>
        <v>German Reyes</v>
      </c>
      <c r="C206" s="6">
        <f>Runners!B14</f>
        <v>28</v>
      </c>
      <c r="D206" s="6">
        <f>Runners!C14</f>
        <v>26</v>
      </c>
      <c r="E206" s="6">
        <f>Runners!D14</f>
        <v>1</v>
      </c>
      <c r="F206" s="6">
        <f>Runners!E14</f>
        <v>2</v>
      </c>
      <c r="G206" s="6">
        <f>Runners!F14</f>
        <v>1</v>
      </c>
      <c r="H206" s="6">
        <f>Runners!G14</f>
        <v>0</v>
      </c>
      <c r="I206" s="6">
        <f>Runners!H14</f>
        <v>0</v>
      </c>
      <c r="J206" s="6">
        <f>Runners!I14</f>
        <v>0</v>
      </c>
      <c r="K206" s="6">
        <f>Runners!J14</f>
        <v>1</v>
      </c>
      <c r="L206" s="6">
        <f>Runners!K14</f>
        <v>0</v>
      </c>
      <c r="M206" s="11">
        <f t="shared" si="30"/>
        <v>1</v>
      </c>
      <c r="N206" s="11">
        <f t="shared" si="31"/>
        <v>0</v>
      </c>
      <c r="O206" s="11">
        <f t="shared" si="32"/>
        <v>0</v>
      </c>
      <c r="P206" s="11">
        <f t="shared" si="33"/>
        <v>0</v>
      </c>
      <c r="Q206" s="11">
        <f t="shared" si="34"/>
        <v>7.1428571428571425E-2</v>
      </c>
      <c r="R206" s="14">
        <f t="shared" si="35"/>
        <v>3.8461538461538464E-2</v>
      </c>
      <c r="S206" s="14">
        <f t="shared" si="36"/>
        <v>3.8461538461538464E-2</v>
      </c>
      <c r="T206" s="14">
        <f t="shared" si="37"/>
        <v>0.10714285714285714</v>
      </c>
      <c r="U206" s="14">
        <f t="shared" si="38"/>
        <v>0.14560439560439559</v>
      </c>
      <c r="V206" s="14">
        <f>(Table31118[[#This Row],[2B]]+Table31118[[#This Row],[3B]]+(3*Table31118[[#This Row],[HR]]))/Table31118[[#This Row],[AB]]</f>
        <v>0</v>
      </c>
      <c r="W206" s="14">
        <f>(0.69*Table31118[[#This Row],[BB]])+(0.89*Table31118[[#This Row],[1B]])+(1.27*Table31118[[#This Row],[2B]])+(1.62*Table31118[[#This Row],[3B]])+(2.1*Table31118[[#This Row],[HR]])/Table31118[[#This Row],[PA]]</f>
        <v>2.27</v>
      </c>
      <c r="X206" s="40">
        <f t="shared" si="39"/>
        <v>0.16285714285714287</v>
      </c>
    </row>
    <row r="207" spans="1:24" x14ac:dyDescent="0.25">
      <c r="A207" s="17" t="s">
        <v>231</v>
      </c>
      <c r="B207" s="6" t="str">
        <f>Claws!A12</f>
        <v>Javier Carrasco</v>
      </c>
      <c r="C207" s="6">
        <f>Claws!B12</f>
        <v>24</v>
      </c>
      <c r="D207" s="6">
        <f>Claws!C12</f>
        <v>24</v>
      </c>
      <c r="E207" s="6">
        <f>Claws!D12</f>
        <v>1</v>
      </c>
      <c r="F207" s="6">
        <f>Claws!E12</f>
        <v>0</v>
      </c>
      <c r="G207" s="6">
        <f>Claws!F12</f>
        <v>1</v>
      </c>
      <c r="H207" s="6">
        <f>Claws!G12</f>
        <v>0</v>
      </c>
      <c r="I207" s="6">
        <f>Claws!H12</f>
        <v>0</v>
      </c>
      <c r="J207" s="6">
        <f>Claws!I12</f>
        <v>0</v>
      </c>
      <c r="K207" s="6">
        <f>Claws!J12</f>
        <v>1</v>
      </c>
      <c r="L207" s="6">
        <f>Claws!K12</f>
        <v>1</v>
      </c>
      <c r="M207" s="11">
        <f t="shared" si="30"/>
        <v>1</v>
      </c>
      <c r="N207" s="11">
        <f t="shared" si="31"/>
        <v>0</v>
      </c>
      <c r="O207" s="11">
        <f t="shared" si="32"/>
        <v>0</v>
      </c>
      <c r="P207" s="11">
        <f t="shared" si="33"/>
        <v>0</v>
      </c>
      <c r="Q207" s="11">
        <f t="shared" si="34"/>
        <v>0</v>
      </c>
      <c r="R207" s="14">
        <f t="shared" si="35"/>
        <v>4.1666666666666664E-2</v>
      </c>
      <c r="S207" s="14">
        <f t="shared" si="36"/>
        <v>4.1666666666666664E-2</v>
      </c>
      <c r="T207" s="14">
        <f t="shared" si="37"/>
        <v>4.1666666666666664E-2</v>
      </c>
      <c r="U207" s="14">
        <f t="shared" si="38"/>
        <v>8.3333333333333329E-2</v>
      </c>
      <c r="V207" s="14">
        <f>(Table31118[[#This Row],[2B]]+Table31118[[#This Row],[3B]]+(3*Table31118[[#This Row],[HR]]))/Table31118[[#This Row],[AB]]</f>
        <v>0</v>
      </c>
      <c r="W207" s="14">
        <f>(0.69*Table31118[[#This Row],[BB]])+(0.89*Table31118[[#This Row],[1B]])+(1.27*Table31118[[#This Row],[2B]])+(1.62*Table31118[[#This Row],[3B]])+(2.1*Table31118[[#This Row],[HR]])/Table31118[[#This Row],[PA]]</f>
        <v>0.89</v>
      </c>
      <c r="X207" s="40">
        <f t="shared" si="39"/>
        <v>6.3333333333333339E-2</v>
      </c>
    </row>
    <row r="208" spans="1:24" x14ac:dyDescent="0.25">
      <c r="A208" s="17" t="s">
        <v>231</v>
      </c>
      <c r="B208" s="6" t="str">
        <f>Claws!A11</f>
        <v>Ian Perez</v>
      </c>
      <c r="C208" s="6">
        <f>Claws!B11</f>
        <v>22</v>
      </c>
      <c r="D208" s="6">
        <f>Claws!C11</f>
        <v>21</v>
      </c>
      <c r="E208" s="6">
        <f>Claws!D11</f>
        <v>0</v>
      </c>
      <c r="F208" s="6">
        <f>Claws!E11</f>
        <v>1</v>
      </c>
      <c r="G208" s="6">
        <f>Claws!F11</f>
        <v>0</v>
      </c>
      <c r="H208" s="6">
        <f>Claws!G11</f>
        <v>0</v>
      </c>
      <c r="I208" s="6">
        <f>Claws!H11</f>
        <v>0</v>
      </c>
      <c r="J208" s="6">
        <f>Claws!I11</f>
        <v>0</v>
      </c>
      <c r="K208" s="6">
        <f>Claws!J11</f>
        <v>0</v>
      </c>
      <c r="L208" s="6">
        <f>Claws!K11</f>
        <v>0</v>
      </c>
      <c r="M208" s="11">
        <f t="shared" si="30"/>
        <v>0</v>
      </c>
      <c r="N208" s="11">
        <f t="shared" si="31"/>
        <v>0</v>
      </c>
      <c r="O208" s="11">
        <f t="shared" si="32"/>
        <v>0</v>
      </c>
      <c r="P208" s="11">
        <f t="shared" si="33"/>
        <v>0</v>
      </c>
      <c r="Q208" s="11">
        <f t="shared" si="34"/>
        <v>4.5454545454545456E-2</v>
      </c>
      <c r="R208" s="14">
        <f t="shared" si="35"/>
        <v>0</v>
      </c>
      <c r="S208" s="14">
        <f t="shared" si="36"/>
        <v>0</v>
      </c>
      <c r="T208" s="14">
        <f t="shared" si="37"/>
        <v>4.5454545454545456E-2</v>
      </c>
      <c r="U208" s="14">
        <f t="shared" si="38"/>
        <v>4.5454545454545456E-2</v>
      </c>
      <c r="V208" s="14">
        <f>(Table31118[[#This Row],[2B]]+Table31118[[#This Row],[3B]]+(3*Table31118[[#This Row],[HR]]))/Table31118[[#This Row],[AB]]</f>
        <v>0</v>
      </c>
      <c r="W208" s="14">
        <f>(0.69*Table31118[[#This Row],[BB]])+(0.89*Table31118[[#This Row],[1B]])+(1.27*Table31118[[#This Row],[2B]])+(1.62*Table31118[[#This Row],[3B]])+(2.1*Table31118[[#This Row],[HR]])/Table31118[[#This Row],[PA]]</f>
        <v>0.69</v>
      </c>
      <c r="X208" s="40">
        <f t="shared" si="39"/>
        <v>1.1818181818181818E-2</v>
      </c>
    </row>
    <row r="209" spans="1:24" x14ac:dyDescent="0.25">
      <c r="A209" s="42" t="s">
        <v>230</v>
      </c>
      <c r="B209" s="43" t="str">
        <f>Marshals!A13</f>
        <v>Salavador Ford</v>
      </c>
      <c r="C209" s="43">
        <f>Marshals!B13</f>
        <v>8</v>
      </c>
      <c r="D209" s="43">
        <f>Marshals!C13</f>
        <v>8</v>
      </c>
      <c r="E209" s="43">
        <f>Marshals!D13</f>
        <v>0</v>
      </c>
      <c r="F209" s="43">
        <f>Marshals!E13</f>
        <v>0</v>
      </c>
      <c r="G209" s="43">
        <f>Marshals!F13</f>
        <v>0</v>
      </c>
      <c r="H209" s="43">
        <f>Marshals!G13</f>
        <v>0</v>
      </c>
      <c r="I209" s="43">
        <f>Marshals!H13</f>
        <v>0</v>
      </c>
      <c r="J209" s="43">
        <f>Marshals!I13</f>
        <v>0</v>
      </c>
      <c r="K209" s="43">
        <f>Marshals!J13</f>
        <v>0</v>
      </c>
      <c r="L209" s="43">
        <f>Marshals!K13</f>
        <v>0</v>
      </c>
      <c r="M209" s="20">
        <f t="shared" si="30"/>
        <v>0</v>
      </c>
      <c r="N209" s="20">
        <f t="shared" si="31"/>
        <v>0</v>
      </c>
      <c r="O209" s="20">
        <f t="shared" si="32"/>
        <v>0</v>
      </c>
      <c r="P209" s="20">
        <f t="shared" si="33"/>
        <v>0</v>
      </c>
      <c r="Q209" s="20">
        <f t="shared" si="34"/>
        <v>0</v>
      </c>
      <c r="R209" s="22">
        <f t="shared" si="35"/>
        <v>0</v>
      </c>
      <c r="S209" s="22">
        <f t="shared" si="36"/>
        <v>0</v>
      </c>
      <c r="T209" s="22">
        <f t="shared" si="37"/>
        <v>0</v>
      </c>
      <c r="U209" s="22">
        <f t="shared" si="38"/>
        <v>0</v>
      </c>
      <c r="V209" s="22">
        <f>(Table31118[[#This Row],[2B]]+Table31118[[#This Row],[3B]]+(3*Table31118[[#This Row],[HR]]))/Table31118[[#This Row],[AB]]</f>
        <v>0</v>
      </c>
      <c r="W209" s="22">
        <f>(0.69*Table31118[[#This Row],[BB]])+(0.89*Table31118[[#This Row],[1B]])+(1.27*Table31118[[#This Row],[2B]])+(1.62*Table31118[[#This Row],[3B]])+(2.1*Table31118[[#This Row],[HR]])/Table31118[[#This Row],[PA]]</f>
        <v>0</v>
      </c>
      <c r="X209" s="44">
        <f t="shared" si="39"/>
        <v>0</v>
      </c>
    </row>
  </sheetData>
  <conditionalFormatting sqref="X2:X2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A587-E772-4DA5-BA76-8D7D0E2328BF}">
  <dimension ref="A1:W14"/>
  <sheetViews>
    <sheetView workbookViewId="0">
      <selection activeCell="B10" sqref="B10"/>
    </sheetView>
  </sheetViews>
  <sheetFormatPr defaultRowHeight="15" x14ac:dyDescent="0.25"/>
  <cols>
    <col min="1" max="1" width="16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87</v>
      </c>
      <c r="B2" s="6">
        <v>71</v>
      </c>
      <c r="C2" s="7">
        <f t="shared" ref="C2:C14" si="0">B2-E2</f>
        <v>67</v>
      </c>
      <c r="D2" s="7">
        <f>SUM(Table3117[[#This Row],[1B]:[HR]])</f>
        <v>16</v>
      </c>
      <c r="E2" s="6">
        <v>4</v>
      </c>
      <c r="F2" s="6">
        <v>11</v>
      </c>
      <c r="G2" s="6">
        <v>5</v>
      </c>
      <c r="H2" s="6">
        <v>0</v>
      </c>
      <c r="I2" s="6">
        <v>0</v>
      </c>
      <c r="J2" s="8">
        <f t="shared" ref="J2:J14" si="1">SUM((F2*1),(G2*2),(H2*3),(I2*4))</f>
        <v>21</v>
      </c>
      <c r="K2" s="9">
        <v>7</v>
      </c>
      <c r="L2" s="10">
        <f t="shared" ref="L2:L14" si="2">IFERROR(F2/D2,0)</f>
        <v>0.6875</v>
      </c>
      <c r="M2" s="10">
        <f t="shared" ref="M2:M14" si="3">IFERROR(G2/D2,0)</f>
        <v>0.3125</v>
      </c>
      <c r="N2" s="10">
        <f t="shared" ref="N2:N14" si="4">IFERROR(H2/D2,0)</f>
        <v>0</v>
      </c>
      <c r="O2" s="11">
        <f t="shared" ref="O2:O14" si="5">IFERROR(I2/D2,0)</f>
        <v>0</v>
      </c>
      <c r="P2" s="11">
        <f t="shared" ref="P2:P14" si="6">IFERROR(E2/B2,0)</f>
        <v>5.6338028169014086E-2</v>
      </c>
      <c r="Q2" s="12">
        <f t="shared" ref="Q2:Q14" si="7">IFERROR((F2+G2+H2+I2)/C2,0)</f>
        <v>0.23880597014925373</v>
      </c>
      <c r="R2" s="13">
        <f t="shared" ref="R2:R14" si="8">IFERROR(J2/C2,0)</f>
        <v>0.31343283582089554</v>
      </c>
      <c r="S2" s="14">
        <f t="shared" ref="S2:S14" si="9">(D2+E2)/B2</f>
        <v>0.28169014084507044</v>
      </c>
      <c r="T2" s="14">
        <f t="shared" ref="T2:T14" si="10">R2+S2</f>
        <v>0.59512297666596603</v>
      </c>
      <c r="U2" s="14">
        <f>(Table3117[[#This Row],[2B]]+Table3117[[#This Row],[3B]]+(3*Table3117[[#This Row],[HR]]))/Table3117[[#This Row],[AB]]</f>
        <v>7.4626865671641784E-2</v>
      </c>
      <c r="V2" s="15">
        <f>(0.69*Table3117[[#This Row],[BB]])+(0.89*Table3117[[#This Row],[1B]])+(1.27*Table3117[[#This Row],[2B]])+(1.62*Table3117[[#This Row],[3B]])+(2.1*Table3117[[#This Row],[HR]])/Table3117[[#This Row],[PA]]</f>
        <v>18.899999999999999</v>
      </c>
      <c r="W2" s="15">
        <f t="shared" ref="W2:W14" si="11">((D2+E2)*(J2+(0.26*E2))+(0.52*K2))/B2</f>
        <v>6.2597183098591538</v>
      </c>
    </row>
    <row r="3" spans="1:23" x14ac:dyDescent="0.25">
      <c r="A3" s="17" t="s">
        <v>88</v>
      </c>
      <c r="B3" s="6">
        <v>70</v>
      </c>
      <c r="C3" s="7">
        <f t="shared" si="0"/>
        <v>65</v>
      </c>
      <c r="D3" s="7">
        <f>SUM(Table3117[[#This Row],[1B]:[HR]])</f>
        <v>23</v>
      </c>
      <c r="E3" s="6">
        <v>5</v>
      </c>
      <c r="F3" s="6">
        <v>11</v>
      </c>
      <c r="G3" s="6">
        <v>7</v>
      </c>
      <c r="H3" s="6">
        <v>3</v>
      </c>
      <c r="I3" s="6">
        <v>2</v>
      </c>
      <c r="J3" s="8">
        <f t="shared" si="1"/>
        <v>42</v>
      </c>
      <c r="K3" s="9">
        <v>13</v>
      </c>
      <c r="L3" s="11">
        <f t="shared" si="2"/>
        <v>0.47826086956521741</v>
      </c>
      <c r="M3" s="11">
        <f t="shared" si="3"/>
        <v>0.30434782608695654</v>
      </c>
      <c r="N3" s="11">
        <f t="shared" si="4"/>
        <v>0.13043478260869565</v>
      </c>
      <c r="O3" s="11">
        <f t="shared" si="5"/>
        <v>8.6956521739130432E-2</v>
      </c>
      <c r="P3" s="11">
        <f t="shared" si="6"/>
        <v>7.1428571428571425E-2</v>
      </c>
      <c r="Q3" s="12">
        <f t="shared" si="7"/>
        <v>0.35384615384615387</v>
      </c>
      <c r="R3" s="12">
        <f t="shared" si="8"/>
        <v>0.64615384615384619</v>
      </c>
      <c r="S3" s="14">
        <f t="shared" si="9"/>
        <v>0.4</v>
      </c>
      <c r="T3" s="14">
        <f t="shared" si="10"/>
        <v>1.0461538461538462</v>
      </c>
      <c r="U3" s="14">
        <f>(Table3117[[#This Row],[2B]]+Table3117[[#This Row],[3B]]+(3*Table3117[[#This Row],[HR]]))/Table3117[[#This Row],[AB]]</f>
        <v>0.24615384615384617</v>
      </c>
      <c r="V3" s="15">
        <f>(0.69*Table3117[[#This Row],[BB]])+(0.89*Table3117[[#This Row],[1B]])+(1.27*Table3117[[#This Row],[2B]])+(1.62*Table3117[[#This Row],[3B]])+(2.1*Table3117[[#This Row],[HR]])/Table3117[[#This Row],[PA]]</f>
        <v>27.05</v>
      </c>
      <c r="W3" s="15">
        <f t="shared" si="11"/>
        <v>17.416571428571427</v>
      </c>
    </row>
    <row r="4" spans="1:23" x14ac:dyDescent="0.25">
      <c r="A4" s="17" t="s">
        <v>89</v>
      </c>
      <c r="B4" s="6">
        <v>70</v>
      </c>
      <c r="C4" s="7">
        <f t="shared" si="0"/>
        <v>64</v>
      </c>
      <c r="D4" s="7">
        <f>SUM(Table3117[[#This Row],[1B]:[HR]])</f>
        <v>13</v>
      </c>
      <c r="E4" s="6">
        <v>6</v>
      </c>
      <c r="F4" s="6">
        <v>8</v>
      </c>
      <c r="G4" s="6">
        <v>5</v>
      </c>
      <c r="H4" s="6">
        <v>0</v>
      </c>
      <c r="I4" s="6">
        <v>0</v>
      </c>
      <c r="J4" s="8">
        <f t="shared" si="1"/>
        <v>18</v>
      </c>
      <c r="K4" s="9">
        <v>0</v>
      </c>
      <c r="L4" s="11">
        <f t="shared" si="2"/>
        <v>0.61538461538461542</v>
      </c>
      <c r="M4" s="11">
        <f t="shared" si="3"/>
        <v>0.38461538461538464</v>
      </c>
      <c r="N4" s="11">
        <f t="shared" si="4"/>
        <v>0</v>
      </c>
      <c r="O4" s="11">
        <f t="shared" si="5"/>
        <v>0</v>
      </c>
      <c r="P4" s="11">
        <f t="shared" si="6"/>
        <v>8.5714285714285715E-2</v>
      </c>
      <c r="Q4" s="12">
        <f t="shared" si="7"/>
        <v>0.203125</v>
      </c>
      <c r="R4" s="12">
        <f t="shared" si="8"/>
        <v>0.28125</v>
      </c>
      <c r="S4" s="14">
        <f t="shared" si="9"/>
        <v>0.27142857142857141</v>
      </c>
      <c r="T4" s="14">
        <f t="shared" si="10"/>
        <v>0.55267857142857135</v>
      </c>
      <c r="U4" s="14">
        <f>(Table3117[[#This Row],[2B]]+Table3117[[#This Row],[3B]]+(3*Table3117[[#This Row],[HR]]))/Table3117[[#This Row],[AB]]</f>
        <v>7.8125E-2</v>
      </c>
      <c r="V4" s="15">
        <f>(0.69*Table3117[[#This Row],[BB]])+(0.89*Table3117[[#This Row],[1B]])+(1.27*Table3117[[#This Row],[2B]])+(1.62*Table3117[[#This Row],[3B]])+(2.1*Table3117[[#This Row],[HR]])/Table3117[[#This Row],[PA]]</f>
        <v>17.61</v>
      </c>
      <c r="W4" s="15">
        <f t="shared" si="11"/>
        <v>5.3091428571428567</v>
      </c>
    </row>
    <row r="5" spans="1:23" x14ac:dyDescent="0.25">
      <c r="A5" s="17" t="s">
        <v>90</v>
      </c>
      <c r="B5" s="6">
        <v>65</v>
      </c>
      <c r="C5" s="7">
        <f t="shared" si="0"/>
        <v>62</v>
      </c>
      <c r="D5" s="7">
        <f>SUM(Table3117[[#This Row],[1B]:[HR]])</f>
        <v>15</v>
      </c>
      <c r="E5" s="6">
        <v>3</v>
      </c>
      <c r="F5" s="6">
        <v>9</v>
      </c>
      <c r="G5" s="6">
        <v>3</v>
      </c>
      <c r="H5" s="6">
        <v>0</v>
      </c>
      <c r="I5" s="6">
        <v>3</v>
      </c>
      <c r="J5" s="8">
        <f t="shared" si="1"/>
        <v>27</v>
      </c>
      <c r="K5" s="9">
        <v>4</v>
      </c>
      <c r="L5" s="11">
        <f t="shared" si="2"/>
        <v>0.6</v>
      </c>
      <c r="M5" s="11">
        <f t="shared" si="3"/>
        <v>0.2</v>
      </c>
      <c r="N5" s="11">
        <f t="shared" si="4"/>
        <v>0</v>
      </c>
      <c r="O5" s="11">
        <f t="shared" si="5"/>
        <v>0.2</v>
      </c>
      <c r="P5" s="11">
        <f t="shared" si="6"/>
        <v>4.6153846153846156E-2</v>
      </c>
      <c r="Q5" s="12">
        <f t="shared" si="7"/>
        <v>0.24193548387096775</v>
      </c>
      <c r="R5" s="12">
        <f t="shared" si="8"/>
        <v>0.43548387096774194</v>
      </c>
      <c r="S5" s="14">
        <f t="shared" si="9"/>
        <v>0.27692307692307694</v>
      </c>
      <c r="T5" s="14">
        <f t="shared" si="10"/>
        <v>0.71240694789081882</v>
      </c>
      <c r="U5" s="14">
        <f>(Table3117[[#This Row],[2B]]+Table3117[[#This Row],[3B]]+(3*Table3117[[#This Row],[HR]]))/Table3117[[#This Row],[AB]]</f>
        <v>0.19354838709677419</v>
      </c>
      <c r="V5" s="15">
        <f>(0.69*Table3117[[#This Row],[BB]])+(0.89*Table3117[[#This Row],[1B]])+(1.27*Table3117[[#This Row],[2B]])+(1.62*Table3117[[#This Row],[3B]])+(2.1*Table3117[[#This Row],[HR]])/Table3117[[#This Row],[PA]]</f>
        <v>13.986923076923077</v>
      </c>
      <c r="W5" s="15">
        <f t="shared" si="11"/>
        <v>7.7249230769230772</v>
      </c>
    </row>
    <row r="6" spans="1:23" x14ac:dyDescent="0.25">
      <c r="A6" s="16" t="s">
        <v>91</v>
      </c>
      <c r="B6" s="6">
        <v>65</v>
      </c>
      <c r="C6" s="7">
        <f t="shared" si="0"/>
        <v>61</v>
      </c>
      <c r="D6" s="7">
        <f>SUM(Table3117[[#This Row],[1B]:[HR]])</f>
        <v>11</v>
      </c>
      <c r="E6" s="6">
        <v>4</v>
      </c>
      <c r="F6" s="6">
        <v>1</v>
      </c>
      <c r="G6" s="6">
        <v>6</v>
      </c>
      <c r="H6" s="6">
        <v>2</v>
      </c>
      <c r="I6" s="6">
        <v>2</v>
      </c>
      <c r="J6" s="8">
        <f t="shared" si="1"/>
        <v>27</v>
      </c>
      <c r="K6" s="9">
        <v>3</v>
      </c>
      <c r="L6" s="11">
        <f t="shared" si="2"/>
        <v>9.0909090909090912E-2</v>
      </c>
      <c r="M6" s="11">
        <f t="shared" si="3"/>
        <v>0.54545454545454541</v>
      </c>
      <c r="N6" s="11">
        <f t="shared" si="4"/>
        <v>0.18181818181818182</v>
      </c>
      <c r="O6" s="11">
        <f t="shared" si="5"/>
        <v>0.18181818181818182</v>
      </c>
      <c r="P6" s="11">
        <f t="shared" si="6"/>
        <v>6.1538461538461542E-2</v>
      </c>
      <c r="Q6" s="12">
        <f t="shared" si="7"/>
        <v>0.18032786885245902</v>
      </c>
      <c r="R6" s="12">
        <f t="shared" si="8"/>
        <v>0.44262295081967212</v>
      </c>
      <c r="S6" s="14">
        <f t="shared" si="9"/>
        <v>0.23076923076923078</v>
      </c>
      <c r="T6" s="14">
        <f t="shared" si="10"/>
        <v>0.6733921815889029</v>
      </c>
      <c r="U6" s="14">
        <f>(Table3117[[#This Row],[2B]]+Table3117[[#This Row],[3B]]+(3*Table3117[[#This Row],[HR]]))/Table3117[[#This Row],[AB]]</f>
        <v>0.22950819672131148</v>
      </c>
      <c r="V6" s="15">
        <f>(0.69*Table3117[[#This Row],[BB]])+(0.89*Table3117[[#This Row],[1B]])+(1.27*Table3117[[#This Row],[2B]])+(1.62*Table3117[[#This Row],[3B]])+(2.1*Table3117[[#This Row],[HR]])/Table3117[[#This Row],[PA]]</f>
        <v>14.574615384615385</v>
      </c>
      <c r="W6" s="15">
        <f t="shared" si="11"/>
        <v>6.4947692307692302</v>
      </c>
    </row>
    <row r="7" spans="1:23" x14ac:dyDescent="0.25">
      <c r="A7" s="17" t="s">
        <v>92</v>
      </c>
      <c r="B7" s="6">
        <v>67</v>
      </c>
      <c r="C7" s="7">
        <f t="shared" si="0"/>
        <v>62</v>
      </c>
      <c r="D7" s="7">
        <f>SUM(Table3117[[#This Row],[1B]:[HR]])</f>
        <v>15</v>
      </c>
      <c r="E7" s="6">
        <v>5</v>
      </c>
      <c r="F7" s="6">
        <v>8</v>
      </c>
      <c r="G7" s="6">
        <v>2</v>
      </c>
      <c r="H7" s="6">
        <v>1</v>
      </c>
      <c r="I7" s="6">
        <v>4</v>
      </c>
      <c r="J7" s="8">
        <f t="shared" si="1"/>
        <v>31</v>
      </c>
      <c r="K7" s="9">
        <v>6</v>
      </c>
      <c r="L7" s="11">
        <f t="shared" si="2"/>
        <v>0.53333333333333333</v>
      </c>
      <c r="M7" s="11">
        <f t="shared" si="3"/>
        <v>0.13333333333333333</v>
      </c>
      <c r="N7" s="11">
        <f t="shared" si="4"/>
        <v>6.6666666666666666E-2</v>
      </c>
      <c r="O7" s="11">
        <f t="shared" si="5"/>
        <v>0.26666666666666666</v>
      </c>
      <c r="P7" s="11">
        <f t="shared" si="6"/>
        <v>7.4626865671641784E-2</v>
      </c>
      <c r="Q7" s="12">
        <f t="shared" si="7"/>
        <v>0.24193548387096775</v>
      </c>
      <c r="R7" s="12">
        <f t="shared" si="8"/>
        <v>0.5</v>
      </c>
      <c r="S7" s="14">
        <f t="shared" si="9"/>
        <v>0.29850746268656714</v>
      </c>
      <c r="T7" s="14">
        <f t="shared" si="10"/>
        <v>0.79850746268656714</v>
      </c>
      <c r="U7" s="14">
        <f>(Table3117[[#This Row],[2B]]+Table3117[[#This Row],[3B]]+(3*Table3117[[#This Row],[HR]]))/Table3117[[#This Row],[AB]]</f>
        <v>0.24193548387096775</v>
      </c>
      <c r="V7" s="15">
        <f>(0.69*Table3117[[#This Row],[BB]])+(0.89*Table3117[[#This Row],[1B]])+(1.27*Table3117[[#This Row],[2B]])+(1.62*Table3117[[#This Row],[3B]])+(2.1*Table3117[[#This Row],[HR]])/Table3117[[#This Row],[PA]]</f>
        <v>14.855373134328358</v>
      </c>
      <c r="W7" s="15">
        <f t="shared" si="11"/>
        <v>9.6883582089552238</v>
      </c>
    </row>
    <row r="8" spans="1:23" x14ac:dyDescent="0.25">
      <c r="A8" s="17" t="s">
        <v>93</v>
      </c>
      <c r="B8" s="6">
        <v>63</v>
      </c>
      <c r="C8" s="7">
        <f t="shared" si="0"/>
        <v>57</v>
      </c>
      <c r="D8" s="7">
        <f>SUM(Table3117[[#This Row],[1B]:[HR]])</f>
        <v>20</v>
      </c>
      <c r="E8" s="6">
        <v>6</v>
      </c>
      <c r="F8" s="6">
        <v>10</v>
      </c>
      <c r="G8" s="6">
        <v>6</v>
      </c>
      <c r="H8" s="6">
        <v>0</v>
      </c>
      <c r="I8" s="6">
        <v>4</v>
      </c>
      <c r="J8" s="8">
        <f t="shared" si="1"/>
        <v>38</v>
      </c>
      <c r="K8" s="9">
        <v>2</v>
      </c>
      <c r="L8" s="11">
        <f t="shared" si="2"/>
        <v>0.5</v>
      </c>
      <c r="M8" s="11">
        <f t="shared" si="3"/>
        <v>0.3</v>
      </c>
      <c r="N8" s="11">
        <f t="shared" si="4"/>
        <v>0</v>
      </c>
      <c r="O8" s="11">
        <f t="shared" si="5"/>
        <v>0.2</v>
      </c>
      <c r="P8" s="11">
        <f t="shared" si="6"/>
        <v>9.5238095238095233E-2</v>
      </c>
      <c r="Q8" s="12">
        <f t="shared" si="7"/>
        <v>0.35087719298245612</v>
      </c>
      <c r="R8" s="12">
        <f t="shared" si="8"/>
        <v>0.66666666666666663</v>
      </c>
      <c r="S8" s="14">
        <f t="shared" si="9"/>
        <v>0.41269841269841268</v>
      </c>
      <c r="T8" s="14">
        <f t="shared" si="10"/>
        <v>1.0793650793650793</v>
      </c>
      <c r="U8" s="14">
        <f>(Table3117[[#This Row],[2B]]+Table3117[[#This Row],[3B]]+(3*Table3117[[#This Row],[HR]]))/Table3117[[#This Row],[AB]]</f>
        <v>0.31578947368421051</v>
      </c>
      <c r="V8" s="15">
        <f>(0.69*Table3117[[#This Row],[BB]])+(0.89*Table3117[[#This Row],[1B]])+(1.27*Table3117[[#This Row],[2B]])+(1.62*Table3117[[#This Row],[3B]])+(2.1*Table3117[[#This Row],[HR]])/Table3117[[#This Row],[PA]]</f>
        <v>20.793333333333333</v>
      </c>
      <c r="W8" s="15">
        <f t="shared" si="11"/>
        <v>16.342857142857142</v>
      </c>
    </row>
    <row r="9" spans="1:23" x14ac:dyDescent="0.25">
      <c r="A9" s="17" t="s">
        <v>94</v>
      </c>
      <c r="B9" s="6">
        <v>60</v>
      </c>
      <c r="C9" s="7">
        <f t="shared" si="0"/>
        <v>58</v>
      </c>
      <c r="D9" s="7">
        <f>SUM(Table3117[[#This Row],[1B]:[HR]])</f>
        <v>11</v>
      </c>
      <c r="E9" s="6">
        <v>2</v>
      </c>
      <c r="F9" s="6">
        <v>9</v>
      </c>
      <c r="G9" s="6">
        <v>1</v>
      </c>
      <c r="H9" s="6">
        <v>0</v>
      </c>
      <c r="I9" s="6">
        <v>1</v>
      </c>
      <c r="J9" s="8">
        <f t="shared" si="1"/>
        <v>15</v>
      </c>
      <c r="K9" s="9">
        <v>3</v>
      </c>
      <c r="L9" s="11">
        <f t="shared" si="2"/>
        <v>0.81818181818181823</v>
      </c>
      <c r="M9" s="11">
        <f t="shared" si="3"/>
        <v>9.0909090909090912E-2</v>
      </c>
      <c r="N9" s="11">
        <f t="shared" si="4"/>
        <v>0</v>
      </c>
      <c r="O9" s="11">
        <f t="shared" si="5"/>
        <v>9.0909090909090912E-2</v>
      </c>
      <c r="P9" s="11">
        <f t="shared" si="6"/>
        <v>3.3333333333333333E-2</v>
      </c>
      <c r="Q9" s="12">
        <f t="shared" si="7"/>
        <v>0.18965517241379309</v>
      </c>
      <c r="R9" s="12">
        <f t="shared" si="8"/>
        <v>0.25862068965517243</v>
      </c>
      <c r="S9" s="14">
        <f t="shared" si="9"/>
        <v>0.21666666666666667</v>
      </c>
      <c r="T9" s="14">
        <f t="shared" si="10"/>
        <v>0.47528735632183911</v>
      </c>
      <c r="U9" s="14">
        <f>(Table3117[[#This Row],[2B]]+Table3117[[#This Row],[3B]]+(3*Table3117[[#This Row],[HR]]))/Table3117[[#This Row],[AB]]</f>
        <v>6.8965517241379309E-2</v>
      </c>
      <c r="V9" s="15">
        <f>(0.69*Table3117[[#This Row],[BB]])+(0.89*Table3117[[#This Row],[1B]])+(1.27*Table3117[[#This Row],[2B]])+(1.62*Table3117[[#This Row],[3B]])+(2.1*Table3117[[#This Row],[HR]])/Table3117[[#This Row],[PA]]</f>
        <v>10.695</v>
      </c>
      <c r="W9" s="15">
        <f t="shared" si="11"/>
        <v>3.3886666666666665</v>
      </c>
    </row>
    <row r="10" spans="1:23" x14ac:dyDescent="0.25">
      <c r="A10" s="17" t="s">
        <v>95</v>
      </c>
      <c r="B10" s="6">
        <v>25</v>
      </c>
      <c r="C10" s="7">
        <f t="shared" si="0"/>
        <v>23</v>
      </c>
      <c r="D10" s="7">
        <f>SUM(Table3117[[#This Row],[1B]:[HR]])</f>
        <v>2</v>
      </c>
      <c r="E10" s="6">
        <v>2</v>
      </c>
      <c r="F10" s="6">
        <v>1</v>
      </c>
      <c r="G10" s="6">
        <v>0</v>
      </c>
      <c r="H10" s="6">
        <v>0</v>
      </c>
      <c r="I10" s="6">
        <v>1</v>
      </c>
      <c r="J10" s="8">
        <f t="shared" si="1"/>
        <v>5</v>
      </c>
      <c r="K10" s="9">
        <v>0</v>
      </c>
      <c r="L10" s="11">
        <f t="shared" si="2"/>
        <v>0.5</v>
      </c>
      <c r="M10" s="11">
        <f t="shared" si="3"/>
        <v>0</v>
      </c>
      <c r="N10" s="11">
        <f t="shared" si="4"/>
        <v>0</v>
      </c>
      <c r="O10" s="11">
        <f t="shared" si="5"/>
        <v>0.5</v>
      </c>
      <c r="P10" s="11">
        <f t="shared" si="6"/>
        <v>0.08</v>
      </c>
      <c r="Q10" s="12">
        <f t="shared" si="7"/>
        <v>8.6956521739130432E-2</v>
      </c>
      <c r="R10" s="12">
        <f t="shared" si="8"/>
        <v>0.21739130434782608</v>
      </c>
      <c r="S10" s="14">
        <f t="shared" si="9"/>
        <v>0.16</v>
      </c>
      <c r="T10" s="14">
        <f t="shared" si="10"/>
        <v>0.37739130434782608</v>
      </c>
      <c r="U10" s="14">
        <f>(Table3117[[#This Row],[2B]]+Table3117[[#This Row],[3B]]+(3*Table3117[[#This Row],[HR]]))/Table3117[[#This Row],[AB]]</f>
        <v>0.13043478260869565</v>
      </c>
      <c r="V10" s="15">
        <f>(0.69*Table3117[[#This Row],[BB]])+(0.89*Table3117[[#This Row],[1B]])+(1.27*Table3117[[#This Row],[2B]])+(1.62*Table3117[[#This Row],[3B]])+(2.1*Table3117[[#This Row],[HR]])/Table3117[[#This Row],[PA]]</f>
        <v>2.3540000000000001</v>
      </c>
      <c r="W10" s="15">
        <f t="shared" si="11"/>
        <v>0.88319999999999999</v>
      </c>
    </row>
    <row r="11" spans="1:23" x14ac:dyDescent="0.25">
      <c r="A11" s="17" t="s">
        <v>96</v>
      </c>
      <c r="B11" s="6">
        <v>25</v>
      </c>
      <c r="C11" s="7">
        <f t="shared" si="0"/>
        <v>24</v>
      </c>
      <c r="D11" s="7">
        <f>SUM(Table3117[[#This Row],[1B]:[HR]])</f>
        <v>7</v>
      </c>
      <c r="E11" s="6">
        <v>1</v>
      </c>
      <c r="F11" s="6">
        <v>2</v>
      </c>
      <c r="G11" s="6">
        <v>4</v>
      </c>
      <c r="H11" s="6">
        <v>0</v>
      </c>
      <c r="I11" s="6">
        <v>1</v>
      </c>
      <c r="J11" s="8">
        <f t="shared" si="1"/>
        <v>14</v>
      </c>
      <c r="K11" s="9">
        <v>1</v>
      </c>
      <c r="L11" s="11">
        <f t="shared" si="2"/>
        <v>0.2857142857142857</v>
      </c>
      <c r="M11" s="11">
        <f t="shared" si="3"/>
        <v>0.5714285714285714</v>
      </c>
      <c r="N11" s="11">
        <f t="shared" si="4"/>
        <v>0</v>
      </c>
      <c r="O11" s="11">
        <f t="shared" si="5"/>
        <v>0.14285714285714285</v>
      </c>
      <c r="P11" s="11">
        <f t="shared" si="6"/>
        <v>0.04</v>
      </c>
      <c r="Q11" s="12">
        <f t="shared" si="7"/>
        <v>0.29166666666666669</v>
      </c>
      <c r="R11" s="12">
        <f t="shared" si="8"/>
        <v>0.58333333333333337</v>
      </c>
      <c r="S11" s="14">
        <f t="shared" si="9"/>
        <v>0.32</v>
      </c>
      <c r="T11" s="14">
        <f t="shared" si="10"/>
        <v>0.90333333333333332</v>
      </c>
      <c r="U11" s="14">
        <f>(Table3117[[#This Row],[2B]]+Table3117[[#This Row],[3B]]+(3*Table3117[[#This Row],[HR]]))/Table3117[[#This Row],[AB]]</f>
        <v>0.29166666666666669</v>
      </c>
      <c r="V11" s="15">
        <f>(0.69*Table3117[[#This Row],[BB]])+(0.89*Table3117[[#This Row],[1B]])+(1.27*Table3117[[#This Row],[2B]])+(1.62*Table3117[[#This Row],[3B]])+(2.1*Table3117[[#This Row],[HR]])/Table3117[[#This Row],[PA]]</f>
        <v>7.6339999999999995</v>
      </c>
      <c r="W11" s="15">
        <f t="shared" si="11"/>
        <v>4.5839999999999996</v>
      </c>
    </row>
    <row r="12" spans="1:23" x14ac:dyDescent="0.25">
      <c r="A12" s="17" t="s">
        <v>97</v>
      </c>
      <c r="B12" s="6">
        <v>24</v>
      </c>
      <c r="C12" s="7">
        <f t="shared" si="0"/>
        <v>21</v>
      </c>
      <c r="D12" s="7">
        <f>SUM(Table3117[[#This Row],[1B]:[HR]])</f>
        <v>4</v>
      </c>
      <c r="E12" s="6">
        <v>3</v>
      </c>
      <c r="F12" s="6">
        <v>2</v>
      </c>
      <c r="G12" s="6">
        <v>2</v>
      </c>
      <c r="H12" s="6">
        <v>0</v>
      </c>
      <c r="I12" s="6">
        <v>0</v>
      </c>
      <c r="J12" s="8">
        <f t="shared" si="1"/>
        <v>6</v>
      </c>
      <c r="K12" s="9">
        <v>1</v>
      </c>
      <c r="L12" s="11">
        <f t="shared" si="2"/>
        <v>0.5</v>
      </c>
      <c r="M12" s="11">
        <f t="shared" si="3"/>
        <v>0.5</v>
      </c>
      <c r="N12" s="11">
        <f t="shared" si="4"/>
        <v>0</v>
      </c>
      <c r="O12" s="11">
        <f t="shared" si="5"/>
        <v>0</v>
      </c>
      <c r="P12" s="11">
        <f t="shared" si="6"/>
        <v>0.125</v>
      </c>
      <c r="Q12" s="12">
        <f t="shared" si="7"/>
        <v>0.19047619047619047</v>
      </c>
      <c r="R12" s="12">
        <f t="shared" si="8"/>
        <v>0.2857142857142857</v>
      </c>
      <c r="S12" s="14">
        <f t="shared" si="9"/>
        <v>0.29166666666666669</v>
      </c>
      <c r="T12" s="14">
        <f t="shared" si="10"/>
        <v>0.57738095238095233</v>
      </c>
      <c r="U12" s="14">
        <f>(Table3117[[#This Row],[2B]]+Table3117[[#This Row],[3B]]+(3*Table3117[[#This Row],[HR]]))/Table3117[[#This Row],[AB]]</f>
        <v>9.5238095238095233E-2</v>
      </c>
      <c r="V12" s="15">
        <f>(0.69*Table3117[[#This Row],[BB]])+(0.89*Table3117[[#This Row],[1B]])+(1.27*Table3117[[#This Row],[2B]])+(1.62*Table3117[[#This Row],[3B]])+(2.1*Table3117[[#This Row],[HR]])/Table3117[[#This Row],[PA]]</f>
        <v>6.39</v>
      </c>
      <c r="W12" s="15">
        <f t="shared" si="11"/>
        <v>1.9991666666666668</v>
      </c>
    </row>
    <row r="13" spans="1:23" x14ac:dyDescent="0.25">
      <c r="A13" s="17" t="s">
        <v>98</v>
      </c>
      <c r="B13" s="6">
        <v>24</v>
      </c>
      <c r="C13" s="7">
        <f t="shared" si="0"/>
        <v>21</v>
      </c>
      <c r="D13" s="7">
        <f>SUM(Table3117[[#This Row],[1B]:[HR]])</f>
        <v>5</v>
      </c>
      <c r="E13" s="6">
        <v>3</v>
      </c>
      <c r="F13" s="6">
        <v>4</v>
      </c>
      <c r="G13" s="6">
        <v>0</v>
      </c>
      <c r="H13" s="6">
        <v>0</v>
      </c>
      <c r="I13" s="6">
        <v>1</v>
      </c>
      <c r="J13" s="8">
        <f t="shared" si="1"/>
        <v>8</v>
      </c>
      <c r="K13" s="9">
        <v>2</v>
      </c>
      <c r="L13" s="11">
        <f t="shared" si="2"/>
        <v>0.8</v>
      </c>
      <c r="M13" s="11">
        <f t="shared" si="3"/>
        <v>0</v>
      </c>
      <c r="N13" s="11">
        <f t="shared" si="4"/>
        <v>0</v>
      </c>
      <c r="O13" s="11">
        <f t="shared" si="5"/>
        <v>0.2</v>
      </c>
      <c r="P13" s="11">
        <f t="shared" si="6"/>
        <v>0.125</v>
      </c>
      <c r="Q13" s="12">
        <f t="shared" si="7"/>
        <v>0.23809523809523808</v>
      </c>
      <c r="R13" s="12">
        <f t="shared" si="8"/>
        <v>0.38095238095238093</v>
      </c>
      <c r="S13" s="14">
        <f t="shared" si="9"/>
        <v>0.33333333333333331</v>
      </c>
      <c r="T13" s="14">
        <f t="shared" si="10"/>
        <v>0.71428571428571419</v>
      </c>
      <c r="U13" s="14">
        <f>(Table3117[[#This Row],[2B]]+Table3117[[#This Row],[3B]]+(3*Table3117[[#This Row],[HR]]))/Table3117[[#This Row],[AB]]</f>
        <v>0.14285714285714285</v>
      </c>
      <c r="V13" s="15">
        <f>(0.69*Table3117[[#This Row],[BB]])+(0.89*Table3117[[#This Row],[1B]])+(1.27*Table3117[[#This Row],[2B]])+(1.62*Table3117[[#This Row],[3B]])+(2.1*Table3117[[#This Row],[HR]])/Table3117[[#This Row],[PA]]</f>
        <v>5.7175000000000002</v>
      </c>
      <c r="W13" s="15">
        <f t="shared" si="11"/>
        <v>2.97</v>
      </c>
    </row>
    <row r="14" spans="1:23" x14ac:dyDescent="0.25">
      <c r="A14" s="18" t="s">
        <v>99</v>
      </c>
      <c r="B14" s="6">
        <v>28</v>
      </c>
      <c r="C14" s="19">
        <f t="shared" si="0"/>
        <v>26</v>
      </c>
      <c r="D14" s="7">
        <f>SUM(Table3117[[#This Row],[1B]:[HR]])</f>
        <v>1</v>
      </c>
      <c r="E14" s="6">
        <v>2</v>
      </c>
      <c r="F14" s="6">
        <v>1</v>
      </c>
      <c r="G14" s="6">
        <v>0</v>
      </c>
      <c r="H14" s="6">
        <v>0</v>
      </c>
      <c r="I14" s="6">
        <v>0</v>
      </c>
      <c r="J14" s="8">
        <f t="shared" si="1"/>
        <v>1</v>
      </c>
      <c r="K14" s="9">
        <v>0</v>
      </c>
      <c r="L14" s="20">
        <f t="shared" si="2"/>
        <v>1</v>
      </c>
      <c r="M14" s="20">
        <f t="shared" si="3"/>
        <v>0</v>
      </c>
      <c r="N14" s="11">
        <f t="shared" si="4"/>
        <v>0</v>
      </c>
      <c r="O14" s="11">
        <f t="shared" si="5"/>
        <v>0</v>
      </c>
      <c r="P14" s="11">
        <f t="shared" si="6"/>
        <v>7.1428571428571425E-2</v>
      </c>
      <c r="Q14" s="21">
        <f t="shared" si="7"/>
        <v>3.8461538461538464E-2</v>
      </c>
      <c r="R14" s="21">
        <f t="shared" si="8"/>
        <v>3.8461538461538464E-2</v>
      </c>
      <c r="S14" s="22">
        <f t="shared" si="9"/>
        <v>0.10714285714285714</v>
      </c>
      <c r="T14" s="22">
        <f t="shared" si="10"/>
        <v>0.14560439560439559</v>
      </c>
      <c r="U14" s="22">
        <f>(Table3117[[#This Row],[2B]]+Table3117[[#This Row],[3B]]+(3*Table3117[[#This Row],[HR]]))/Table3117[[#This Row],[AB]]</f>
        <v>0</v>
      </c>
      <c r="V14" s="23">
        <f>(0.69*Table3117[[#This Row],[BB]])+(0.89*Table3117[[#This Row],[1B]])+(1.27*Table3117[[#This Row],[2B]])+(1.62*Table3117[[#This Row],[3B]])+(2.1*Table3117[[#This Row],[HR]])/Table3117[[#This Row],[PA]]</f>
        <v>2.27</v>
      </c>
      <c r="W14" s="15">
        <f t="shared" si="11"/>
        <v>0.16285714285714287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0D92-32A9-4312-B7E9-3D15EFE8BA2B}">
  <dimension ref="A1:W14"/>
  <sheetViews>
    <sheetView workbookViewId="0">
      <selection activeCell="H9" sqref="H9"/>
    </sheetView>
  </sheetViews>
  <sheetFormatPr defaultRowHeight="15" x14ac:dyDescent="0.25"/>
  <cols>
    <col min="1" max="1" width="17.28515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100</v>
      </c>
      <c r="B2" s="6">
        <v>71</v>
      </c>
      <c r="C2" s="7">
        <f t="shared" ref="C2:C14" si="0">B2-E2</f>
        <v>67</v>
      </c>
      <c r="D2" s="7">
        <f>SUM(Table3118[[#This Row],[1B]:[HR]])</f>
        <v>8</v>
      </c>
      <c r="E2" s="6">
        <v>4</v>
      </c>
      <c r="F2" s="6">
        <v>2</v>
      </c>
      <c r="G2" s="6">
        <v>5</v>
      </c>
      <c r="H2" s="6">
        <v>1</v>
      </c>
      <c r="I2" s="6">
        <v>0</v>
      </c>
      <c r="J2" s="8">
        <f t="shared" ref="J2:J14" si="1">SUM((F2*1),(G2*2),(H2*3),(I2*4))</f>
        <v>15</v>
      </c>
      <c r="K2" s="9">
        <v>6</v>
      </c>
      <c r="L2" s="10">
        <f t="shared" ref="L2:L14" si="2">IFERROR(F2/D2,0)</f>
        <v>0.25</v>
      </c>
      <c r="M2" s="10">
        <f t="shared" ref="M2:M14" si="3">IFERROR(G2/D2,0)</f>
        <v>0.625</v>
      </c>
      <c r="N2" s="10">
        <f t="shared" ref="N2:N14" si="4">IFERROR(H2/D2,0)</f>
        <v>0.125</v>
      </c>
      <c r="O2" s="11">
        <f t="shared" ref="O2:O14" si="5">IFERROR(I2/D2,0)</f>
        <v>0</v>
      </c>
      <c r="P2" s="11">
        <f t="shared" ref="P2:P14" si="6">IFERROR(E2/B2,0)</f>
        <v>5.6338028169014086E-2</v>
      </c>
      <c r="Q2" s="12">
        <f t="shared" ref="Q2:Q14" si="7">IFERROR((F2+G2+H2+I2)/C2,0)</f>
        <v>0.11940298507462686</v>
      </c>
      <c r="R2" s="13">
        <f t="shared" ref="R2:R14" si="8">IFERROR(J2/C2,0)</f>
        <v>0.22388059701492538</v>
      </c>
      <c r="S2" s="14">
        <f t="shared" ref="S2:S14" si="9">(D2+E2)/B2</f>
        <v>0.16901408450704225</v>
      </c>
      <c r="T2" s="14">
        <f t="shared" ref="T2:T14" si="10">R2+S2</f>
        <v>0.3928946815219676</v>
      </c>
      <c r="U2" s="14">
        <f>(Table3118[[#This Row],[2B]]+Table3118[[#This Row],[3B]]+(3*Table3118[[#This Row],[HR]]))/Table3118[[#This Row],[AB]]</f>
        <v>8.9552238805970144E-2</v>
      </c>
      <c r="V2" s="15">
        <f>(0.69*Table3118[[#This Row],[BB]])+(0.89*Table3118[[#This Row],[1B]])+(1.27*Table3118[[#This Row],[2B]])+(1.62*Table3118[[#This Row],[3B]])+(2.1*Table3118[[#This Row],[HR]])/Table3118[[#This Row],[PA]]</f>
        <v>12.510000000000002</v>
      </c>
      <c r="W2" s="15">
        <f t="shared" ref="W2:W14" si="11">((D2+E2)*(J2+(0.26*E2))+(0.52*K2))/B2</f>
        <v>2.7549295774647886</v>
      </c>
    </row>
    <row r="3" spans="1:23" x14ac:dyDescent="0.25">
      <c r="A3" s="17" t="s">
        <v>101</v>
      </c>
      <c r="B3" s="6">
        <v>70</v>
      </c>
      <c r="C3" s="7">
        <f t="shared" si="0"/>
        <v>67</v>
      </c>
      <c r="D3" s="7">
        <f>SUM(Table3118[[#This Row],[1B]:[HR]])</f>
        <v>17</v>
      </c>
      <c r="E3" s="6">
        <v>3</v>
      </c>
      <c r="F3" s="6">
        <v>5</v>
      </c>
      <c r="G3" s="6">
        <v>7</v>
      </c>
      <c r="H3" s="6">
        <v>1</v>
      </c>
      <c r="I3" s="6">
        <v>4</v>
      </c>
      <c r="J3" s="8">
        <f t="shared" si="1"/>
        <v>38</v>
      </c>
      <c r="K3" s="9">
        <v>4</v>
      </c>
      <c r="L3" s="11">
        <f t="shared" si="2"/>
        <v>0.29411764705882354</v>
      </c>
      <c r="M3" s="11">
        <f t="shared" si="3"/>
        <v>0.41176470588235292</v>
      </c>
      <c r="N3" s="11">
        <f t="shared" si="4"/>
        <v>5.8823529411764705E-2</v>
      </c>
      <c r="O3" s="11">
        <f t="shared" si="5"/>
        <v>0.23529411764705882</v>
      </c>
      <c r="P3" s="11">
        <f t="shared" si="6"/>
        <v>4.2857142857142858E-2</v>
      </c>
      <c r="Q3" s="12">
        <f t="shared" si="7"/>
        <v>0.2537313432835821</v>
      </c>
      <c r="R3" s="12">
        <f t="shared" si="8"/>
        <v>0.56716417910447758</v>
      </c>
      <c r="S3" s="14">
        <f t="shared" si="9"/>
        <v>0.2857142857142857</v>
      </c>
      <c r="T3" s="14">
        <f t="shared" si="10"/>
        <v>0.85287846481876328</v>
      </c>
      <c r="U3" s="14">
        <f>(Table3118[[#This Row],[2B]]+Table3118[[#This Row],[3B]]+(3*Table3118[[#This Row],[HR]]))/Table3118[[#This Row],[AB]]</f>
        <v>0.29850746268656714</v>
      </c>
      <c r="V3" s="15">
        <f>(0.69*Table3118[[#This Row],[BB]])+(0.89*Table3118[[#This Row],[1B]])+(1.27*Table3118[[#This Row],[2B]])+(1.62*Table3118[[#This Row],[3B]])+(2.1*Table3118[[#This Row],[HR]])/Table3118[[#This Row],[PA]]</f>
        <v>17.150000000000002</v>
      </c>
      <c r="W3" s="15">
        <f t="shared" si="11"/>
        <v>11.109714285714286</v>
      </c>
    </row>
    <row r="4" spans="1:23" x14ac:dyDescent="0.25">
      <c r="A4" s="17" t="s">
        <v>102</v>
      </c>
      <c r="B4" s="6">
        <v>69</v>
      </c>
      <c r="C4" s="7">
        <f t="shared" si="0"/>
        <v>61</v>
      </c>
      <c r="D4" s="7">
        <f>SUM(Table3118[[#This Row],[1B]:[HR]])</f>
        <v>18</v>
      </c>
      <c r="E4" s="6">
        <v>8</v>
      </c>
      <c r="F4" s="6">
        <v>9</v>
      </c>
      <c r="G4" s="6">
        <v>7</v>
      </c>
      <c r="H4" s="6">
        <v>1</v>
      </c>
      <c r="I4" s="6">
        <v>1</v>
      </c>
      <c r="J4" s="8">
        <f t="shared" si="1"/>
        <v>30</v>
      </c>
      <c r="K4" s="9">
        <v>1</v>
      </c>
      <c r="L4" s="11">
        <f t="shared" si="2"/>
        <v>0.5</v>
      </c>
      <c r="M4" s="11">
        <f t="shared" si="3"/>
        <v>0.3888888888888889</v>
      </c>
      <c r="N4" s="11">
        <f t="shared" si="4"/>
        <v>5.5555555555555552E-2</v>
      </c>
      <c r="O4" s="11">
        <f t="shared" si="5"/>
        <v>5.5555555555555552E-2</v>
      </c>
      <c r="P4" s="11">
        <f t="shared" si="6"/>
        <v>0.11594202898550725</v>
      </c>
      <c r="Q4" s="12">
        <f t="shared" si="7"/>
        <v>0.29508196721311475</v>
      </c>
      <c r="R4" s="12">
        <f t="shared" si="8"/>
        <v>0.49180327868852458</v>
      </c>
      <c r="S4" s="14">
        <f t="shared" si="9"/>
        <v>0.37681159420289856</v>
      </c>
      <c r="T4" s="14">
        <f t="shared" si="10"/>
        <v>0.86861487289142314</v>
      </c>
      <c r="U4" s="14">
        <f>(Table3118[[#This Row],[2B]]+Table3118[[#This Row],[3B]]+(3*Table3118[[#This Row],[HR]]))/Table3118[[#This Row],[AB]]</f>
        <v>0.18032786885245902</v>
      </c>
      <c r="V4" s="15">
        <f>(0.69*Table3118[[#This Row],[BB]])+(0.89*Table3118[[#This Row],[1B]])+(1.27*Table3118[[#This Row],[2B]])+(1.62*Table3118[[#This Row],[3B]])+(2.1*Table3118[[#This Row],[HR]])/Table3118[[#This Row],[PA]]</f>
        <v>24.070434782608697</v>
      </c>
      <c r="W4" s="15">
        <f t="shared" si="11"/>
        <v>12.095652173913042</v>
      </c>
    </row>
    <row r="5" spans="1:23" x14ac:dyDescent="0.25">
      <c r="A5" s="17" t="s">
        <v>103</v>
      </c>
      <c r="B5" s="6">
        <v>69</v>
      </c>
      <c r="C5" s="7">
        <f t="shared" si="0"/>
        <v>64</v>
      </c>
      <c r="D5" s="7">
        <f>SUM(Table3118[[#This Row],[1B]:[HR]])</f>
        <v>21</v>
      </c>
      <c r="E5" s="6">
        <v>5</v>
      </c>
      <c r="F5" s="6">
        <v>15</v>
      </c>
      <c r="G5" s="6">
        <v>5</v>
      </c>
      <c r="H5" s="6">
        <v>1</v>
      </c>
      <c r="I5" s="6">
        <v>0</v>
      </c>
      <c r="J5" s="8">
        <f t="shared" si="1"/>
        <v>28</v>
      </c>
      <c r="K5" s="9">
        <v>5</v>
      </c>
      <c r="L5" s="11">
        <f t="shared" si="2"/>
        <v>0.7142857142857143</v>
      </c>
      <c r="M5" s="11">
        <f t="shared" si="3"/>
        <v>0.23809523809523808</v>
      </c>
      <c r="N5" s="11">
        <f t="shared" si="4"/>
        <v>4.7619047619047616E-2</v>
      </c>
      <c r="O5" s="11">
        <f t="shared" si="5"/>
        <v>0</v>
      </c>
      <c r="P5" s="11">
        <f t="shared" si="6"/>
        <v>7.2463768115942032E-2</v>
      </c>
      <c r="Q5" s="12">
        <f t="shared" si="7"/>
        <v>0.328125</v>
      </c>
      <c r="R5" s="12">
        <f t="shared" si="8"/>
        <v>0.4375</v>
      </c>
      <c r="S5" s="14">
        <f t="shared" si="9"/>
        <v>0.37681159420289856</v>
      </c>
      <c r="T5" s="14">
        <f t="shared" si="10"/>
        <v>0.81431159420289856</v>
      </c>
      <c r="U5" s="14">
        <f>(Table3118[[#This Row],[2B]]+Table3118[[#This Row],[3B]]+(3*Table3118[[#This Row],[HR]]))/Table3118[[#This Row],[AB]]</f>
        <v>9.375E-2</v>
      </c>
      <c r="V5" s="15">
        <f>(0.69*Table3118[[#This Row],[BB]])+(0.89*Table3118[[#This Row],[1B]])+(1.27*Table3118[[#This Row],[2B]])+(1.62*Table3118[[#This Row],[3B]])+(2.1*Table3118[[#This Row],[HR]])/Table3118[[#This Row],[PA]]</f>
        <v>24.77</v>
      </c>
      <c r="W5" s="15">
        <f t="shared" si="11"/>
        <v>11.078260869565218</v>
      </c>
    </row>
    <row r="6" spans="1:23" x14ac:dyDescent="0.25">
      <c r="A6" s="16" t="s">
        <v>104</v>
      </c>
      <c r="B6" s="6">
        <v>66</v>
      </c>
      <c r="C6" s="7">
        <f t="shared" si="0"/>
        <v>59</v>
      </c>
      <c r="D6" s="7">
        <f>SUM(Table3118[[#This Row],[1B]:[HR]])</f>
        <v>22</v>
      </c>
      <c r="E6" s="6">
        <v>7</v>
      </c>
      <c r="F6" s="6">
        <v>10</v>
      </c>
      <c r="G6" s="6">
        <v>9</v>
      </c>
      <c r="H6" s="6">
        <v>1</v>
      </c>
      <c r="I6" s="6">
        <v>2</v>
      </c>
      <c r="J6" s="8">
        <f t="shared" si="1"/>
        <v>39</v>
      </c>
      <c r="K6" s="9">
        <v>14</v>
      </c>
      <c r="L6" s="11">
        <f t="shared" si="2"/>
        <v>0.45454545454545453</v>
      </c>
      <c r="M6" s="11">
        <f t="shared" si="3"/>
        <v>0.40909090909090912</v>
      </c>
      <c r="N6" s="11">
        <f t="shared" si="4"/>
        <v>4.5454545454545456E-2</v>
      </c>
      <c r="O6" s="11">
        <f t="shared" si="5"/>
        <v>9.0909090909090912E-2</v>
      </c>
      <c r="P6" s="11">
        <f t="shared" si="6"/>
        <v>0.10606060606060606</v>
      </c>
      <c r="Q6" s="12">
        <f t="shared" si="7"/>
        <v>0.3728813559322034</v>
      </c>
      <c r="R6" s="12">
        <f t="shared" si="8"/>
        <v>0.66101694915254239</v>
      </c>
      <c r="S6" s="14">
        <f t="shared" si="9"/>
        <v>0.43939393939393939</v>
      </c>
      <c r="T6" s="14">
        <f t="shared" si="10"/>
        <v>1.1004108885464818</v>
      </c>
      <c r="U6" s="14">
        <f>(Table3118[[#This Row],[2B]]+Table3118[[#This Row],[3B]]+(3*Table3118[[#This Row],[HR]]))/Table3118[[#This Row],[AB]]</f>
        <v>0.2711864406779661</v>
      </c>
      <c r="V6" s="15">
        <f>(0.69*Table3118[[#This Row],[BB]])+(0.89*Table3118[[#This Row],[1B]])+(1.27*Table3118[[#This Row],[2B]])+(1.62*Table3118[[#This Row],[3B]])+(2.1*Table3118[[#This Row],[HR]])/Table3118[[#This Row],[PA]]</f>
        <v>26.843636363636364</v>
      </c>
      <c r="W6" s="15">
        <f t="shared" si="11"/>
        <v>18.046363636363637</v>
      </c>
    </row>
    <row r="7" spans="1:23" x14ac:dyDescent="0.25">
      <c r="A7" s="17" t="s">
        <v>105</v>
      </c>
      <c r="B7" s="6">
        <v>63</v>
      </c>
      <c r="C7" s="7">
        <f t="shared" si="0"/>
        <v>55</v>
      </c>
      <c r="D7" s="7">
        <f>SUM(Table3118[[#This Row],[1B]:[HR]])</f>
        <v>10</v>
      </c>
      <c r="E7" s="6">
        <v>8</v>
      </c>
      <c r="F7" s="6">
        <v>6</v>
      </c>
      <c r="G7" s="6">
        <v>3</v>
      </c>
      <c r="H7" s="6">
        <v>0</v>
      </c>
      <c r="I7" s="6">
        <v>1</v>
      </c>
      <c r="J7" s="8">
        <f t="shared" si="1"/>
        <v>16</v>
      </c>
      <c r="K7" s="9">
        <v>3</v>
      </c>
      <c r="L7" s="11">
        <f t="shared" si="2"/>
        <v>0.6</v>
      </c>
      <c r="M7" s="11">
        <f t="shared" si="3"/>
        <v>0.3</v>
      </c>
      <c r="N7" s="11">
        <f t="shared" si="4"/>
        <v>0</v>
      </c>
      <c r="O7" s="11">
        <f t="shared" si="5"/>
        <v>0.1</v>
      </c>
      <c r="P7" s="11">
        <f t="shared" si="6"/>
        <v>0.12698412698412698</v>
      </c>
      <c r="Q7" s="12">
        <f t="shared" si="7"/>
        <v>0.18181818181818182</v>
      </c>
      <c r="R7" s="12">
        <f t="shared" si="8"/>
        <v>0.29090909090909089</v>
      </c>
      <c r="S7" s="14">
        <f t="shared" si="9"/>
        <v>0.2857142857142857</v>
      </c>
      <c r="T7" s="14">
        <f t="shared" si="10"/>
        <v>0.57662337662337659</v>
      </c>
      <c r="U7" s="14">
        <f>(Table3118[[#This Row],[2B]]+Table3118[[#This Row],[3B]]+(3*Table3118[[#This Row],[HR]]))/Table3118[[#This Row],[AB]]</f>
        <v>0.10909090909090909</v>
      </c>
      <c r="V7" s="15">
        <f>(0.69*Table3118[[#This Row],[BB]])+(0.89*Table3118[[#This Row],[1B]])+(1.27*Table3118[[#This Row],[2B]])+(1.62*Table3118[[#This Row],[3B]])+(2.1*Table3118[[#This Row],[HR]])/Table3118[[#This Row],[PA]]</f>
        <v>14.703333333333333</v>
      </c>
      <c r="W7" s="15">
        <f t="shared" si="11"/>
        <v>5.1904761904761898</v>
      </c>
    </row>
    <row r="8" spans="1:23" x14ac:dyDescent="0.25">
      <c r="A8" s="17" t="s">
        <v>106</v>
      </c>
      <c r="B8" s="6">
        <v>62</v>
      </c>
      <c r="C8" s="7">
        <f t="shared" si="0"/>
        <v>60</v>
      </c>
      <c r="D8" s="7">
        <f>SUM(Table3118[[#This Row],[1B]:[HR]])</f>
        <v>22</v>
      </c>
      <c r="E8" s="6">
        <v>2</v>
      </c>
      <c r="F8" s="6">
        <v>15</v>
      </c>
      <c r="G8" s="6">
        <v>4</v>
      </c>
      <c r="H8" s="6">
        <v>0</v>
      </c>
      <c r="I8" s="6">
        <v>3</v>
      </c>
      <c r="J8" s="8">
        <f t="shared" si="1"/>
        <v>35</v>
      </c>
      <c r="K8" s="9">
        <v>2</v>
      </c>
      <c r="L8" s="11">
        <f t="shared" si="2"/>
        <v>0.68181818181818177</v>
      </c>
      <c r="M8" s="11">
        <f t="shared" si="3"/>
        <v>0.18181818181818182</v>
      </c>
      <c r="N8" s="11">
        <f t="shared" si="4"/>
        <v>0</v>
      </c>
      <c r="O8" s="11">
        <f t="shared" si="5"/>
        <v>0.13636363636363635</v>
      </c>
      <c r="P8" s="11">
        <f t="shared" si="6"/>
        <v>3.2258064516129031E-2</v>
      </c>
      <c r="Q8" s="12">
        <f t="shared" si="7"/>
        <v>0.36666666666666664</v>
      </c>
      <c r="R8" s="12">
        <f t="shared" si="8"/>
        <v>0.58333333333333337</v>
      </c>
      <c r="S8" s="14">
        <f t="shared" si="9"/>
        <v>0.38709677419354838</v>
      </c>
      <c r="T8" s="14">
        <f t="shared" si="10"/>
        <v>0.97043010752688175</v>
      </c>
      <c r="U8" s="14">
        <f>(Table3118[[#This Row],[2B]]+Table3118[[#This Row],[3B]]+(3*Table3118[[#This Row],[HR]]))/Table3118[[#This Row],[AB]]</f>
        <v>0.21666666666666667</v>
      </c>
      <c r="V8" s="15">
        <f>(0.69*Table3118[[#This Row],[BB]])+(0.89*Table3118[[#This Row],[1B]])+(1.27*Table3118[[#This Row],[2B]])+(1.62*Table3118[[#This Row],[3B]])+(2.1*Table3118[[#This Row],[HR]])/Table3118[[#This Row],[PA]]</f>
        <v>19.911612903225809</v>
      </c>
      <c r="W8" s="15">
        <f t="shared" si="11"/>
        <v>13.766451612903225</v>
      </c>
    </row>
    <row r="9" spans="1:23" x14ac:dyDescent="0.25">
      <c r="A9" s="17" t="s">
        <v>107</v>
      </c>
      <c r="B9" s="6">
        <v>65</v>
      </c>
      <c r="C9" s="7">
        <f t="shared" si="0"/>
        <v>58</v>
      </c>
      <c r="D9" s="7">
        <f>SUM(Table3118[[#This Row],[1B]:[HR]])</f>
        <v>14</v>
      </c>
      <c r="E9" s="6">
        <v>7</v>
      </c>
      <c r="F9" s="6">
        <v>7</v>
      </c>
      <c r="G9" s="6">
        <v>4</v>
      </c>
      <c r="H9" s="6">
        <v>0</v>
      </c>
      <c r="I9" s="6">
        <v>3</v>
      </c>
      <c r="J9" s="8">
        <f t="shared" si="1"/>
        <v>27</v>
      </c>
      <c r="K9" s="9">
        <v>1</v>
      </c>
      <c r="L9" s="11">
        <f t="shared" si="2"/>
        <v>0.5</v>
      </c>
      <c r="M9" s="11">
        <f t="shared" si="3"/>
        <v>0.2857142857142857</v>
      </c>
      <c r="N9" s="11">
        <f t="shared" si="4"/>
        <v>0</v>
      </c>
      <c r="O9" s="11">
        <f t="shared" si="5"/>
        <v>0.21428571428571427</v>
      </c>
      <c r="P9" s="11">
        <f t="shared" si="6"/>
        <v>0.1076923076923077</v>
      </c>
      <c r="Q9" s="12">
        <f t="shared" si="7"/>
        <v>0.2413793103448276</v>
      </c>
      <c r="R9" s="12">
        <f t="shared" si="8"/>
        <v>0.46551724137931033</v>
      </c>
      <c r="S9" s="14">
        <f t="shared" si="9"/>
        <v>0.32307692307692309</v>
      </c>
      <c r="T9" s="14">
        <f t="shared" si="10"/>
        <v>0.78859416445623343</v>
      </c>
      <c r="U9" s="14">
        <f>(Table3118[[#This Row],[2B]]+Table3118[[#This Row],[3B]]+(3*Table3118[[#This Row],[HR]]))/Table3118[[#This Row],[AB]]</f>
        <v>0.22413793103448276</v>
      </c>
      <c r="V9" s="15">
        <f>(0.69*Table3118[[#This Row],[BB]])+(0.89*Table3118[[#This Row],[1B]])+(1.27*Table3118[[#This Row],[2B]])+(1.62*Table3118[[#This Row],[3B]])+(2.1*Table3118[[#This Row],[HR]])/Table3118[[#This Row],[PA]]</f>
        <v>16.236923076923077</v>
      </c>
      <c r="W9" s="15">
        <f t="shared" si="11"/>
        <v>9.3190769230769224</v>
      </c>
    </row>
    <row r="10" spans="1:23" x14ac:dyDescent="0.25">
      <c r="A10" s="17" t="s">
        <v>108</v>
      </c>
      <c r="B10" s="6">
        <v>27</v>
      </c>
      <c r="C10" s="7">
        <f t="shared" si="0"/>
        <v>26</v>
      </c>
      <c r="D10" s="7">
        <f>SUM(Table3118[[#This Row],[1B]:[HR]])</f>
        <v>5</v>
      </c>
      <c r="E10" s="6">
        <v>1</v>
      </c>
      <c r="F10" s="6">
        <v>4</v>
      </c>
      <c r="G10" s="6">
        <v>1</v>
      </c>
      <c r="H10" s="6">
        <v>0</v>
      </c>
      <c r="I10" s="6">
        <v>0</v>
      </c>
      <c r="J10" s="8">
        <f t="shared" si="1"/>
        <v>6</v>
      </c>
      <c r="K10" s="9">
        <v>0</v>
      </c>
      <c r="L10" s="11">
        <f t="shared" si="2"/>
        <v>0.8</v>
      </c>
      <c r="M10" s="11">
        <f t="shared" si="3"/>
        <v>0.2</v>
      </c>
      <c r="N10" s="11">
        <f t="shared" si="4"/>
        <v>0</v>
      </c>
      <c r="O10" s="11">
        <f t="shared" si="5"/>
        <v>0</v>
      </c>
      <c r="P10" s="11">
        <f t="shared" si="6"/>
        <v>3.7037037037037035E-2</v>
      </c>
      <c r="Q10" s="12">
        <f t="shared" si="7"/>
        <v>0.19230769230769232</v>
      </c>
      <c r="R10" s="12">
        <f t="shared" si="8"/>
        <v>0.23076923076923078</v>
      </c>
      <c r="S10" s="14">
        <f t="shared" si="9"/>
        <v>0.22222222222222221</v>
      </c>
      <c r="T10" s="14">
        <f t="shared" si="10"/>
        <v>0.45299145299145299</v>
      </c>
      <c r="U10" s="14">
        <f>(Table3118[[#This Row],[2B]]+Table3118[[#This Row],[3B]]+(3*Table3118[[#This Row],[HR]]))/Table3118[[#This Row],[AB]]</f>
        <v>3.8461538461538464E-2</v>
      </c>
      <c r="V10" s="15">
        <f>(0.69*Table3118[[#This Row],[BB]])+(0.89*Table3118[[#This Row],[1B]])+(1.27*Table3118[[#This Row],[2B]])+(1.62*Table3118[[#This Row],[3B]])+(2.1*Table3118[[#This Row],[HR]])/Table3118[[#This Row],[PA]]</f>
        <v>5.52</v>
      </c>
      <c r="W10" s="15">
        <f t="shared" si="11"/>
        <v>1.3911111111111112</v>
      </c>
    </row>
    <row r="11" spans="1:23" x14ac:dyDescent="0.25">
      <c r="A11" s="17" t="s">
        <v>109</v>
      </c>
      <c r="B11" s="6">
        <v>26</v>
      </c>
      <c r="C11" s="7">
        <f t="shared" si="0"/>
        <v>24</v>
      </c>
      <c r="D11" s="7">
        <f>SUM(Table3118[[#This Row],[1B]:[HR]])</f>
        <v>7</v>
      </c>
      <c r="E11" s="6">
        <v>2</v>
      </c>
      <c r="F11" s="6">
        <v>5</v>
      </c>
      <c r="G11" s="6">
        <v>2</v>
      </c>
      <c r="H11" s="6">
        <v>0</v>
      </c>
      <c r="I11" s="6">
        <v>0</v>
      </c>
      <c r="J11" s="8">
        <f t="shared" si="1"/>
        <v>9</v>
      </c>
      <c r="K11" s="9">
        <v>0</v>
      </c>
      <c r="L11" s="11">
        <f t="shared" si="2"/>
        <v>0.7142857142857143</v>
      </c>
      <c r="M11" s="11">
        <f t="shared" si="3"/>
        <v>0.2857142857142857</v>
      </c>
      <c r="N11" s="11">
        <f t="shared" si="4"/>
        <v>0</v>
      </c>
      <c r="O11" s="11">
        <f t="shared" si="5"/>
        <v>0</v>
      </c>
      <c r="P11" s="11">
        <f t="shared" si="6"/>
        <v>7.6923076923076927E-2</v>
      </c>
      <c r="Q11" s="12">
        <f t="shared" si="7"/>
        <v>0.29166666666666669</v>
      </c>
      <c r="R11" s="12">
        <f t="shared" si="8"/>
        <v>0.375</v>
      </c>
      <c r="S11" s="14">
        <f t="shared" si="9"/>
        <v>0.34615384615384615</v>
      </c>
      <c r="T11" s="14">
        <f t="shared" si="10"/>
        <v>0.72115384615384615</v>
      </c>
      <c r="U11" s="14">
        <f>(Table3118[[#This Row],[2B]]+Table3118[[#This Row],[3B]]+(3*Table3118[[#This Row],[HR]]))/Table3118[[#This Row],[AB]]</f>
        <v>8.3333333333333329E-2</v>
      </c>
      <c r="V11" s="15">
        <f>(0.69*Table3118[[#This Row],[BB]])+(0.89*Table3118[[#This Row],[1B]])+(1.27*Table3118[[#This Row],[2B]])+(1.62*Table3118[[#This Row],[3B]])+(2.1*Table3118[[#This Row],[HR]])/Table3118[[#This Row],[PA]]</f>
        <v>8.370000000000001</v>
      </c>
      <c r="W11" s="15">
        <f t="shared" si="11"/>
        <v>3.2953846153846151</v>
      </c>
    </row>
    <row r="12" spans="1:23" x14ac:dyDescent="0.25">
      <c r="A12" s="17" t="s">
        <v>110</v>
      </c>
      <c r="B12" s="6">
        <v>26</v>
      </c>
      <c r="C12" s="7">
        <f t="shared" si="0"/>
        <v>24</v>
      </c>
      <c r="D12" s="7">
        <f>SUM(Table3118[[#This Row],[1B]:[HR]])</f>
        <v>2</v>
      </c>
      <c r="E12" s="6">
        <v>2</v>
      </c>
      <c r="F12" s="6">
        <v>0</v>
      </c>
      <c r="G12" s="6">
        <v>1</v>
      </c>
      <c r="H12" s="6">
        <v>1</v>
      </c>
      <c r="I12" s="6">
        <v>0</v>
      </c>
      <c r="J12" s="8">
        <f t="shared" si="1"/>
        <v>5</v>
      </c>
      <c r="K12" s="9">
        <v>0</v>
      </c>
      <c r="L12" s="11">
        <f t="shared" si="2"/>
        <v>0</v>
      </c>
      <c r="M12" s="11">
        <f t="shared" si="3"/>
        <v>0.5</v>
      </c>
      <c r="N12" s="11">
        <f t="shared" si="4"/>
        <v>0.5</v>
      </c>
      <c r="O12" s="11">
        <f t="shared" si="5"/>
        <v>0</v>
      </c>
      <c r="P12" s="11">
        <f t="shared" si="6"/>
        <v>7.6923076923076927E-2</v>
      </c>
      <c r="Q12" s="12">
        <f t="shared" si="7"/>
        <v>8.3333333333333329E-2</v>
      </c>
      <c r="R12" s="12">
        <f t="shared" si="8"/>
        <v>0.20833333333333334</v>
      </c>
      <c r="S12" s="14">
        <f t="shared" si="9"/>
        <v>0.15384615384615385</v>
      </c>
      <c r="T12" s="14">
        <f t="shared" si="10"/>
        <v>0.36217948717948723</v>
      </c>
      <c r="U12" s="14">
        <f>(Table3118[[#This Row],[2B]]+Table3118[[#This Row],[3B]]+(3*Table3118[[#This Row],[HR]]))/Table3118[[#This Row],[AB]]</f>
        <v>8.3333333333333329E-2</v>
      </c>
      <c r="V12" s="15">
        <f>(0.69*Table3118[[#This Row],[BB]])+(0.89*Table3118[[#This Row],[1B]])+(1.27*Table3118[[#This Row],[2B]])+(1.62*Table3118[[#This Row],[3B]])+(2.1*Table3118[[#This Row],[HR]])/Table3118[[#This Row],[PA]]</f>
        <v>4.2699999999999996</v>
      </c>
      <c r="W12" s="15">
        <f t="shared" si="11"/>
        <v>0.84923076923076912</v>
      </c>
    </row>
    <row r="13" spans="1:23" x14ac:dyDescent="0.25">
      <c r="A13" s="17" t="s">
        <v>111</v>
      </c>
      <c r="B13" s="6">
        <v>26</v>
      </c>
      <c r="C13" s="7">
        <f t="shared" si="0"/>
        <v>25</v>
      </c>
      <c r="D13" s="7">
        <f>SUM(Table3118[[#This Row],[1B]:[HR]])</f>
        <v>1</v>
      </c>
      <c r="E13" s="6">
        <v>1</v>
      </c>
      <c r="F13" s="6">
        <v>0</v>
      </c>
      <c r="G13" s="6">
        <v>0</v>
      </c>
      <c r="H13" s="6">
        <v>1</v>
      </c>
      <c r="I13" s="6">
        <v>0</v>
      </c>
      <c r="J13" s="8">
        <f t="shared" si="1"/>
        <v>3</v>
      </c>
      <c r="K13" s="9">
        <v>1</v>
      </c>
      <c r="L13" s="11">
        <f t="shared" si="2"/>
        <v>0</v>
      </c>
      <c r="M13" s="11">
        <f t="shared" si="3"/>
        <v>0</v>
      </c>
      <c r="N13" s="11">
        <f t="shared" si="4"/>
        <v>1</v>
      </c>
      <c r="O13" s="11">
        <f t="shared" si="5"/>
        <v>0</v>
      </c>
      <c r="P13" s="11">
        <f t="shared" si="6"/>
        <v>3.8461538461538464E-2</v>
      </c>
      <c r="Q13" s="12">
        <f t="shared" si="7"/>
        <v>0.04</v>
      </c>
      <c r="R13" s="12">
        <f t="shared" si="8"/>
        <v>0.12</v>
      </c>
      <c r="S13" s="14">
        <f t="shared" si="9"/>
        <v>7.6923076923076927E-2</v>
      </c>
      <c r="T13" s="14">
        <f t="shared" si="10"/>
        <v>0.19692307692307692</v>
      </c>
      <c r="U13" s="14">
        <f>(Table3118[[#This Row],[2B]]+Table3118[[#This Row],[3B]]+(3*Table3118[[#This Row],[HR]]))/Table3118[[#This Row],[AB]]</f>
        <v>0.04</v>
      </c>
      <c r="V13" s="15">
        <f>(0.69*Table3118[[#This Row],[BB]])+(0.89*Table3118[[#This Row],[1B]])+(1.27*Table3118[[#This Row],[2B]])+(1.62*Table3118[[#This Row],[3B]])+(2.1*Table3118[[#This Row],[HR]])/Table3118[[#This Row],[PA]]</f>
        <v>2.31</v>
      </c>
      <c r="W13" s="15">
        <f t="shared" si="11"/>
        <v>0.27076923076923076</v>
      </c>
    </row>
    <row r="14" spans="1:23" x14ac:dyDescent="0.25">
      <c r="A14" s="18" t="s">
        <v>112</v>
      </c>
      <c r="B14" s="6">
        <v>27</v>
      </c>
      <c r="C14" s="19">
        <f t="shared" si="0"/>
        <v>25</v>
      </c>
      <c r="D14" s="7">
        <f>SUM(Table3118[[#This Row],[1B]:[HR]])</f>
        <v>7</v>
      </c>
      <c r="E14" s="6">
        <v>2</v>
      </c>
      <c r="F14" s="6">
        <v>5</v>
      </c>
      <c r="G14" s="6">
        <v>2</v>
      </c>
      <c r="H14" s="6">
        <v>0</v>
      </c>
      <c r="I14" s="6">
        <v>0</v>
      </c>
      <c r="J14" s="8">
        <f t="shared" si="1"/>
        <v>9</v>
      </c>
      <c r="K14" s="9">
        <v>1</v>
      </c>
      <c r="L14" s="20">
        <f t="shared" si="2"/>
        <v>0.7142857142857143</v>
      </c>
      <c r="M14" s="20">
        <f t="shared" si="3"/>
        <v>0.2857142857142857</v>
      </c>
      <c r="N14" s="11">
        <f t="shared" si="4"/>
        <v>0</v>
      </c>
      <c r="O14" s="11">
        <f t="shared" si="5"/>
        <v>0</v>
      </c>
      <c r="P14" s="11">
        <f t="shared" si="6"/>
        <v>7.407407407407407E-2</v>
      </c>
      <c r="Q14" s="21">
        <f t="shared" si="7"/>
        <v>0.28000000000000003</v>
      </c>
      <c r="R14" s="21">
        <f t="shared" si="8"/>
        <v>0.36</v>
      </c>
      <c r="S14" s="22">
        <f t="shared" si="9"/>
        <v>0.33333333333333331</v>
      </c>
      <c r="T14" s="22">
        <f t="shared" si="10"/>
        <v>0.69333333333333336</v>
      </c>
      <c r="U14" s="22">
        <f>(Table3118[[#This Row],[2B]]+Table3118[[#This Row],[3B]]+(3*Table3118[[#This Row],[HR]]))/Table3118[[#This Row],[AB]]</f>
        <v>0.08</v>
      </c>
      <c r="V14" s="23">
        <f>(0.69*Table3118[[#This Row],[BB]])+(0.89*Table3118[[#This Row],[1B]])+(1.27*Table3118[[#This Row],[2B]])+(1.62*Table3118[[#This Row],[3B]])+(2.1*Table3118[[#This Row],[HR]])/Table3118[[#This Row],[PA]]</f>
        <v>8.370000000000001</v>
      </c>
      <c r="W14" s="15">
        <f t="shared" si="11"/>
        <v>3.1925925925925922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6A9A-1097-42FC-A296-5FB7AD9B586B}">
  <dimension ref="A1:W14"/>
  <sheetViews>
    <sheetView workbookViewId="0">
      <selection activeCell="F9" sqref="F9"/>
    </sheetView>
  </sheetViews>
  <sheetFormatPr defaultRowHeight="15" x14ac:dyDescent="0.25"/>
  <cols>
    <col min="1" max="1" width="17.28515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113</v>
      </c>
      <c r="B2" s="6">
        <v>72</v>
      </c>
      <c r="C2" s="7">
        <f t="shared" ref="C2:C14" si="0">B2-E2</f>
        <v>71</v>
      </c>
      <c r="D2" s="7">
        <f>SUM(Table3119[[#This Row],[1B]:[HR]])</f>
        <v>14</v>
      </c>
      <c r="E2" s="6">
        <v>1</v>
      </c>
      <c r="F2" s="6">
        <v>8</v>
      </c>
      <c r="G2" s="6">
        <v>6</v>
      </c>
      <c r="H2" s="6">
        <v>0</v>
      </c>
      <c r="I2" s="6">
        <v>0</v>
      </c>
      <c r="J2" s="8">
        <f t="shared" ref="J2:J14" si="1">SUM((F2*1),(G2*2),(H2*3),(I2*4))</f>
        <v>20</v>
      </c>
      <c r="K2" s="9">
        <v>2</v>
      </c>
      <c r="L2" s="10">
        <f t="shared" ref="L2:L14" si="2">IFERROR(F2/D2,0)</f>
        <v>0.5714285714285714</v>
      </c>
      <c r="M2" s="10">
        <f t="shared" ref="M2:M14" si="3">IFERROR(G2/D2,0)</f>
        <v>0.42857142857142855</v>
      </c>
      <c r="N2" s="10">
        <f t="shared" ref="N2:N14" si="4">IFERROR(H2/D2,0)</f>
        <v>0</v>
      </c>
      <c r="O2" s="11">
        <f t="shared" ref="O2:O14" si="5">IFERROR(I2/D2,0)</f>
        <v>0</v>
      </c>
      <c r="P2" s="11">
        <f t="shared" ref="P2:P14" si="6">IFERROR(E2/B2,0)</f>
        <v>1.3888888888888888E-2</v>
      </c>
      <c r="Q2" s="12">
        <f t="shared" ref="Q2:Q14" si="7">IFERROR((F2+G2+H2+I2)/C2,0)</f>
        <v>0.19718309859154928</v>
      </c>
      <c r="R2" s="13">
        <f t="shared" ref="R2:R14" si="8">IFERROR(J2/C2,0)</f>
        <v>0.28169014084507044</v>
      </c>
      <c r="S2" s="14">
        <f t="shared" ref="S2:S14" si="9">(D2+E2)/B2</f>
        <v>0.20833333333333334</v>
      </c>
      <c r="T2" s="14">
        <f t="shared" ref="T2:T14" si="10">R2+S2</f>
        <v>0.49002347417840375</v>
      </c>
      <c r="U2" s="14">
        <f>(Table3119[[#This Row],[2B]]+Table3119[[#This Row],[3B]]+(3*Table3119[[#This Row],[HR]]))/Table3119[[#This Row],[AB]]</f>
        <v>8.4507042253521125E-2</v>
      </c>
      <c r="V2" s="15">
        <f>(0.69*Table3119[[#This Row],[BB]])+(0.89*Table3119[[#This Row],[1B]])+(1.27*Table3119[[#This Row],[2B]])+(1.62*Table3119[[#This Row],[3B]])+(2.1*Table3119[[#This Row],[HR]])/Table3119[[#This Row],[PA]]</f>
        <v>15.43</v>
      </c>
      <c r="W2" s="15">
        <f t="shared" ref="W2:W14" si="11">((D2+E2)*(J2+(0.26*E2))+(0.52*K2))/B2</f>
        <v>4.2352777777777781</v>
      </c>
    </row>
    <row r="3" spans="1:23" x14ac:dyDescent="0.25">
      <c r="A3" s="17" t="s">
        <v>114</v>
      </c>
      <c r="B3" s="6">
        <v>69</v>
      </c>
      <c r="C3" s="7">
        <f t="shared" si="0"/>
        <v>63</v>
      </c>
      <c r="D3" s="7">
        <f>SUM(Table3119[[#This Row],[1B]:[HR]])</f>
        <v>19</v>
      </c>
      <c r="E3" s="6">
        <v>6</v>
      </c>
      <c r="F3" s="6">
        <v>13</v>
      </c>
      <c r="G3" s="6">
        <v>3</v>
      </c>
      <c r="H3" s="6">
        <v>1</v>
      </c>
      <c r="I3" s="6">
        <v>2</v>
      </c>
      <c r="J3" s="8">
        <f t="shared" si="1"/>
        <v>30</v>
      </c>
      <c r="K3" s="9">
        <v>7</v>
      </c>
      <c r="L3" s="11">
        <f t="shared" si="2"/>
        <v>0.68421052631578949</v>
      </c>
      <c r="M3" s="11">
        <f t="shared" si="3"/>
        <v>0.15789473684210525</v>
      </c>
      <c r="N3" s="11">
        <f t="shared" si="4"/>
        <v>5.2631578947368418E-2</v>
      </c>
      <c r="O3" s="11">
        <f t="shared" si="5"/>
        <v>0.10526315789473684</v>
      </c>
      <c r="P3" s="11">
        <f t="shared" si="6"/>
        <v>8.6956521739130432E-2</v>
      </c>
      <c r="Q3" s="12">
        <f t="shared" si="7"/>
        <v>0.30158730158730157</v>
      </c>
      <c r="R3" s="12">
        <f t="shared" si="8"/>
        <v>0.47619047619047616</v>
      </c>
      <c r="S3" s="14">
        <f t="shared" si="9"/>
        <v>0.36231884057971014</v>
      </c>
      <c r="T3" s="14">
        <f t="shared" si="10"/>
        <v>0.83850931677018625</v>
      </c>
      <c r="U3" s="14">
        <f>(Table3119[[#This Row],[2B]]+Table3119[[#This Row],[3B]]+(3*Table3119[[#This Row],[HR]]))/Table3119[[#This Row],[AB]]</f>
        <v>0.15873015873015872</v>
      </c>
      <c r="V3" s="15">
        <f>(0.69*Table3119[[#This Row],[BB]])+(0.89*Table3119[[#This Row],[1B]])+(1.27*Table3119[[#This Row],[2B]])+(1.62*Table3119[[#This Row],[3B]])+(2.1*Table3119[[#This Row],[HR]])/Table3119[[#This Row],[PA]]</f>
        <v>21.200869565217392</v>
      </c>
      <c r="W3" s="15">
        <f t="shared" si="11"/>
        <v>11.487536231884057</v>
      </c>
    </row>
    <row r="4" spans="1:23" x14ac:dyDescent="0.25">
      <c r="A4" s="17" t="s">
        <v>115</v>
      </c>
      <c r="B4" s="6">
        <v>72</v>
      </c>
      <c r="C4" s="7">
        <f t="shared" si="0"/>
        <v>64</v>
      </c>
      <c r="D4" s="7">
        <f>SUM(Table3119[[#This Row],[1B]:[HR]])</f>
        <v>21</v>
      </c>
      <c r="E4" s="6">
        <v>8</v>
      </c>
      <c r="F4" s="6">
        <v>8</v>
      </c>
      <c r="G4" s="6">
        <v>9</v>
      </c>
      <c r="H4" s="6">
        <v>1</v>
      </c>
      <c r="I4" s="6">
        <v>3</v>
      </c>
      <c r="J4" s="8">
        <f t="shared" si="1"/>
        <v>41</v>
      </c>
      <c r="K4" s="9">
        <v>3</v>
      </c>
      <c r="L4" s="11">
        <f t="shared" si="2"/>
        <v>0.38095238095238093</v>
      </c>
      <c r="M4" s="11">
        <f t="shared" si="3"/>
        <v>0.42857142857142855</v>
      </c>
      <c r="N4" s="11">
        <f t="shared" si="4"/>
        <v>4.7619047619047616E-2</v>
      </c>
      <c r="O4" s="11">
        <f t="shared" si="5"/>
        <v>0.14285714285714285</v>
      </c>
      <c r="P4" s="11">
        <f t="shared" si="6"/>
        <v>0.1111111111111111</v>
      </c>
      <c r="Q4" s="12">
        <f t="shared" si="7"/>
        <v>0.328125</v>
      </c>
      <c r="R4" s="12">
        <f t="shared" si="8"/>
        <v>0.640625</v>
      </c>
      <c r="S4" s="14">
        <f t="shared" si="9"/>
        <v>0.40277777777777779</v>
      </c>
      <c r="T4" s="14">
        <f t="shared" si="10"/>
        <v>1.0434027777777777</v>
      </c>
      <c r="U4" s="14">
        <f>(Table3119[[#This Row],[2B]]+Table3119[[#This Row],[3B]]+(3*Table3119[[#This Row],[HR]]))/Table3119[[#This Row],[AB]]</f>
        <v>0.296875</v>
      </c>
      <c r="V4" s="15">
        <f>(0.69*Table3119[[#This Row],[BB]])+(0.89*Table3119[[#This Row],[1B]])+(1.27*Table3119[[#This Row],[2B]])+(1.62*Table3119[[#This Row],[3B]])+(2.1*Table3119[[#This Row],[HR]])/Table3119[[#This Row],[PA]]</f>
        <v>25.7775</v>
      </c>
      <c r="W4" s="15">
        <f t="shared" si="11"/>
        <v>17.373333333333331</v>
      </c>
    </row>
    <row r="5" spans="1:23" x14ac:dyDescent="0.25">
      <c r="A5" s="17" t="s">
        <v>116</v>
      </c>
      <c r="B5" s="6">
        <v>69</v>
      </c>
      <c r="C5" s="7">
        <f t="shared" si="0"/>
        <v>64</v>
      </c>
      <c r="D5" s="7">
        <f>SUM(Table3119[[#This Row],[1B]:[HR]])</f>
        <v>10</v>
      </c>
      <c r="E5" s="6">
        <v>5</v>
      </c>
      <c r="F5" s="6">
        <v>7</v>
      </c>
      <c r="G5" s="6">
        <v>3</v>
      </c>
      <c r="H5" s="6">
        <v>0</v>
      </c>
      <c r="I5" s="6">
        <v>0</v>
      </c>
      <c r="J5" s="8">
        <f t="shared" si="1"/>
        <v>13</v>
      </c>
      <c r="K5" s="9">
        <v>3</v>
      </c>
      <c r="L5" s="11">
        <f t="shared" si="2"/>
        <v>0.7</v>
      </c>
      <c r="M5" s="11">
        <f t="shared" si="3"/>
        <v>0.3</v>
      </c>
      <c r="N5" s="11">
        <f t="shared" si="4"/>
        <v>0</v>
      </c>
      <c r="O5" s="11">
        <f t="shared" si="5"/>
        <v>0</v>
      </c>
      <c r="P5" s="11">
        <f t="shared" si="6"/>
        <v>7.2463768115942032E-2</v>
      </c>
      <c r="Q5" s="12">
        <f t="shared" si="7"/>
        <v>0.15625</v>
      </c>
      <c r="R5" s="12">
        <f t="shared" si="8"/>
        <v>0.203125</v>
      </c>
      <c r="S5" s="14">
        <f t="shared" si="9"/>
        <v>0.21739130434782608</v>
      </c>
      <c r="T5" s="14">
        <f t="shared" si="10"/>
        <v>0.42051630434782605</v>
      </c>
      <c r="U5" s="14">
        <f>(Table3119[[#This Row],[2B]]+Table3119[[#This Row],[3B]]+(3*Table3119[[#This Row],[HR]]))/Table3119[[#This Row],[AB]]</f>
        <v>4.6875E-2</v>
      </c>
      <c r="V5" s="15">
        <f>(0.69*Table3119[[#This Row],[BB]])+(0.89*Table3119[[#This Row],[1B]])+(1.27*Table3119[[#This Row],[2B]])+(1.62*Table3119[[#This Row],[3B]])+(2.1*Table3119[[#This Row],[HR]])/Table3119[[#This Row],[PA]]</f>
        <v>13.49</v>
      </c>
      <c r="W5" s="15">
        <f t="shared" si="11"/>
        <v>3.1313043478260871</v>
      </c>
    </row>
    <row r="6" spans="1:23" x14ac:dyDescent="0.25">
      <c r="A6" s="16" t="s">
        <v>117</v>
      </c>
      <c r="B6" s="6">
        <v>65</v>
      </c>
      <c r="C6" s="7">
        <f t="shared" si="0"/>
        <v>50</v>
      </c>
      <c r="D6" s="7">
        <f>SUM(Table3119[[#This Row],[1B]:[HR]])</f>
        <v>15</v>
      </c>
      <c r="E6" s="6">
        <v>15</v>
      </c>
      <c r="F6" s="6">
        <v>10</v>
      </c>
      <c r="G6" s="6">
        <v>4</v>
      </c>
      <c r="H6" s="6">
        <v>0</v>
      </c>
      <c r="I6" s="6">
        <v>1</v>
      </c>
      <c r="J6" s="8">
        <f t="shared" si="1"/>
        <v>22</v>
      </c>
      <c r="K6" s="9">
        <v>3</v>
      </c>
      <c r="L6" s="11">
        <f t="shared" si="2"/>
        <v>0.66666666666666663</v>
      </c>
      <c r="M6" s="11">
        <f t="shared" si="3"/>
        <v>0.26666666666666666</v>
      </c>
      <c r="N6" s="11">
        <f t="shared" si="4"/>
        <v>0</v>
      </c>
      <c r="O6" s="11">
        <f t="shared" si="5"/>
        <v>6.6666666666666666E-2</v>
      </c>
      <c r="P6" s="11">
        <f t="shared" si="6"/>
        <v>0.23076923076923078</v>
      </c>
      <c r="Q6" s="12">
        <f t="shared" si="7"/>
        <v>0.3</v>
      </c>
      <c r="R6" s="12">
        <f t="shared" si="8"/>
        <v>0.44</v>
      </c>
      <c r="S6" s="14">
        <f t="shared" si="9"/>
        <v>0.46153846153846156</v>
      </c>
      <c r="T6" s="14">
        <f t="shared" si="10"/>
        <v>0.90153846153846162</v>
      </c>
      <c r="U6" s="14">
        <f>(Table3119[[#This Row],[2B]]+Table3119[[#This Row],[3B]]+(3*Table3119[[#This Row],[HR]]))/Table3119[[#This Row],[AB]]</f>
        <v>0.14000000000000001</v>
      </c>
      <c r="V6" s="15">
        <f>(0.69*Table3119[[#This Row],[BB]])+(0.89*Table3119[[#This Row],[1B]])+(1.27*Table3119[[#This Row],[2B]])+(1.62*Table3119[[#This Row],[3B]])+(2.1*Table3119[[#This Row],[HR]])/Table3119[[#This Row],[PA]]</f>
        <v>24.362307692307692</v>
      </c>
      <c r="W6" s="15">
        <f t="shared" si="11"/>
        <v>11.977846153846153</v>
      </c>
    </row>
    <row r="7" spans="1:23" x14ac:dyDescent="0.25">
      <c r="A7" s="17" t="s">
        <v>118</v>
      </c>
      <c r="B7" s="6">
        <v>63</v>
      </c>
      <c r="C7" s="7">
        <f t="shared" si="0"/>
        <v>59</v>
      </c>
      <c r="D7" s="7">
        <f>SUM(Table3119[[#This Row],[1B]:[HR]])</f>
        <v>13</v>
      </c>
      <c r="E7" s="6">
        <v>4</v>
      </c>
      <c r="F7" s="6">
        <v>8</v>
      </c>
      <c r="G7" s="6">
        <v>3</v>
      </c>
      <c r="H7" s="6">
        <v>0</v>
      </c>
      <c r="I7" s="6">
        <v>2</v>
      </c>
      <c r="J7" s="8">
        <f t="shared" si="1"/>
        <v>22</v>
      </c>
      <c r="K7" s="9">
        <v>3</v>
      </c>
      <c r="L7" s="11">
        <f t="shared" si="2"/>
        <v>0.61538461538461542</v>
      </c>
      <c r="M7" s="11">
        <f t="shared" si="3"/>
        <v>0.23076923076923078</v>
      </c>
      <c r="N7" s="11">
        <f t="shared" si="4"/>
        <v>0</v>
      </c>
      <c r="O7" s="11">
        <f t="shared" si="5"/>
        <v>0.15384615384615385</v>
      </c>
      <c r="P7" s="11">
        <f t="shared" si="6"/>
        <v>6.3492063492063489E-2</v>
      </c>
      <c r="Q7" s="12">
        <f t="shared" si="7"/>
        <v>0.22033898305084745</v>
      </c>
      <c r="R7" s="12">
        <f t="shared" si="8"/>
        <v>0.3728813559322034</v>
      </c>
      <c r="S7" s="14">
        <f t="shared" si="9"/>
        <v>0.26984126984126983</v>
      </c>
      <c r="T7" s="14">
        <f t="shared" si="10"/>
        <v>0.64272262577347328</v>
      </c>
      <c r="U7" s="14">
        <f>(Table3119[[#This Row],[2B]]+Table3119[[#This Row],[3B]]+(3*Table3119[[#This Row],[HR]]))/Table3119[[#This Row],[AB]]</f>
        <v>0.15254237288135594</v>
      </c>
      <c r="V7" s="15">
        <f>(0.69*Table3119[[#This Row],[BB]])+(0.89*Table3119[[#This Row],[1B]])+(1.27*Table3119[[#This Row],[2B]])+(1.62*Table3119[[#This Row],[3B]])+(2.1*Table3119[[#This Row],[HR]])/Table3119[[#This Row],[PA]]</f>
        <v>13.756666666666666</v>
      </c>
      <c r="W7" s="15">
        <f t="shared" si="11"/>
        <v>6.2419047619047623</v>
      </c>
    </row>
    <row r="8" spans="1:23" x14ac:dyDescent="0.25">
      <c r="A8" s="17" t="s">
        <v>119</v>
      </c>
      <c r="B8" s="6">
        <v>61</v>
      </c>
      <c r="C8" s="7">
        <f t="shared" si="0"/>
        <v>57</v>
      </c>
      <c r="D8" s="7">
        <f>SUM(Table3119[[#This Row],[1B]:[HR]])</f>
        <v>18</v>
      </c>
      <c r="E8" s="6">
        <v>4</v>
      </c>
      <c r="F8" s="6">
        <v>13</v>
      </c>
      <c r="G8" s="6">
        <v>3</v>
      </c>
      <c r="H8" s="6">
        <v>1</v>
      </c>
      <c r="I8" s="6">
        <v>1</v>
      </c>
      <c r="J8" s="8">
        <f t="shared" si="1"/>
        <v>26</v>
      </c>
      <c r="K8" s="9">
        <v>3</v>
      </c>
      <c r="L8" s="11">
        <f t="shared" si="2"/>
        <v>0.72222222222222221</v>
      </c>
      <c r="M8" s="11">
        <f t="shared" si="3"/>
        <v>0.16666666666666666</v>
      </c>
      <c r="N8" s="11">
        <f t="shared" si="4"/>
        <v>5.5555555555555552E-2</v>
      </c>
      <c r="O8" s="11">
        <f t="shared" si="5"/>
        <v>5.5555555555555552E-2</v>
      </c>
      <c r="P8" s="11">
        <f t="shared" si="6"/>
        <v>6.5573770491803282E-2</v>
      </c>
      <c r="Q8" s="12">
        <f t="shared" si="7"/>
        <v>0.31578947368421051</v>
      </c>
      <c r="R8" s="12">
        <f t="shared" si="8"/>
        <v>0.45614035087719296</v>
      </c>
      <c r="S8" s="14">
        <f t="shared" si="9"/>
        <v>0.36065573770491804</v>
      </c>
      <c r="T8" s="14">
        <f t="shared" si="10"/>
        <v>0.81679608858211106</v>
      </c>
      <c r="U8" s="14">
        <f>(Table3119[[#This Row],[2B]]+Table3119[[#This Row],[3B]]+(3*Table3119[[#This Row],[HR]]))/Table3119[[#This Row],[AB]]</f>
        <v>0.12280701754385964</v>
      </c>
      <c r="V8" s="15">
        <f>(0.69*Table3119[[#This Row],[BB]])+(0.89*Table3119[[#This Row],[1B]])+(1.27*Table3119[[#This Row],[2B]])+(1.62*Table3119[[#This Row],[3B]])+(2.1*Table3119[[#This Row],[HR]])/Table3119[[#This Row],[PA]]</f>
        <v>19.794426229508197</v>
      </c>
      <c r="W8" s="15">
        <f t="shared" si="11"/>
        <v>9.7777049180327857</v>
      </c>
    </row>
    <row r="9" spans="1:23" x14ac:dyDescent="0.25">
      <c r="A9" s="17" t="s">
        <v>120</v>
      </c>
      <c r="B9" s="6">
        <v>61</v>
      </c>
      <c r="C9" s="7">
        <f t="shared" si="0"/>
        <v>56</v>
      </c>
      <c r="D9" s="7">
        <f>SUM(Table3119[[#This Row],[1B]:[HR]])</f>
        <v>17</v>
      </c>
      <c r="E9" s="6">
        <v>5</v>
      </c>
      <c r="F9" s="6">
        <v>11</v>
      </c>
      <c r="G9" s="6">
        <v>6</v>
      </c>
      <c r="H9" s="6">
        <v>0</v>
      </c>
      <c r="I9" s="6">
        <v>0</v>
      </c>
      <c r="J9" s="8">
        <f t="shared" si="1"/>
        <v>23</v>
      </c>
      <c r="K9" s="9">
        <v>3</v>
      </c>
      <c r="L9" s="11">
        <f t="shared" si="2"/>
        <v>0.6470588235294118</v>
      </c>
      <c r="M9" s="11">
        <f t="shared" si="3"/>
        <v>0.35294117647058826</v>
      </c>
      <c r="N9" s="11">
        <f t="shared" si="4"/>
        <v>0</v>
      </c>
      <c r="O9" s="11">
        <f t="shared" si="5"/>
        <v>0</v>
      </c>
      <c r="P9" s="11">
        <f t="shared" si="6"/>
        <v>8.1967213114754092E-2</v>
      </c>
      <c r="Q9" s="12">
        <f t="shared" si="7"/>
        <v>0.30357142857142855</v>
      </c>
      <c r="R9" s="12">
        <f t="shared" si="8"/>
        <v>0.4107142857142857</v>
      </c>
      <c r="S9" s="14">
        <f t="shared" si="9"/>
        <v>0.36065573770491804</v>
      </c>
      <c r="T9" s="14">
        <f t="shared" si="10"/>
        <v>0.7713700234192038</v>
      </c>
      <c r="U9" s="14">
        <f>(Table3119[[#This Row],[2B]]+Table3119[[#This Row],[3B]]+(3*Table3119[[#This Row],[HR]]))/Table3119[[#This Row],[AB]]</f>
        <v>0.10714285714285714</v>
      </c>
      <c r="V9" s="15">
        <f>(0.69*Table3119[[#This Row],[BB]])+(0.89*Table3119[[#This Row],[1B]])+(1.27*Table3119[[#This Row],[2B]])+(1.62*Table3119[[#This Row],[3B]])+(2.1*Table3119[[#This Row],[HR]])/Table3119[[#This Row],[PA]]</f>
        <v>20.86</v>
      </c>
      <c r="W9" s="15">
        <f t="shared" si="11"/>
        <v>8.7895081967213109</v>
      </c>
    </row>
    <row r="10" spans="1:23" x14ac:dyDescent="0.25">
      <c r="A10" s="17" t="s">
        <v>121</v>
      </c>
      <c r="B10" s="6">
        <v>27</v>
      </c>
      <c r="C10" s="7">
        <f t="shared" si="0"/>
        <v>24</v>
      </c>
      <c r="D10" s="7">
        <f>SUM(Table3119[[#This Row],[1B]:[HR]])</f>
        <v>7</v>
      </c>
      <c r="E10" s="6">
        <v>3</v>
      </c>
      <c r="F10" s="6">
        <v>4</v>
      </c>
      <c r="G10" s="6">
        <v>2</v>
      </c>
      <c r="H10" s="6">
        <v>0</v>
      </c>
      <c r="I10" s="6">
        <v>1</v>
      </c>
      <c r="J10" s="8">
        <f t="shared" si="1"/>
        <v>12</v>
      </c>
      <c r="K10" s="9">
        <v>1</v>
      </c>
      <c r="L10" s="11">
        <f t="shared" si="2"/>
        <v>0.5714285714285714</v>
      </c>
      <c r="M10" s="11">
        <f t="shared" si="3"/>
        <v>0.2857142857142857</v>
      </c>
      <c r="N10" s="11">
        <f t="shared" si="4"/>
        <v>0</v>
      </c>
      <c r="O10" s="11">
        <f t="shared" si="5"/>
        <v>0.14285714285714285</v>
      </c>
      <c r="P10" s="11">
        <f t="shared" si="6"/>
        <v>0.1111111111111111</v>
      </c>
      <c r="Q10" s="12">
        <f t="shared" si="7"/>
        <v>0.29166666666666669</v>
      </c>
      <c r="R10" s="12">
        <f t="shared" si="8"/>
        <v>0.5</v>
      </c>
      <c r="S10" s="14">
        <f t="shared" si="9"/>
        <v>0.37037037037037035</v>
      </c>
      <c r="T10" s="14">
        <f t="shared" si="10"/>
        <v>0.87037037037037035</v>
      </c>
      <c r="U10" s="14">
        <f>(Table3119[[#This Row],[2B]]+Table3119[[#This Row],[3B]]+(3*Table3119[[#This Row],[HR]]))/Table3119[[#This Row],[AB]]</f>
        <v>0.20833333333333334</v>
      </c>
      <c r="V10" s="15">
        <f>(0.69*Table3119[[#This Row],[BB]])+(0.89*Table3119[[#This Row],[1B]])+(1.27*Table3119[[#This Row],[2B]])+(1.62*Table3119[[#This Row],[3B]])+(2.1*Table3119[[#This Row],[HR]])/Table3119[[#This Row],[PA]]</f>
        <v>8.2477777777777774</v>
      </c>
      <c r="W10" s="15">
        <f t="shared" si="11"/>
        <v>4.7525925925925927</v>
      </c>
    </row>
    <row r="11" spans="1:23" x14ac:dyDescent="0.25">
      <c r="A11" s="17" t="s">
        <v>122</v>
      </c>
      <c r="B11" s="6">
        <v>24</v>
      </c>
      <c r="C11" s="7">
        <f t="shared" si="0"/>
        <v>24</v>
      </c>
      <c r="D11" s="7">
        <f>SUM(Table3119[[#This Row],[1B]:[HR]])</f>
        <v>4</v>
      </c>
      <c r="E11" s="6">
        <v>0</v>
      </c>
      <c r="F11" s="6">
        <v>3</v>
      </c>
      <c r="G11" s="6">
        <v>1</v>
      </c>
      <c r="H11" s="6">
        <v>0</v>
      </c>
      <c r="I11" s="6">
        <v>0</v>
      </c>
      <c r="J11" s="8">
        <f t="shared" si="1"/>
        <v>5</v>
      </c>
      <c r="K11" s="9">
        <v>0</v>
      </c>
      <c r="L11" s="11">
        <f t="shared" si="2"/>
        <v>0.75</v>
      </c>
      <c r="M11" s="11">
        <f t="shared" si="3"/>
        <v>0.25</v>
      </c>
      <c r="N11" s="11">
        <f t="shared" si="4"/>
        <v>0</v>
      </c>
      <c r="O11" s="11">
        <f t="shared" si="5"/>
        <v>0</v>
      </c>
      <c r="P11" s="11">
        <f t="shared" si="6"/>
        <v>0</v>
      </c>
      <c r="Q11" s="12">
        <f t="shared" si="7"/>
        <v>0.16666666666666666</v>
      </c>
      <c r="R11" s="12">
        <f t="shared" si="8"/>
        <v>0.20833333333333334</v>
      </c>
      <c r="S11" s="14">
        <f t="shared" si="9"/>
        <v>0.16666666666666666</v>
      </c>
      <c r="T11" s="14">
        <f t="shared" si="10"/>
        <v>0.375</v>
      </c>
      <c r="U11" s="14">
        <f>(Table3119[[#This Row],[2B]]+Table3119[[#This Row],[3B]]+(3*Table3119[[#This Row],[HR]]))/Table3119[[#This Row],[AB]]</f>
        <v>4.1666666666666664E-2</v>
      </c>
      <c r="V11" s="15">
        <f>(0.69*Table3119[[#This Row],[BB]])+(0.89*Table3119[[#This Row],[1B]])+(1.27*Table3119[[#This Row],[2B]])+(1.62*Table3119[[#This Row],[3B]])+(2.1*Table3119[[#This Row],[HR]])/Table3119[[#This Row],[PA]]</f>
        <v>3.94</v>
      </c>
      <c r="W11" s="15">
        <f t="shared" si="11"/>
        <v>0.83333333333333337</v>
      </c>
    </row>
    <row r="12" spans="1:23" x14ac:dyDescent="0.25">
      <c r="A12" s="17" t="s">
        <v>123</v>
      </c>
      <c r="B12" s="6">
        <v>29</v>
      </c>
      <c r="C12" s="7">
        <f t="shared" si="0"/>
        <v>27</v>
      </c>
      <c r="D12" s="7">
        <f>SUM(Table3119[[#This Row],[1B]:[HR]])</f>
        <v>3</v>
      </c>
      <c r="E12" s="6">
        <v>2</v>
      </c>
      <c r="F12" s="6">
        <v>0</v>
      </c>
      <c r="G12" s="6">
        <v>2</v>
      </c>
      <c r="H12" s="6">
        <v>1</v>
      </c>
      <c r="I12" s="6">
        <v>0</v>
      </c>
      <c r="J12" s="8">
        <f t="shared" si="1"/>
        <v>7</v>
      </c>
      <c r="K12" s="9">
        <v>2</v>
      </c>
      <c r="L12" s="11">
        <f t="shared" si="2"/>
        <v>0</v>
      </c>
      <c r="M12" s="11">
        <f t="shared" si="3"/>
        <v>0.66666666666666663</v>
      </c>
      <c r="N12" s="11">
        <f t="shared" si="4"/>
        <v>0.33333333333333331</v>
      </c>
      <c r="O12" s="11">
        <f t="shared" si="5"/>
        <v>0</v>
      </c>
      <c r="P12" s="11">
        <f t="shared" si="6"/>
        <v>6.8965517241379309E-2</v>
      </c>
      <c r="Q12" s="12">
        <f t="shared" si="7"/>
        <v>0.1111111111111111</v>
      </c>
      <c r="R12" s="12">
        <f t="shared" si="8"/>
        <v>0.25925925925925924</v>
      </c>
      <c r="S12" s="14">
        <f t="shared" si="9"/>
        <v>0.17241379310344829</v>
      </c>
      <c r="T12" s="14">
        <f t="shared" si="10"/>
        <v>0.43167305236270753</v>
      </c>
      <c r="U12" s="14">
        <f>(Table3119[[#This Row],[2B]]+Table3119[[#This Row],[3B]]+(3*Table3119[[#This Row],[HR]]))/Table3119[[#This Row],[AB]]</f>
        <v>0.1111111111111111</v>
      </c>
      <c r="V12" s="15">
        <f>(0.69*Table3119[[#This Row],[BB]])+(0.89*Table3119[[#This Row],[1B]])+(1.27*Table3119[[#This Row],[2B]])+(1.62*Table3119[[#This Row],[3B]])+(2.1*Table3119[[#This Row],[HR]])/Table3119[[#This Row],[PA]]</f>
        <v>5.54</v>
      </c>
      <c r="W12" s="15">
        <f t="shared" si="11"/>
        <v>1.3324137931034481</v>
      </c>
    </row>
    <row r="13" spans="1:23" x14ac:dyDescent="0.25">
      <c r="A13" s="17" t="s">
        <v>124</v>
      </c>
      <c r="B13" s="6">
        <v>26</v>
      </c>
      <c r="C13" s="7">
        <f t="shared" si="0"/>
        <v>22</v>
      </c>
      <c r="D13" s="7">
        <f>SUM(Table3119[[#This Row],[1B]:[HR]])</f>
        <v>7</v>
      </c>
      <c r="E13" s="6">
        <v>4</v>
      </c>
      <c r="F13" s="6">
        <v>4</v>
      </c>
      <c r="G13" s="6">
        <v>3</v>
      </c>
      <c r="H13" s="6">
        <v>0</v>
      </c>
      <c r="I13" s="6">
        <v>0</v>
      </c>
      <c r="J13" s="8">
        <f t="shared" si="1"/>
        <v>10</v>
      </c>
      <c r="K13" s="9">
        <v>1</v>
      </c>
      <c r="L13" s="11">
        <f t="shared" si="2"/>
        <v>0.5714285714285714</v>
      </c>
      <c r="M13" s="11">
        <f t="shared" si="3"/>
        <v>0.42857142857142855</v>
      </c>
      <c r="N13" s="11">
        <f t="shared" si="4"/>
        <v>0</v>
      </c>
      <c r="O13" s="11">
        <f t="shared" si="5"/>
        <v>0</v>
      </c>
      <c r="P13" s="11">
        <f t="shared" si="6"/>
        <v>0.15384615384615385</v>
      </c>
      <c r="Q13" s="12">
        <f t="shared" si="7"/>
        <v>0.31818181818181818</v>
      </c>
      <c r="R13" s="12">
        <f t="shared" si="8"/>
        <v>0.45454545454545453</v>
      </c>
      <c r="S13" s="14">
        <f t="shared" si="9"/>
        <v>0.42307692307692307</v>
      </c>
      <c r="T13" s="14">
        <f t="shared" si="10"/>
        <v>0.8776223776223776</v>
      </c>
      <c r="U13" s="14">
        <f>(Table3119[[#This Row],[2B]]+Table3119[[#This Row],[3B]]+(3*Table3119[[#This Row],[HR]]))/Table3119[[#This Row],[AB]]</f>
        <v>0.13636363636363635</v>
      </c>
      <c r="V13" s="15">
        <f>(0.69*Table3119[[#This Row],[BB]])+(0.89*Table3119[[#This Row],[1B]])+(1.27*Table3119[[#This Row],[2B]])+(1.62*Table3119[[#This Row],[3B]])+(2.1*Table3119[[#This Row],[HR]])/Table3119[[#This Row],[PA]]</f>
        <v>10.130000000000001</v>
      </c>
      <c r="W13" s="15">
        <f t="shared" si="11"/>
        <v>4.6907692307692308</v>
      </c>
    </row>
    <row r="14" spans="1:23" x14ac:dyDescent="0.25">
      <c r="A14" s="18" t="s">
        <v>125</v>
      </c>
      <c r="B14" s="6">
        <v>25</v>
      </c>
      <c r="C14" s="19">
        <f t="shared" si="0"/>
        <v>23</v>
      </c>
      <c r="D14" s="7">
        <f>SUM(Table3119[[#This Row],[1B]:[HR]])</f>
        <v>5</v>
      </c>
      <c r="E14" s="6">
        <v>2</v>
      </c>
      <c r="F14" s="6">
        <v>3</v>
      </c>
      <c r="G14" s="6">
        <v>2</v>
      </c>
      <c r="H14" s="6">
        <v>0</v>
      </c>
      <c r="I14" s="6">
        <v>0</v>
      </c>
      <c r="J14" s="8">
        <f t="shared" si="1"/>
        <v>7</v>
      </c>
      <c r="K14" s="9">
        <v>0</v>
      </c>
      <c r="L14" s="20">
        <f t="shared" si="2"/>
        <v>0.6</v>
      </c>
      <c r="M14" s="20">
        <f t="shared" si="3"/>
        <v>0.4</v>
      </c>
      <c r="N14" s="11">
        <f t="shared" si="4"/>
        <v>0</v>
      </c>
      <c r="O14" s="11">
        <f t="shared" si="5"/>
        <v>0</v>
      </c>
      <c r="P14" s="11">
        <f t="shared" si="6"/>
        <v>0.08</v>
      </c>
      <c r="Q14" s="21">
        <f t="shared" si="7"/>
        <v>0.21739130434782608</v>
      </c>
      <c r="R14" s="21">
        <f t="shared" si="8"/>
        <v>0.30434782608695654</v>
      </c>
      <c r="S14" s="22">
        <f t="shared" si="9"/>
        <v>0.28000000000000003</v>
      </c>
      <c r="T14" s="22">
        <f t="shared" si="10"/>
        <v>0.58434782608695657</v>
      </c>
      <c r="U14" s="22">
        <f>(Table3119[[#This Row],[2B]]+Table3119[[#This Row],[3B]]+(3*Table3119[[#This Row],[HR]]))/Table3119[[#This Row],[AB]]</f>
        <v>8.6956521739130432E-2</v>
      </c>
      <c r="V14" s="23">
        <f>(0.69*Table3119[[#This Row],[BB]])+(0.89*Table3119[[#This Row],[1B]])+(1.27*Table3119[[#This Row],[2B]])+(1.62*Table3119[[#This Row],[3B]])+(2.1*Table3119[[#This Row],[HR]])/Table3119[[#This Row],[PA]]</f>
        <v>6.59</v>
      </c>
      <c r="W14" s="15">
        <f t="shared" si="11"/>
        <v>2.1055999999999999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4C2F-40A7-45C9-B44F-48787AF6B3CA}">
  <sheetPr>
    <tabColor rgb="FF92D050"/>
  </sheetPr>
  <dimension ref="A1:X105"/>
  <sheetViews>
    <sheetView workbookViewId="0">
      <selection activeCell="S1" sqref="S1"/>
    </sheetView>
  </sheetViews>
  <sheetFormatPr defaultRowHeight="15" x14ac:dyDescent="0.25"/>
  <cols>
    <col min="1" max="1" width="11.7109375" bestFit="1" customWidth="1"/>
    <col min="2" max="2" width="18.1406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4" t="s">
        <v>229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242</v>
      </c>
      <c r="B2" s="17" t="str">
        <f>Warhogs!A7</f>
        <v>Jordi Navarro</v>
      </c>
      <c r="C2" s="17">
        <f>Warhogs!B7</f>
        <v>64</v>
      </c>
      <c r="D2" s="17">
        <f>Warhogs!C7</f>
        <v>60</v>
      </c>
      <c r="E2" s="17">
        <f>Warhogs!D7</f>
        <v>7</v>
      </c>
      <c r="F2" s="17">
        <f>Warhogs!E7</f>
        <v>4</v>
      </c>
      <c r="G2" s="17">
        <f>Warhogs!F7</f>
        <v>3</v>
      </c>
      <c r="H2" s="17">
        <f>Warhogs!G7</f>
        <v>2</v>
      </c>
      <c r="I2" s="17">
        <f>Warhogs!H7</f>
        <v>1</v>
      </c>
      <c r="J2" s="17">
        <f>Warhogs!I7</f>
        <v>1</v>
      </c>
      <c r="K2" s="17">
        <f>Warhogs!J7</f>
        <v>14</v>
      </c>
      <c r="L2" s="17">
        <f>Warhogs!K7</f>
        <v>8</v>
      </c>
      <c r="M2" s="11">
        <f t="shared" ref="M2:M33" si="0">IFERROR(G2/E2,0)</f>
        <v>0.42857142857142855</v>
      </c>
      <c r="N2" s="11">
        <f t="shared" ref="N2:N33" si="1">IFERROR(H2/E2,0)</f>
        <v>0.2857142857142857</v>
      </c>
      <c r="O2" s="11">
        <f t="shared" ref="O2:O33" si="2">IFERROR(I2/E2,0)</f>
        <v>0.14285714285714285</v>
      </c>
      <c r="P2" s="11">
        <f t="shared" ref="P2:P33" si="3">IFERROR(J2/E2,0)</f>
        <v>0.14285714285714285</v>
      </c>
      <c r="Q2" s="11">
        <f t="shared" ref="Q2:Q33" si="4">IFERROR(F2/C2,0)</f>
        <v>6.25E-2</v>
      </c>
      <c r="R2" s="12">
        <f t="shared" ref="R2:R33" si="5">IFERROR((G2+H2+I2+J2)/D2,0)</f>
        <v>0.11666666666666667</v>
      </c>
      <c r="S2" s="12">
        <f t="shared" ref="S2:S33" si="6">IFERROR(K2/D2,0)</f>
        <v>0.23333333333333334</v>
      </c>
      <c r="T2" s="14">
        <f t="shared" ref="T2:T33" si="7">(E2+F2)/C2</f>
        <v>0.171875</v>
      </c>
      <c r="U2" s="14">
        <f t="shared" ref="U2:U33" si="8">S2+T2</f>
        <v>0.40520833333333334</v>
      </c>
      <c r="V2" s="14">
        <f>(Table3111924[[#This Row],[2B]]+Table3111924[[#This Row],[3B]]+(3*Table3111924[[#This Row],[HR]]))/Table3111924[[#This Row],[AB]]</f>
        <v>0.1</v>
      </c>
      <c r="W2" s="15">
        <f>(0.69*Table3111924[[#This Row],[BB]])+(0.89*Table3111924[[#This Row],[1B]])+(1.27*Table3111924[[#This Row],[2B]])+(1.62*Table3111924[[#This Row],[3B]])+(2.1*Table3111924[[#This Row],[HR]])/Table3111924[[#This Row],[PA]]</f>
        <v>9.6228125000000002</v>
      </c>
      <c r="X2" s="15">
        <f t="shared" ref="X2:X33" si="9">((E2+F2)*(K2+(0.26*F2))+(0.52*L2))/C2</f>
        <v>2.65</v>
      </c>
    </row>
    <row r="3" spans="1:24" x14ac:dyDescent="0.25">
      <c r="A3" s="17" t="s">
        <v>240</v>
      </c>
      <c r="B3" s="17" t="str">
        <f>Sabertooths!A4</f>
        <v>Danny Wallace</v>
      </c>
      <c r="C3" s="17">
        <f>Sabertooths!B4</f>
        <v>68</v>
      </c>
      <c r="D3" s="17">
        <f>Sabertooths!C4</f>
        <v>66</v>
      </c>
      <c r="E3" s="17">
        <f>Sabertooths!D4</f>
        <v>22</v>
      </c>
      <c r="F3" s="17">
        <f>Sabertooths!E4</f>
        <v>2</v>
      </c>
      <c r="G3" s="17">
        <f>Sabertooths!F4</f>
        <v>13</v>
      </c>
      <c r="H3" s="17">
        <f>Sabertooths!G4</f>
        <v>7</v>
      </c>
      <c r="I3" s="17">
        <f>Sabertooths!H4</f>
        <v>0</v>
      </c>
      <c r="J3" s="17">
        <f>Sabertooths!I4</f>
        <v>2</v>
      </c>
      <c r="K3" s="17">
        <f>Sabertooths!J4</f>
        <v>35</v>
      </c>
      <c r="L3" s="17">
        <f>Sabertooths!K4</f>
        <v>7</v>
      </c>
      <c r="M3" s="11">
        <f t="shared" si="0"/>
        <v>0.59090909090909094</v>
      </c>
      <c r="N3" s="11">
        <f t="shared" si="1"/>
        <v>0.31818181818181818</v>
      </c>
      <c r="O3" s="11">
        <f t="shared" si="2"/>
        <v>0</v>
      </c>
      <c r="P3" s="11">
        <f t="shared" si="3"/>
        <v>9.0909090909090912E-2</v>
      </c>
      <c r="Q3" s="11">
        <f t="shared" si="4"/>
        <v>2.9411764705882353E-2</v>
      </c>
      <c r="R3" s="12">
        <f t="shared" si="5"/>
        <v>0.33333333333333331</v>
      </c>
      <c r="S3" s="12">
        <f t="shared" si="6"/>
        <v>0.53030303030303028</v>
      </c>
      <c r="T3" s="14">
        <f t="shared" si="7"/>
        <v>0.35294117647058826</v>
      </c>
      <c r="U3" s="14">
        <f t="shared" si="8"/>
        <v>0.88324420677361859</v>
      </c>
      <c r="V3" s="14">
        <f>(Table3111924[[#This Row],[2B]]+Table3111924[[#This Row],[3B]]+(3*Table3111924[[#This Row],[HR]]))/Table3111924[[#This Row],[AB]]</f>
        <v>0.19696969696969696</v>
      </c>
      <c r="W3" s="15">
        <f>(0.69*Table3111924[[#This Row],[BB]])+(0.89*Table3111924[[#This Row],[1B]])+(1.27*Table3111924[[#This Row],[2B]])+(1.62*Table3111924[[#This Row],[3B]])+(2.1*Table3111924[[#This Row],[HR]])/Table3111924[[#This Row],[PA]]</f>
        <v>21.901764705882353</v>
      </c>
      <c r="X3" s="15">
        <f t="shared" si="9"/>
        <v>12.59</v>
      </c>
    </row>
    <row r="4" spans="1:24" x14ac:dyDescent="0.25">
      <c r="A4" s="17" t="s">
        <v>245</v>
      </c>
      <c r="B4" s="17" t="str">
        <f>Spikes!A8</f>
        <v>Pat Mills</v>
      </c>
      <c r="C4" s="17">
        <f>Spikes!B8</f>
        <v>62</v>
      </c>
      <c r="D4" s="17">
        <f>Spikes!C8</f>
        <v>59</v>
      </c>
      <c r="E4" s="17">
        <f>Spikes!D8</f>
        <v>14</v>
      </c>
      <c r="F4" s="17">
        <f>Spikes!E8</f>
        <v>3</v>
      </c>
      <c r="G4" s="17">
        <f>Spikes!F8</f>
        <v>6</v>
      </c>
      <c r="H4" s="17">
        <f>Spikes!G8</f>
        <v>6</v>
      </c>
      <c r="I4" s="17">
        <f>Spikes!H8</f>
        <v>0</v>
      </c>
      <c r="J4" s="17">
        <f>Spikes!I8</f>
        <v>2</v>
      </c>
      <c r="K4" s="17">
        <f>Spikes!J8</f>
        <v>26</v>
      </c>
      <c r="L4" s="17">
        <f>Spikes!K8</f>
        <v>7</v>
      </c>
      <c r="M4" s="10">
        <f t="shared" si="0"/>
        <v>0.42857142857142855</v>
      </c>
      <c r="N4" s="10">
        <f t="shared" si="1"/>
        <v>0.42857142857142855</v>
      </c>
      <c r="O4" s="10">
        <f t="shared" si="2"/>
        <v>0</v>
      </c>
      <c r="P4" s="11">
        <f t="shared" si="3"/>
        <v>0.14285714285714285</v>
      </c>
      <c r="Q4" s="11">
        <f t="shared" si="4"/>
        <v>4.8387096774193547E-2</v>
      </c>
      <c r="R4" s="12">
        <f t="shared" si="5"/>
        <v>0.23728813559322035</v>
      </c>
      <c r="S4" s="13">
        <f t="shared" si="6"/>
        <v>0.44067796610169491</v>
      </c>
      <c r="T4" s="14">
        <f t="shared" si="7"/>
        <v>0.27419354838709675</v>
      </c>
      <c r="U4" s="14">
        <f t="shared" si="8"/>
        <v>0.7148715144887916</v>
      </c>
      <c r="V4" s="14">
        <f>(Table3111924[[#This Row],[2B]]+Table3111924[[#This Row],[3B]]+(3*Table3111924[[#This Row],[HR]]))/Table3111924[[#This Row],[AB]]</f>
        <v>0.20338983050847459</v>
      </c>
      <c r="W4" s="15">
        <f>(0.69*Table3111924[[#This Row],[BB]])+(0.89*Table3111924[[#This Row],[1B]])+(1.27*Table3111924[[#This Row],[2B]])+(1.62*Table3111924[[#This Row],[3B]])+(2.1*Table3111924[[#This Row],[HR]])/Table3111924[[#This Row],[PA]]</f>
        <v>15.097741935483873</v>
      </c>
      <c r="X4" s="15">
        <f t="shared" si="9"/>
        <v>7.4016129032258062</v>
      </c>
    </row>
    <row r="5" spans="1:24" x14ac:dyDescent="0.25">
      <c r="A5" s="17" t="s">
        <v>240</v>
      </c>
      <c r="B5" s="17" t="str">
        <f>Sabertooths!A7</f>
        <v>William Armstrong</v>
      </c>
      <c r="C5" s="17">
        <f>Sabertooths!B7</f>
        <v>64</v>
      </c>
      <c r="D5" s="17">
        <f>Sabertooths!C7</f>
        <v>62</v>
      </c>
      <c r="E5" s="17">
        <f>Sabertooths!D7</f>
        <v>7</v>
      </c>
      <c r="F5" s="17">
        <f>Sabertooths!E7</f>
        <v>2</v>
      </c>
      <c r="G5" s="17">
        <f>Sabertooths!F7</f>
        <v>4</v>
      </c>
      <c r="H5" s="17">
        <f>Sabertooths!G7</f>
        <v>3</v>
      </c>
      <c r="I5" s="17">
        <f>Sabertooths!H7</f>
        <v>0</v>
      </c>
      <c r="J5" s="17">
        <f>Sabertooths!I7</f>
        <v>0</v>
      </c>
      <c r="K5" s="17">
        <f>Sabertooths!J7</f>
        <v>10</v>
      </c>
      <c r="L5" s="17">
        <f>Sabertooths!K7</f>
        <v>7</v>
      </c>
      <c r="M5" s="11">
        <f t="shared" si="0"/>
        <v>0.5714285714285714</v>
      </c>
      <c r="N5" s="11">
        <f t="shared" si="1"/>
        <v>0.42857142857142855</v>
      </c>
      <c r="O5" s="11">
        <f t="shared" si="2"/>
        <v>0</v>
      </c>
      <c r="P5" s="11">
        <f t="shared" si="3"/>
        <v>0</v>
      </c>
      <c r="Q5" s="11">
        <f t="shared" si="4"/>
        <v>3.125E-2</v>
      </c>
      <c r="R5" s="12">
        <f t="shared" si="5"/>
        <v>0.11290322580645161</v>
      </c>
      <c r="S5" s="12">
        <f t="shared" si="6"/>
        <v>0.16129032258064516</v>
      </c>
      <c r="T5" s="14">
        <f t="shared" si="7"/>
        <v>0.140625</v>
      </c>
      <c r="U5" s="14">
        <f t="shared" si="8"/>
        <v>0.30191532258064513</v>
      </c>
      <c r="V5" s="14">
        <f>(Table3111924[[#This Row],[2B]]+Table3111924[[#This Row],[3B]]+(3*Table3111924[[#This Row],[HR]]))/Table3111924[[#This Row],[AB]]</f>
        <v>4.8387096774193547E-2</v>
      </c>
      <c r="W5" s="15">
        <f>(0.69*Table3111924[[#This Row],[BB]])+(0.89*Table3111924[[#This Row],[1B]])+(1.27*Table3111924[[#This Row],[2B]])+(1.62*Table3111924[[#This Row],[3B]])+(2.1*Table3111924[[#This Row],[HR]])/Table3111924[[#This Row],[PA]]</f>
        <v>8.75</v>
      </c>
      <c r="X5" s="15">
        <f t="shared" si="9"/>
        <v>1.5362499999999999</v>
      </c>
    </row>
    <row r="6" spans="1:24" x14ac:dyDescent="0.25">
      <c r="A6" s="17" t="s">
        <v>245</v>
      </c>
      <c r="B6" s="17" t="str">
        <f>Spikes!A3</f>
        <v>Hector Hernandez</v>
      </c>
      <c r="C6" s="17">
        <f>Spikes!B3</f>
        <v>73</v>
      </c>
      <c r="D6" s="17">
        <f>Spikes!C3</f>
        <v>66</v>
      </c>
      <c r="E6" s="17">
        <f>Spikes!D3</f>
        <v>17</v>
      </c>
      <c r="F6" s="17">
        <f>Spikes!E3</f>
        <v>7</v>
      </c>
      <c r="G6" s="17">
        <f>Spikes!F3</f>
        <v>10</v>
      </c>
      <c r="H6" s="17">
        <f>Spikes!G3</f>
        <v>5</v>
      </c>
      <c r="I6" s="17">
        <f>Spikes!H3</f>
        <v>0</v>
      </c>
      <c r="J6" s="17">
        <f>Spikes!I3</f>
        <v>2</v>
      </c>
      <c r="K6" s="17">
        <f>Spikes!J3</f>
        <v>28</v>
      </c>
      <c r="L6" s="17">
        <f>Spikes!K3</f>
        <v>6</v>
      </c>
      <c r="M6" s="11">
        <f t="shared" si="0"/>
        <v>0.58823529411764708</v>
      </c>
      <c r="N6" s="11">
        <f t="shared" si="1"/>
        <v>0.29411764705882354</v>
      </c>
      <c r="O6" s="11">
        <f t="shared" si="2"/>
        <v>0</v>
      </c>
      <c r="P6" s="11">
        <f t="shared" si="3"/>
        <v>0.11764705882352941</v>
      </c>
      <c r="Q6" s="11">
        <f t="shared" si="4"/>
        <v>9.5890410958904104E-2</v>
      </c>
      <c r="R6" s="12">
        <f t="shared" si="5"/>
        <v>0.25757575757575757</v>
      </c>
      <c r="S6" s="12">
        <f t="shared" si="6"/>
        <v>0.42424242424242425</v>
      </c>
      <c r="T6" s="14">
        <f t="shared" si="7"/>
        <v>0.32876712328767121</v>
      </c>
      <c r="U6" s="14">
        <f t="shared" si="8"/>
        <v>0.75300954753009552</v>
      </c>
      <c r="V6" s="14">
        <f>(Table3111924[[#This Row],[2B]]+Table3111924[[#This Row],[3B]]+(3*Table3111924[[#This Row],[HR]]))/Table3111924[[#This Row],[AB]]</f>
        <v>0.16666666666666666</v>
      </c>
      <c r="W6" s="15">
        <f>(0.69*Table3111924[[#This Row],[BB]])+(0.89*Table3111924[[#This Row],[1B]])+(1.27*Table3111924[[#This Row],[2B]])+(1.62*Table3111924[[#This Row],[3B]])+(2.1*Table3111924[[#This Row],[HR]])/Table3111924[[#This Row],[PA]]</f>
        <v>20.137534246575342</v>
      </c>
      <c r="X6" s="15">
        <f t="shared" si="9"/>
        <v>9.8465753424657549</v>
      </c>
    </row>
    <row r="7" spans="1:24" x14ac:dyDescent="0.25">
      <c r="A7" s="17" t="s">
        <v>245</v>
      </c>
      <c r="B7" s="17" t="str">
        <f>Spikes!A2</f>
        <v>Alberto Santana</v>
      </c>
      <c r="C7" s="17">
        <f>Spikes!B2</f>
        <v>73</v>
      </c>
      <c r="D7" s="17">
        <f>Spikes!C2</f>
        <v>66</v>
      </c>
      <c r="E7" s="17">
        <f>Spikes!D2</f>
        <v>25</v>
      </c>
      <c r="F7" s="17">
        <f>Spikes!E2</f>
        <v>7</v>
      </c>
      <c r="G7" s="17">
        <f>Spikes!F2</f>
        <v>13</v>
      </c>
      <c r="H7" s="17">
        <f>Spikes!G2</f>
        <v>7</v>
      </c>
      <c r="I7" s="17">
        <f>Spikes!H2</f>
        <v>0</v>
      </c>
      <c r="J7" s="17">
        <f>Spikes!I2</f>
        <v>5</v>
      </c>
      <c r="K7" s="17">
        <f>Spikes!J2</f>
        <v>47</v>
      </c>
      <c r="L7" s="17">
        <f>Spikes!K2</f>
        <v>5</v>
      </c>
      <c r="M7" s="11">
        <f t="shared" si="0"/>
        <v>0.52</v>
      </c>
      <c r="N7" s="11">
        <f t="shared" si="1"/>
        <v>0.28000000000000003</v>
      </c>
      <c r="O7" s="11">
        <f t="shared" si="2"/>
        <v>0</v>
      </c>
      <c r="P7" s="11">
        <f t="shared" si="3"/>
        <v>0.2</v>
      </c>
      <c r="Q7" s="11">
        <f t="shared" si="4"/>
        <v>9.5890410958904104E-2</v>
      </c>
      <c r="R7" s="12">
        <f t="shared" si="5"/>
        <v>0.37878787878787878</v>
      </c>
      <c r="S7" s="12">
        <f t="shared" si="6"/>
        <v>0.71212121212121215</v>
      </c>
      <c r="T7" s="14">
        <f t="shared" si="7"/>
        <v>0.43835616438356162</v>
      </c>
      <c r="U7" s="14">
        <f t="shared" si="8"/>
        <v>1.1504773765047738</v>
      </c>
      <c r="V7" s="14">
        <f>(Table3111924[[#This Row],[2B]]+Table3111924[[#This Row],[3B]]+(3*Table3111924[[#This Row],[HR]]))/Table3111924[[#This Row],[AB]]</f>
        <v>0.33333333333333331</v>
      </c>
      <c r="W7" s="15">
        <f>(0.69*Table3111924[[#This Row],[BB]])+(0.89*Table3111924[[#This Row],[1B]])+(1.27*Table3111924[[#This Row],[2B]])+(1.62*Table3111924[[#This Row],[3B]])+(2.1*Table3111924[[#This Row],[HR]])/Table3111924[[#This Row],[PA]]</f>
        <v>25.433835616438355</v>
      </c>
      <c r="X7" s="15">
        <f t="shared" si="9"/>
        <v>21.436164383561643</v>
      </c>
    </row>
    <row r="8" spans="1:24" x14ac:dyDescent="0.25">
      <c r="A8" s="17" t="s">
        <v>244</v>
      </c>
      <c r="B8" s="17" t="str">
        <f>Badgers!A9</f>
        <v>Nelson Hunt</v>
      </c>
      <c r="C8" s="17">
        <f>Badgers!B9</f>
        <v>60</v>
      </c>
      <c r="D8" s="17">
        <f>Badgers!C9</f>
        <v>50</v>
      </c>
      <c r="E8" s="17">
        <f>Badgers!D9</f>
        <v>23</v>
      </c>
      <c r="F8" s="17">
        <f>Badgers!E9</f>
        <v>10</v>
      </c>
      <c r="G8" s="17">
        <f>Badgers!F9</f>
        <v>13</v>
      </c>
      <c r="H8" s="17">
        <f>Badgers!G9</f>
        <v>5</v>
      </c>
      <c r="I8" s="17">
        <f>Badgers!H9</f>
        <v>2</v>
      </c>
      <c r="J8" s="17">
        <f>Badgers!I9</f>
        <v>3</v>
      </c>
      <c r="K8" s="17">
        <f>Badgers!J9</f>
        <v>41</v>
      </c>
      <c r="L8" s="17">
        <f>Badgers!K9</f>
        <v>5</v>
      </c>
      <c r="M8" s="11">
        <f t="shared" si="0"/>
        <v>0.56521739130434778</v>
      </c>
      <c r="N8" s="11">
        <f t="shared" si="1"/>
        <v>0.21739130434782608</v>
      </c>
      <c r="O8" s="11">
        <f t="shared" si="2"/>
        <v>8.6956521739130432E-2</v>
      </c>
      <c r="P8" s="11">
        <f t="shared" si="3"/>
        <v>0.13043478260869565</v>
      </c>
      <c r="Q8" s="11">
        <f t="shared" si="4"/>
        <v>0.16666666666666666</v>
      </c>
      <c r="R8" s="12">
        <f t="shared" si="5"/>
        <v>0.46</v>
      </c>
      <c r="S8" s="12">
        <f t="shared" si="6"/>
        <v>0.82</v>
      </c>
      <c r="T8" s="14">
        <f t="shared" si="7"/>
        <v>0.55000000000000004</v>
      </c>
      <c r="U8" s="14">
        <f t="shared" si="8"/>
        <v>1.37</v>
      </c>
      <c r="V8" s="14">
        <f>(Table3111924[[#This Row],[2B]]+Table3111924[[#This Row],[3B]]+(3*Table3111924[[#This Row],[HR]]))/Table3111924[[#This Row],[AB]]</f>
        <v>0.32</v>
      </c>
      <c r="W8" s="15">
        <f>(0.69*Table3111924[[#This Row],[BB]])+(0.89*Table3111924[[#This Row],[1B]])+(1.27*Table3111924[[#This Row],[2B]])+(1.62*Table3111924[[#This Row],[3B]])+(2.1*Table3111924[[#This Row],[HR]])/Table3111924[[#This Row],[PA]]</f>
        <v>28.165000000000003</v>
      </c>
      <c r="X8" s="15">
        <f t="shared" si="9"/>
        <v>24.02333333333333</v>
      </c>
    </row>
    <row r="9" spans="1:24" x14ac:dyDescent="0.25">
      <c r="A9" s="17" t="s">
        <v>239</v>
      </c>
      <c r="B9" s="17" t="str">
        <f>Crocs!A7</f>
        <v>Luis Cano</v>
      </c>
      <c r="C9" s="17">
        <f>Crocs!B7</f>
        <v>63</v>
      </c>
      <c r="D9" s="17">
        <f>Crocs!C7</f>
        <v>62</v>
      </c>
      <c r="E9" s="17">
        <f>Crocs!D7</f>
        <v>21</v>
      </c>
      <c r="F9" s="17">
        <f>Crocs!E7</f>
        <v>1</v>
      </c>
      <c r="G9" s="17">
        <f>Crocs!F7</f>
        <v>11</v>
      </c>
      <c r="H9" s="17">
        <f>Crocs!G7</f>
        <v>6</v>
      </c>
      <c r="I9" s="17">
        <f>Crocs!H7</f>
        <v>1</v>
      </c>
      <c r="J9" s="17">
        <f>Crocs!I7</f>
        <v>3</v>
      </c>
      <c r="K9" s="17">
        <f>Crocs!J7</f>
        <v>38</v>
      </c>
      <c r="L9" s="17">
        <f>Crocs!K7</f>
        <v>5</v>
      </c>
      <c r="M9" s="11">
        <f t="shared" si="0"/>
        <v>0.52380952380952384</v>
      </c>
      <c r="N9" s="11">
        <f t="shared" si="1"/>
        <v>0.2857142857142857</v>
      </c>
      <c r="O9" s="11">
        <f t="shared" si="2"/>
        <v>4.7619047619047616E-2</v>
      </c>
      <c r="P9" s="11">
        <f t="shared" si="3"/>
        <v>0.14285714285714285</v>
      </c>
      <c r="Q9" s="11">
        <f t="shared" si="4"/>
        <v>1.5873015873015872E-2</v>
      </c>
      <c r="R9" s="12">
        <f t="shared" si="5"/>
        <v>0.33870967741935482</v>
      </c>
      <c r="S9" s="12">
        <f t="shared" si="6"/>
        <v>0.61290322580645162</v>
      </c>
      <c r="T9" s="14">
        <f t="shared" si="7"/>
        <v>0.34920634920634919</v>
      </c>
      <c r="U9" s="14">
        <f t="shared" si="8"/>
        <v>0.96210957501280081</v>
      </c>
      <c r="V9" s="14">
        <f>(Table3111924[[#This Row],[2B]]+Table3111924[[#This Row],[3B]]+(3*Table3111924[[#This Row],[HR]]))/Table3111924[[#This Row],[AB]]</f>
        <v>0.25806451612903225</v>
      </c>
      <c r="W9" s="15">
        <f>(0.69*Table3111924[[#This Row],[BB]])+(0.89*Table3111924[[#This Row],[1B]])+(1.27*Table3111924[[#This Row],[2B]])+(1.62*Table3111924[[#This Row],[3B]])+(2.1*Table3111924[[#This Row],[HR]])/Table3111924[[#This Row],[PA]]</f>
        <v>19.820000000000004</v>
      </c>
      <c r="X9" s="15">
        <f t="shared" si="9"/>
        <v>13.401904761904762</v>
      </c>
    </row>
    <row r="10" spans="1:24" x14ac:dyDescent="0.25">
      <c r="A10" s="17" t="s">
        <v>241</v>
      </c>
      <c r="B10" s="46" t="str">
        <f>Bulldogs!A4</f>
        <v>Jonathan Rubio</v>
      </c>
      <c r="C10" s="46">
        <f>Bulldogs!B4</f>
        <v>66</v>
      </c>
      <c r="D10" s="46">
        <f>Bulldogs!C4</f>
        <v>65</v>
      </c>
      <c r="E10" s="46">
        <f>Bulldogs!D4</f>
        <v>20</v>
      </c>
      <c r="F10" s="46">
        <f>Bulldogs!E4</f>
        <v>1</v>
      </c>
      <c r="G10" s="46">
        <f>Bulldogs!F4</f>
        <v>12</v>
      </c>
      <c r="H10" s="46">
        <f>Bulldogs!G4</f>
        <v>5</v>
      </c>
      <c r="I10" s="46">
        <f>Bulldogs!H4</f>
        <v>1</v>
      </c>
      <c r="J10" s="46">
        <f>Bulldogs!I4</f>
        <v>2</v>
      </c>
      <c r="K10" s="46">
        <f>Bulldogs!J4</f>
        <v>33</v>
      </c>
      <c r="L10" s="46">
        <f>Bulldogs!K4</f>
        <v>5</v>
      </c>
      <c r="M10" s="11">
        <f t="shared" si="0"/>
        <v>0.6</v>
      </c>
      <c r="N10" s="11">
        <f t="shared" si="1"/>
        <v>0.25</v>
      </c>
      <c r="O10" s="11">
        <f t="shared" si="2"/>
        <v>0.05</v>
      </c>
      <c r="P10" s="11">
        <f t="shared" si="3"/>
        <v>0.1</v>
      </c>
      <c r="Q10" s="11">
        <f t="shared" si="4"/>
        <v>1.5151515151515152E-2</v>
      </c>
      <c r="R10" s="12">
        <f t="shared" si="5"/>
        <v>0.30769230769230771</v>
      </c>
      <c r="S10" s="12">
        <f t="shared" si="6"/>
        <v>0.50769230769230766</v>
      </c>
      <c r="T10" s="14">
        <f t="shared" si="7"/>
        <v>0.31818181818181818</v>
      </c>
      <c r="U10" s="14">
        <f t="shared" si="8"/>
        <v>0.82587412587412579</v>
      </c>
      <c r="V10" s="14">
        <f>(Table3111924[[#This Row],[2B]]+Table3111924[[#This Row],[3B]]+(3*Table3111924[[#This Row],[HR]]))/Table3111924[[#This Row],[AB]]</f>
        <v>0.18461538461538463</v>
      </c>
      <c r="W10" s="15">
        <f>(0.69*Table3111924[[#This Row],[BB]])+(0.89*Table3111924[[#This Row],[1B]])+(1.27*Table3111924[[#This Row],[2B]])+(1.62*Table3111924[[#This Row],[3B]])+(2.1*Table3111924[[#This Row],[HR]])/Table3111924[[#This Row],[PA]]</f>
        <v>19.403636363636362</v>
      </c>
      <c r="X10" s="25">
        <f t="shared" si="9"/>
        <v>10.622121212121211</v>
      </c>
    </row>
    <row r="11" spans="1:24" x14ac:dyDescent="0.25">
      <c r="A11" s="17" t="s">
        <v>246</v>
      </c>
      <c r="B11" s="46" t="str">
        <f>Cannons!A9</f>
        <v>Marc Caballero</v>
      </c>
      <c r="C11" s="46">
        <f>Cannons!B9</f>
        <v>62</v>
      </c>
      <c r="D11" s="46">
        <f>Cannons!C9</f>
        <v>54</v>
      </c>
      <c r="E11" s="46">
        <f>Cannons!D9</f>
        <v>17</v>
      </c>
      <c r="F11" s="46">
        <f>Cannons!E9</f>
        <v>8</v>
      </c>
      <c r="G11" s="46">
        <f>Cannons!F9</f>
        <v>3</v>
      </c>
      <c r="H11" s="46">
        <f>Cannons!G9</f>
        <v>8</v>
      </c>
      <c r="I11" s="46">
        <f>Cannons!H9</f>
        <v>2</v>
      </c>
      <c r="J11" s="46">
        <f>Cannons!I9</f>
        <v>4</v>
      </c>
      <c r="K11" s="46">
        <f>Cannons!J9</f>
        <v>41</v>
      </c>
      <c r="L11" s="46">
        <f>Cannons!K9</f>
        <v>5</v>
      </c>
      <c r="M11" s="11">
        <f t="shared" si="0"/>
        <v>0.17647058823529413</v>
      </c>
      <c r="N11" s="11">
        <f t="shared" si="1"/>
        <v>0.47058823529411764</v>
      </c>
      <c r="O11" s="11">
        <f t="shared" si="2"/>
        <v>0.11764705882352941</v>
      </c>
      <c r="P11" s="11">
        <f t="shared" si="3"/>
        <v>0.23529411764705882</v>
      </c>
      <c r="Q11" s="11">
        <f t="shared" si="4"/>
        <v>0.12903225806451613</v>
      </c>
      <c r="R11" s="12">
        <f t="shared" si="5"/>
        <v>0.31481481481481483</v>
      </c>
      <c r="S11" s="12">
        <f t="shared" si="6"/>
        <v>0.7592592592592593</v>
      </c>
      <c r="T11" s="14">
        <f t="shared" si="7"/>
        <v>0.40322580645161288</v>
      </c>
      <c r="U11" s="14">
        <f t="shared" si="8"/>
        <v>1.1624850657108721</v>
      </c>
      <c r="V11" s="14">
        <f>(Table3111924[[#This Row],[2B]]+Table3111924[[#This Row],[3B]]+(3*Table3111924[[#This Row],[HR]]))/Table3111924[[#This Row],[AB]]</f>
        <v>0.40740740740740738</v>
      </c>
      <c r="W11" s="15">
        <f>(0.69*Table3111924[[#This Row],[BB]])+(0.89*Table3111924[[#This Row],[1B]])+(1.27*Table3111924[[#This Row],[2B]])+(1.62*Table3111924[[#This Row],[3B]])+(2.1*Table3111924[[#This Row],[HR]])/Table3111924[[#This Row],[PA]]</f>
        <v>21.725483870967746</v>
      </c>
      <c r="X11" s="25">
        <f t="shared" si="9"/>
        <v>17.412903225806449</v>
      </c>
    </row>
    <row r="12" spans="1:24" x14ac:dyDescent="0.25">
      <c r="A12" s="17" t="s">
        <v>243</v>
      </c>
      <c r="B12" s="24" t="str">
        <f>Trolls!A5</f>
        <v>Jonathan Vicente</v>
      </c>
      <c r="C12" s="24">
        <f>Trolls!B5</f>
        <v>63</v>
      </c>
      <c r="D12" s="24">
        <f>Trolls!C5</f>
        <v>58</v>
      </c>
      <c r="E12" s="24">
        <f>Trolls!D5</f>
        <v>16</v>
      </c>
      <c r="F12" s="24">
        <f>Trolls!E5</f>
        <v>5</v>
      </c>
      <c r="G12" s="24">
        <f>Trolls!F5</f>
        <v>11</v>
      </c>
      <c r="H12" s="24">
        <f>Trolls!G5</f>
        <v>3</v>
      </c>
      <c r="I12" s="24">
        <f>Trolls!H5</f>
        <v>0</v>
      </c>
      <c r="J12" s="24">
        <f>Trolls!I5</f>
        <v>2</v>
      </c>
      <c r="K12" s="24">
        <f>Trolls!J5</f>
        <v>25</v>
      </c>
      <c r="L12" s="24">
        <f>Trolls!K5</f>
        <v>5</v>
      </c>
      <c r="M12" s="11">
        <f t="shared" si="0"/>
        <v>0.6875</v>
      </c>
      <c r="N12" s="11">
        <f t="shared" si="1"/>
        <v>0.1875</v>
      </c>
      <c r="O12" s="11">
        <f t="shared" si="2"/>
        <v>0</v>
      </c>
      <c r="P12" s="11">
        <f t="shared" si="3"/>
        <v>0.125</v>
      </c>
      <c r="Q12" s="11">
        <f t="shared" si="4"/>
        <v>7.9365079365079361E-2</v>
      </c>
      <c r="R12" s="12">
        <f t="shared" si="5"/>
        <v>0.27586206896551724</v>
      </c>
      <c r="S12" s="12">
        <f t="shared" si="6"/>
        <v>0.43103448275862066</v>
      </c>
      <c r="T12" s="14">
        <f t="shared" si="7"/>
        <v>0.33333333333333331</v>
      </c>
      <c r="U12" s="14">
        <f t="shared" si="8"/>
        <v>0.76436781609195403</v>
      </c>
      <c r="V12" s="14">
        <f>(Table3111924[[#This Row],[2B]]+Table3111924[[#This Row],[3B]]+(3*Table3111924[[#This Row],[HR]]))/Table3111924[[#This Row],[AB]]</f>
        <v>0.15517241379310345</v>
      </c>
      <c r="W12" s="15">
        <f>(0.69*Table3111924[[#This Row],[BB]])+(0.89*Table3111924[[#This Row],[1B]])+(1.27*Table3111924[[#This Row],[2B]])+(1.62*Table3111924[[#This Row],[3B]])+(2.1*Table3111924[[#This Row],[HR]])/Table3111924[[#This Row],[PA]]</f>
        <v>17.116666666666667</v>
      </c>
      <c r="X12" s="25">
        <f t="shared" si="9"/>
        <v>8.8079365079365086</v>
      </c>
    </row>
    <row r="13" spans="1:24" x14ac:dyDescent="0.25">
      <c r="A13" s="17" t="s">
        <v>245</v>
      </c>
      <c r="B13" s="38" t="str">
        <f>Spikes!A4</f>
        <v>Joseph Alvarez</v>
      </c>
      <c r="C13" s="38">
        <f>Spikes!B4</f>
        <v>68</v>
      </c>
      <c r="D13" s="38">
        <f>Spikes!C4</f>
        <v>64</v>
      </c>
      <c r="E13" s="38">
        <f>Spikes!D4</f>
        <v>16</v>
      </c>
      <c r="F13" s="38">
        <f>Spikes!E4</f>
        <v>4</v>
      </c>
      <c r="G13" s="38">
        <f>Spikes!F4</f>
        <v>7</v>
      </c>
      <c r="H13" s="38">
        <f>Spikes!G4</f>
        <v>7</v>
      </c>
      <c r="I13" s="38">
        <f>Spikes!H4</f>
        <v>1</v>
      </c>
      <c r="J13" s="38">
        <f>Spikes!I4</f>
        <v>1</v>
      </c>
      <c r="K13" s="38">
        <f>Spikes!J4</f>
        <v>28</v>
      </c>
      <c r="L13" s="38">
        <f>Spikes!K4</f>
        <v>5</v>
      </c>
      <c r="M13" s="31">
        <f t="shared" si="0"/>
        <v>0.4375</v>
      </c>
      <c r="N13" s="31">
        <f t="shared" si="1"/>
        <v>0.4375</v>
      </c>
      <c r="O13" s="31">
        <f t="shared" si="2"/>
        <v>6.25E-2</v>
      </c>
      <c r="P13" s="31">
        <f t="shared" si="3"/>
        <v>6.25E-2</v>
      </c>
      <c r="Q13" s="31">
        <f t="shared" si="4"/>
        <v>5.8823529411764705E-2</v>
      </c>
      <c r="R13" s="32">
        <f t="shared" si="5"/>
        <v>0.25</v>
      </c>
      <c r="S13" s="32">
        <f t="shared" si="6"/>
        <v>0.4375</v>
      </c>
      <c r="T13" s="33">
        <f t="shared" si="7"/>
        <v>0.29411764705882354</v>
      </c>
      <c r="U13" s="33">
        <f t="shared" si="8"/>
        <v>0.73161764705882359</v>
      </c>
      <c r="V13" s="33">
        <f>(Table3111924[[#This Row],[2B]]+Table3111924[[#This Row],[3B]]+(3*Table3111924[[#This Row],[HR]]))/Table3111924[[#This Row],[AB]]</f>
        <v>0.171875</v>
      </c>
      <c r="W13" s="34">
        <f>(0.69*Table3111924[[#This Row],[BB]])+(0.89*Table3111924[[#This Row],[1B]])+(1.27*Table3111924[[#This Row],[2B]])+(1.62*Table3111924[[#This Row],[3B]])+(2.1*Table3111924[[#This Row],[HR]])/Table3111924[[#This Row],[PA]]</f>
        <v>19.53088235294118</v>
      </c>
      <c r="X13" s="35">
        <f t="shared" si="9"/>
        <v>8.5794117647058812</v>
      </c>
    </row>
    <row r="14" spans="1:24" x14ac:dyDescent="0.25">
      <c r="A14" s="17" t="s">
        <v>240</v>
      </c>
      <c r="B14" s="24" t="str">
        <f>Sabertooths!A5</f>
        <v>Ernesto Aguilar</v>
      </c>
      <c r="C14" s="24">
        <f>Sabertooths!B5</f>
        <v>64</v>
      </c>
      <c r="D14" s="24">
        <f>Sabertooths!C5</f>
        <v>59</v>
      </c>
      <c r="E14" s="24">
        <f>Sabertooths!D5</f>
        <v>15</v>
      </c>
      <c r="F14" s="24">
        <f>Sabertooths!E5</f>
        <v>5</v>
      </c>
      <c r="G14" s="24">
        <f>Sabertooths!F5</f>
        <v>11</v>
      </c>
      <c r="H14" s="24">
        <f>Sabertooths!G5</f>
        <v>3</v>
      </c>
      <c r="I14" s="24">
        <f>Sabertooths!H5</f>
        <v>0</v>
      </c>
      <c r="J14" s="24">
        <f>Sabertooths!I5</f>
        <v>1</v>
      </c>
      <c r="K14" s="24">
        <f>Sabertooths!J5</f>
        <v>21</v>
      </c>
      <c r="L14" s="24">
        <f>Sabertooths!K5</f>
        <v>5</v>
      </c>
      <c r="M14" s="11">
        <f t="shared" si="0"/>
        <v>0.73333333333333328</v>
      </c>
      <c r="N14" s="11">
        <f t="shared" si="1"/>
        <v>0.2</v>
      </c>
      <c r="O14" s="11">
        <f t="shared" si="2"/>
        <v>0</v>
      </c>
      <c r="P14" s="11">
        <f t="shared" si="3"/>
        <v>6.6666666666666666E-2</v>
      </c>
      <c r="Q14" s="11">
        <f t="shared" si="4"/>
        <v>7.8125E-2</v>
      </c>
      <c r="R14" s="12">
        <f t="shared" si="5"/>
        <v>0.25423728813559321</v>
      </c>
      <c r="S14" s="12">
        <f t="shared" si="6"/>
        <v>0.3559322033898305</v>
      </c>
      <c r="T14" s="14">
        <f t="shared" si="7"/>
        <v>0.3125</v>
      </c>
      <c r="U14" s="14">
        <f t="shared" si="8"/>
        <v>0.66843220338983045</v>
      </c>
      <c r="V14" s="14">
        <f>(Table3111924[[#This Row],[2B]]+Table3111924[[#This Row],[3B]]+(3*Table3111924[[#This Row],[HR]]))/Table3111924[[#This Row],[AB]]</f>
        <v>0.10169491525423729</v>
      </c>
      <c r="W14" s="15">
        <f>(0.69*Table3111924[[#This Row],[BB]])+(0.89*Table3111924[[#This Row],[1B]])+(1.27*Table3111924[[#This Row],[2B]])+(1.62*Table3111924[[#This Row],[3B]])+(2.1*Table3111924[[#This Row],[HR]])/Table3111924[[#This Row],[PA]]</f>
        <v>17.082812499999999</v>
      </c>
      <c r="X14" s="25">
        <f t="shared" si="9"/>
        <v>7.0093750000000004</v>
      </c>
    </row>
    <row r="15" spans="1:24" x14ac:dyDescent="0.25">
      <c r="A15" s="17" t="s">
        <v>239</v>
      </c>
      <c r="B15" s="17" t="str">
        <f>Crocs!A3</f>
        <v>Jesus Rhodes</v>
      </c>
      <c r="C15" s="17">
        <f>Crocs!B3</f>
        <v>68</v>
      </c>
      <c r="D15" s="17">
        <f>Crocs!C3</f>
        <v>57</v>
      </c>
      <c r="E15" s="17">
        <f>Crocs!D3</f>
        <v>14</v>
      </c>
      <c r="F15" s="17">
        <f>Crocs!E3</f>
        <v>11</v>
      </c>
      <c r="G15" s="17">
        <f>Crocs!F3</f>
        <v>5</v>
      </c>
      <c r="H15" s="17">
        <f>Crocs!G3</f>
        <v>7</v>
      </c>
      <c r="I15" s="17">
        <f>Crocs!H3</f>
        <v>2</v>
      </c>
      <c r="J15" s="17">
        <f>Crocs!I3</f>
        <v>0</v>
      </c>
      <c r="K15" s="17">
        <f>Crocs!J3</f>
        <v>25</v>
      </c>
      <c r="L15" s="17">
        <f>Crocs!K3</f>
        <v>5</v>
      </c>
      <c r="M15" s="11">
        <f t="shared" si="0"/>
        <v>0.35714285714285715</v>
      </c>
      <c r="N15" s="11">
        <f t="shared" si="1"/>
        <v>0.5</v>
      </c>
      <c r="O15" s="11">
        <f t="shared" si="2"/>
        <v>0.14285714285714285</v>
      </c>
      <c r="P15" s="11">
        <f t="shared" si="3"/>
        <v>0</v>
      </c>
      <c r="Q15" s="11">
        <f t="shared" si="4"/>
        <v>0.16176470588235295</v>
      </c>
      <c r="R15" s="12">
        <f t="shared" si="5"/>
        <v>0.24561403508771928</v>
      </c>
      <c r="S15" s="12">
        <f t="shared" si="6"/>
        <v>0.43859649122807015</v>
      </c>
      <c r="T15" s="14">
        <f t="shared" si="7"/>
        <v>0.36764705882352944</v>
      </c>
      <c r="U15" s="14">
        <f t="shared" si="8"/>
        <v>0.80624355005159964</v>
      </c>
      <c r="V15" s="14">
        <f>(Table3111924[[#This Row],[2B]]+Table3111924[[#This Row],[3B]]+(3*Table3111924[[#This Row],[HR]]))/Table3111924[[#This Row],[AB]]</f>
        <v>0.15789473684210525</v>
      </c>
      <c r="W15" s="15">
        <f>(0.69*Table3111924[[#This Row],[BB]])+(0.89*Table3111924[[#This Row],[1B]])+(1.27*Table3111924[[#This Row],[2B]])+(1.62*Table3111924[[#This Row],[3B]])+(2.1*Table3111924[[#This Row],[HR]])/Table3111924[[#This Row],[PA]]</f>
        <v>24.17</v>
      </c>
      <c r="X15" s="15">
        <f t="shared" si="9"/>
        <v>10.280882352941177</v>
      </c>
    </row>
    <row r="16" spans="1:24" x14ac:dyDescent="0.25">
      <c r="A16" s="17" t="s">
        <v>241</v>
      </c>
      <c r="B16" s="16" t="str">
        <f>Bulldogs!A3</f>
        <v>Ramon Caballero</v>
      </c>
      <c r="C16" s="16">
        <f>Bulldogs!B3</f>
        <v>68</v>
      </c>
      <c r="D16" s="16">
        <f>Bulldogs!C3</f>
        <v>61</v>
      </c>
      <c r="E16" s="16">
        <f>Bulldogs!D3</f>
        <v>14</v>
      </c>
      <c r="F16" s="16">
        <f>Bulldogs!E3</f>
        <v>7</v>
      </c>
      <c r="G16" s="16">
        <f>Bulldogs!F3</f>
        <v>5</v>
      </c>
      <c r="H16" s="16">
        <f>Bulldogs!G3</f>
        <v>8</v>
      </c>
      <c r="I16" s="16">
        <f>Bulldogs!H3</f>
        <v>0</v>
      </c>
      <c r="J16" s="16">
        <f>Bulldogs!I3</f>
        <v>1</v>
      </c>
      <c r="K16" s="16">
        <f>Bulldogs!J3</f>
        <v>25</v>
      </c>
      <c r="L16" s="16">
        <f>Bulldogs!K3</f>
        <v>5</v>
      </c>
      <c r="M16" s="11">
        <f t="shared" si="0"/>
        <v>0.35714285714285715</v>
      </c>
      <c r="N16" s="11">
        <f t="shared" si="1"/>
        <v>0.5714285714285714</v>
      </c>
      <c r="O16" s="11">
        <f t="shared" si="2"/>
        <v>0</v>
      </c>
      <c r="P16" s="11">
        <f t="shared" si="3"/>
        <v>7.1428571428571425E-2</v>
      </c>
      <c r="Q16" s="11">
        <f t="shared" si="4"/>
        <v>0.10294117647058823</v>
      </c>
      <c r="R16" s="12">
        <f t="shared" si="5"/>
        <v>0.22950819672131148</v>
      </c>
      <c r="S16" s="12">
        <f t="shared" si="6"/>
        <v>0.4098360655737705</v>
      </c>
      <c r="T16" s="14">
        <f t="shared" si="7"/>
        <v>0.30882352941176472</v>
      </c>
      <c r="U16" s="14">
        <f t="shared" si="8"/>
        <v>0.71865959498553522</v>
      </c>
      <c r="V16" s="14">
        <f>(Table3111924[[#This Row],[2B]]+Table3111924[[#This Row],[3B]]+(3*Table3111924[[#This Row],[HR]]))/Table3111924[[#This Row],[AB]]</f>
        <v>0.18032786885245902</v>
      </c>
      <c r="W16" s="15">
        <f>(0.69*Table3111924[[#This Row],[BB]])+(0.89*Table3111924[[#This Row],[1B]])+(1.27*Table3111924[[#This Row],[2B]])+(1.62*Table3111924[[#This Row],[3B]])+(2.1*Table3111924[[#This Row],[HR]])/Table3111924[[#This Row],[PA]]</f>
        <v>19.470882352941178</v>
      </c>
      <c r="X16" s="15">
        <f t="shared" si="9"/>
        <v>8.3208823529411777</v>
      </c>
    </row>
    <row r="17" spans="1:24" x14ac:dyDescent="0.25">
      <c r="A17" s="17" t="s">
        <v>244</v>
      </c>
      <c r="B17" s="17" t="str">
        <f>Badgers!A8</f>
        <v>Terry Franklin</v>
      </c>
      <c r="C17" s="17">
        <f>Badgers!B8</f>
        <v>62</v>
      </c>
      <c r="D17" s="17">
        <f>Badgers!C8</f>
        <v>60</v>
      </c>
      <c r="E17" s="17">
        <f>Badgers!D8</f>
        <v>12</v>
      </c>
      <c r="F17" s="17">
        <f>Badgers!E8</f>
        <v>2</v>
      </c>
      <c r="G17" s="17">
        <f>Badgers!F8</f>
        <v>8</v>
      </c>
      <c r="H17" s="17">
        <f>Badgers!G8</f>
        <v>2</v>
      </c>
      <c r="I17" s="17">
        <f>Badgers!H8</f>
        <v>1</v>
      </c>
      <c r="J17" s="17">
        <f>Badgers!I8</f>
        <v>1</v>
      </c>
      <c r="K17" s="17">
        <f>Badgers!J8</f>
        <v>19</v>
      </c>
      <c r="L17" s="17">
        <f>Badgers!K8</f>
        <v>5</v>
      </c>
      <c r="M17" s="11">
        <f t="shared" si="0"/>
        <v>0.66666666666666663</v>
      </c>
      <c r="N17" s="11">
        <f t="shared" si="1"/>
        <v>0.16666666666666666</v>
      </c>
      <c r="O17" s="11">
        <f t="shared" si="2"/>
        <v>8.3333333333333329E-2</v>
      </c>
      <c r="P17" s="11">
        <f t="shared" si="3"/>
        <v>8.3333333333333329E-2</v>
      </c>
      <c r="Q17" s="11">
        <f t="shared" si="4"/>
        <v>3.2258064516129031E-2</v>
      </c>
      <c r="R17" s="12">
        <f t="shared" si="5"/>
        <v>0.2</v>
      </c>
      <c r="S17" s="12">
        <f t="shared" si="6"/>
        <v>0.31666666666666665</v>
      </c>
      <c r="T17" s="14">
        <f t="shared" si="7"/>
        <v>0.22580645161290322</v>
      </c>
      <c r="U17" s="14">
        <f t="shared" si="8"/>
        <v>0.5424731182795699</v>
      </c>
      <c r="V17" s="14">
        <f>(Table3111924[[#This Row],[2B]]+Table3111924[[#This Row],[3B]]+(3*Table3111924[[#This Row],[HR]]))/Table3111924[[#This Row],[AB]]</f>
        <v>0.1</v>
      </c>
      <c r="W17" s="15">
        <f>(0.69*Table3111924[[#This Row],[BB]])+(0.89*Table3111924[[#This Row],[1B]])+(1.27*Table3111924[[#This Row],[2B]])+(1.62*Table3111924[[#This Row],[3B]])+(2.1*Table3111924[[#This Row],[HR]])/Table3111924[[#This Row],[PA]]</f>
        <v>12.693870967741935</v>
      </c>
      <c r="X17" s="15">
        <f t="shared" si="9"/>
        <v>4.4496774193548383</v>
      </c>
    </row>
    <row r="18" spans="1:24" x14ac:dyDescent="0.25">
      <c r="A18" s="17" t="s">
        <v>243</v>
      </c>
      <c r="B18" s="17" t="str">
        <f>Trolls!A7</f>
        <v>Adam Fowler</v>
      </c>
      <c r="C18" s="17">
        <f>Trolls!B7</f>
        <v>61</v>
      </c>
      <c r="D18" s="17">
        <f>Trolls!C7</f>
        <v>55</v>
      </c>
      <c r="E18" s="17">
        <f>Trolls!D7</f>
        <v>11</v>
      </c>
      <c r="F18" s="17">
        <f>Trolls!E7</f>
        <v>6</v>
      </c>
      <c r="G18" s="17">
        <f>Trolls!F7</f>
        <v>7</v>
      </c>
      <c r="H18" s="17">
        <f>Trolls!G7</f>
        <v>3</v>
      </c>
      <c r="I18" s="17">
        <f>Trolls!H7</f>
        <v>0</v>
      </c>
      <c r="J18" s="17">
        <f>Trolls!I7</f>
        <v>1</v>
      </c>
      <c r="K18" s="17">
        <f>Trolls!J7</f>
        <v>17</v>
      </c>
      <c r="L18" s="17">
        <f>Trolls!K7</f>
        <v>5</v>
      </c>
      <c r="M18" s="11">
        <f t="shared" si="0"/>
        <v>0.63636363636363635</v>
      </c>
      <c r="N18" s="11">
        <f t="shared" si="1"/>
        <v>0.27272727272727271</v>
      </c>
      <c r="O18" s="11">
        <f t="shared" si="2"/>
        <v>0</v>
      </c>
      <c r="P18" s="11">
        <f t="shared" si="3"/>
        <v>9.0909090909090912E-2</v>
      </c>
      <c r="Q18" s="11">
        <f t="shared" si="4"/>
        <v>9.8360655737704916E-2</v>
      </c>
      <c r="R18" s="12">
        <f t="shared" si="5"/>
        <v>0.2</v>
      </c>
      <c r="S18" s="12">
        <f t="shared" si="6"/>
        <v>0.30909090909090908</v>
      </c>
      <c r="T18" s="14">
        <f t="shared" si="7"/>
        <v>0.27868852459016391</v>
      </c>
      <c r="U18" s="14">
        <f t="shared" si="8"/>
        <v>0.58777943368107299</v>
      </c>
      <c r="V18" s="14">
        <f>(Table3111924[[#This Row],[2B]]+Table3111924[[#This Row],[3B]]+(3*Table3111924[[#This Row],[HR]]))/Table3111924[[#This Row],[AB]]</f>
        <v>0.10909090909090909</v>
      </c>
      <c r="W18" s="15">
        <f>(0.69*Table3111924[[#This Row],[BB]])+(0.89*Table3111924[[#This Row],[1B]])+(1.27*Table3111924[[#This Row],[2B]])+(1.62*Table3111924[[#This Row],[3B]])+(2.1*Table3111924[[#This Row],[HR]])/Table3111924[[#This Row],[PA]]</f>
        <v>14.214426229508199</v>
      </c>
      <c r="X18" s="15">
        <f t="shared" si="9"/>
        <v>5.2150819672131146</v>
      </c>
    </row>
    <row r="19" spans="1:24" x14ac:dyDescent="0.25">
      <c r="A19" s="17" t="s">
        <v>240</v>
      </c>
      <c r="B19" s="17" t="str">
        <f>Sabertooths!A6</f>
        <v>Jorge Ortiz</v>
      </c>
      <c r="C19" s="17">
        <f>Sabertooths!B6</f>
        <v>65</v>
      </c>
      <c r="D19" s="17">
        <f>Sabertooths!C6</f>
        <v>62</v>
      </c>
      <c r="E19" s="17">
        <f>Sabertooths!D6</f>
        <v>11</v>
      </c>
      <c r="F19" s="17">
        <f>Sabertooths!E6</f>
        <v>3</v>
      </c>
      <c r="G19" s="17">
        <f>Sabertooths!F6</f>
        <v>7</v>
      </c>
      <c r="H19" s="17">
        <f>Sabertooths!G6</f>
        <v>3</v>
      </c>
      <c r="I19" s="17">
        <f>Sabertooths!H6</f>
        <v>0</v>
      </c>
      <c r="J19" s="17">
        <f>Sabertooths!I6</f>
        <v>1</v>
      </c>
      <c r="K19" s="17">
        <f>Sabertooths!J6</f>
        <v>17</v>
      </c>
      <c r="L19" s="17">
        <f>Sabertooths!K6</f>
        <v>5</v>
      </c>
      <c r="M19" s="11">
        <f t="shared" si="0"/>
        <v>0.63636363636363635</v>
      </c>
      <c r="N19" s="11">
        <f t="shared" si="1"/>
        <v>0.27272727272727271</v>
      </c>
      <c r="O19" s="11">
        <f t="shared" si="2"/>
        <v>0</v>
      </c>
      <c r="P19" s="11">
        <f t="shared" si="3"/>
        <v>9.0909090909090912E-2</v>
      </c>
      <c r="Q19" s="11">
        <f t="shared" si="4"/>
        <v>4.6153846153846156E-2</v>
      </c>
      <c r="R19" s="12">
        <f t="shared" si="5"/>
        <v>0.17741935483870969</v>
      </c>
      <c r="S19" s="12">
        <f t="shared" si="6"/>
        <v>0.27419354838709675</v>
      </c>
      <c r="T19" s="14">
        <f t="shared" si="7"/>
        <v>0.2153846153846154</v>
      </c>
      <c r="U19" s="14">
        <f t="shared" si="8"/>
        <v>0.48957816377171215</v>
      </c>
      <c r="V19" s="14">
        <f>(Table3111924[[#This Row],[2B]]+Table3111924[[#This Row],[3B]]+(3*Table3111924[[#This Row],[HR]]))/Table3111924[[#This Row],[AB]]</f>
        <v>9.6774193548387094E-2</v>
      </c>
      <c r="W19" s="15">
        <f>(0.69*Table3111924[[#This Row],[BB]])+(0.89*Table3111924[[#This Row],[1B]])+(1.27*Table3111924[[#This Row],[2B]])+(1.62*Table3111924[[#This Row],[3B]])+(2.1*Table3111924[[#This Row],[HR]])/Table3111924[[#This Row],[PA]]</f>
        <v>12.142307692307693</v>
      </c>
      <c r="X19" s="15">
        <f t="shared" si="9"/>
        <v>3.8695384615384616</v>
      </c>
    </row>
    <row r="20" spans="1:24" x14ac:dyDescent="0.25">
      <c r="A20" s="17" t="s">
        <v>246</v>
      </c>
      <c r="B20" s="16" t="str">
        <f>Cannons!A6</f>
        <v>Alvain Martin</v>
      </c>
      <c r="C20" s="16">
        <f>Cannons!B6</f>
        <v>68</v>
      </c>
      <c r="D20" s="16">
        <f>Cannons!C6</f>
        <v>62</v>
      </c>
      <c r="E20" s="16">
        <f>Cannons!D6</f>
        <v>10</v>
      </c>
      <c r="F20" s="16">
        <f>Cannons!E6</f>
        <v>6</v>
      </c>
      <c r="G20" s="16">
        <f>Cannons!F6</f>
        <v>4</v>
      </c>
      <c r="H20" s="16">
        <f>Cannons!G6</f>
        <v>3</v>
      </c>
      <c r="I20" s="16">
        <f>Cannons!H6</f>
        <v>0</v>
      </c>
      <c r="J20" s="16">
        <f>Cannons!I6</f>
        <v>3</v>
      </c>
      <c r="K20" s="16">
        <f>Cannons!J6</f>
        <v>22</v>
      </c>
      <c r="L20" s="16">
        <f>Cannons!K6</f>
        <v>5</v>
      </c>
      <c r="M20" s="11">
        <f t="shared" si="0"/>
        <v>0.4</v>
      </c>
      <c r="N20" s="11">
        <f t="shared" si="1"/>
        <v>0.3</v>
      </c>
      <c r="O20" s="11">
        <f t="shared" si="2"/>
        <v>0</v>
      </c>
      <c r="P20" s="11">
        <f t="shared" si="3"/>
        <v>0.3</v>
      </c>
      <c r="Q20" s="11">
        <f t="shared" si="4"/>
        <v>8.8235294117647065E-2</v>
      </c>
      <c r="R20" s="12">
        <f t="shared" si="5"/>
        <v>0.16129032258064516</v>
      </c>
      <c r="S20" s="12">
        <f t="shared" si="6"/>
        <v>0.35483870967741937</v>
      </c>
      <c r="T20" s="14">
        <f t="shared" si="7"/>
        <v>0.23529411764705882</v>
      </c>
      <c r="U20" s="14">
        <f t="shared" si="8"/>
        <v>0.59013282732447814</v>
      </c>
      <c r="V20" s="14">
        <f>(Table3111924[[#This Row],[2B]]+Table3111924[[#This Row],[3B]]+(3*Table3111924[[#This Row],[HR]]))/Table3111924[[#This Row],[AB]]</f>
        <v>0.19354838709677419</v>
      </c>
      <c r="W20" s="15">
        <f>(0.69*Table3111924[[#This Row],[BB]])+(0.89*Table3111924[[#This Row],[1B]])+(1.27*Table3111924[[#This Row],[2B]])+(1.62*Table3111924[[#This Row],[3B]])+(2.1*Table3111924[[#This Row],[HR]])/Table3111924[[#This Row],[PA]]</f>
        <v>11.602647058823528</v>
      </c>
      <c r="X20" s="15">
        <f t="shared" si="9"/>
        <v>5.5817647058823532</v>
      </c>
    </row>
    <row r="21" spans="1:24" x14ac:dyDescent="0.25">
      <c r="A21" s="17" t="s">
        <v>240</v>
      </c>
      <c r="B21" s="17" t="str">
        <f>Sabertooths!A2</f>
        <v>Christian Camona</v>
      </c>
      <c r="C21" s="17">
        <f>Sabertooths!B2</f>
        <v>68</v>
      </c>
      <c r="D21" s="17">
        <f>Sabertooths!C2</f>
        <v>64</v>
      </c>
      <c r="E21" s="17">
        <f>Sabertooths!D2</f>
        <v>6</v>
      </c>
      <c r="F21" s="17">
        <f>Sabertooths!E2</f>
        <v>4</v>
      </c>
      <c r="G21" s="17">
        <f>Sabertooths!F2</f>
        <v>3</v>
      </c>
      <c r="H21" s="17">
        <f>Sabertooths!G2</f>
        <v>2</v>
      </c>
      <c r="I21" s="17">
        <f>Sabertooths!H2</f>
        <v>0</v>
      </c>
      <c r="J21" s="17">
        <f>Sabertooths!I2</f>
        <v>1</v>
      </c>
      <c r="K21" s="17">
        <f>Sabertooths!J2</f>
        <v>11</v>
      </c>
      <c r="L21" s="17">
        <f>Sabertooths!K2</f>
        <v>5</v>
      </c>
      <c r="M21" s="11">
        <f t="shared" si="0"/>
        <v>0.5</v>
      </c>
      <c r="N21" s="11">
        <f t="shared" si="1"/>
        <v>0.33333333333333331</v>
      </c>
      <c r="O21" s="11">
        <f t="shared" si="2"/>
        <v>0</v>
      </c>
      <c r="P21" s="11">
        <f t="shared" si="3"/>
        <v>0.16666666666666666</v>
      </c>
      <c r="Q21" s="11">
        <f t="shared" si="4"/>
        <v>5.8823529411764705E-2</v>
      </c>
      <c r="R21" s="12">
        <f t="shared" si="5"/>
        <v>9.375E-2</v>
      </c>
      <c r="S21" s="12">
        <f t="shared" si="6"/>
        <v>0.171875</v>
      </c>
      <c r="T21" s="14">
        <f t="shared" si="7"/>
        <v>0.14705882352941177</v>
      </c>
      <c r="U21" s="14">
        <f t="shared" si="8"/>
        <v>0.3189338235294118</v>
      </c>
      <c r="V21" s="14">
        <f>(Table3111924[[#This Row],[2B]]+Table3111924[[#This Row],[3B]]+(3*Table3111924[[#This Row],[HR]]))/Table3111924[[#This Row],[AB]]</f>
        <v>7.8125E-2</v>
      </c>
      <c r="W21" s="15">
        <f>(0.69*Table3111924[[#This Row],[BB]])+(0.89*Table3111924[[#This Row],[1B]])+(1.27*Table3111924[[#This Row],[2B]])+(1.62*Table3111924[[#This Row],[3B]])+(2.1*Table3111924[[#This Row],[HR]])/Table3111924[[#This Row],[PA]]</f>
        <v>8.0008823529411757</v>
      </c>
      <c r="X21" s="15">
        <f t="shared" si="9"/>
        <v>1.8088235294117645</v>
      </c>
    </row>
    <row r="22" spans="1:24" x14ac:dyDescent="0.25">
      <c r="A22" s="17" t="s">
        <v>243</v>
      </c>
      <c r="B22" s="17" t="str">
        <f>Trolls!A4</f>
        <v>Mike Dean</v>
      </c>
      <c r="C22" s="17">
        <f>Trolls!B4</f>
        <v>64</v>
      </c>
      <c r="D22" s="17">
        <f>Trolls!C4</f>
        <v>56</v>
      </c>
      <c r="E22" s="17">
        <f>Trolls!D4</f>
        <v>20</v>
      </c>
      <c r="F22" s="17">
        <f>Trolls!E4</f>
        <v>8</v>
      </c>
      <c r="G22" s="17">
        <f>Trolls!F4</f>
        <v>19</v>
      </c>
      <c r="H22" s="17">
        <f>Trolls!G4</f>
        <v>1</v>
      </c>
      <c r="I22" s="17">
        <f>Trolls!H4</f>
        <v>0</v>
      </c>
      <c r="J22" s="17">
        <f>Trolls!I4</f>
        <v>0</v>
      </c>
      <c r="K22" s="17">
        <f>Trolls!J4</f>
        <v>21</v>
      </c>
      <c r="L22" s="17">
        <f>Trolls!K4</f>
        <v>4</v>
      </c>
      <c r="M22" s="11">
        <f t="shared" si="0"/>
        <v>0.95</v>
      </c>
      <c r="N22" s="11">
        <f t="shared" si="1"/>
        <v>0.05</v>
      </c>
      <c r="O22" s="11">
        <f t="shared" si="2"/>
        <v>0</v>
      </c>
      <c r="P22" s="11">
        <f t="shared" si="3"/>
        <v>0</v>
      </c>
      <c r="Q22" s="11">
        <f t="shared" si="4"/>
        <v>0.125</v>
      </c>
      <c r="R22" s="12">
        <f t="shared" si="5"/>
        <v>0.35714285714285715</v>
      </c>
      <c r="S22" s="12">
        <f t="shared" si="6"/>
        <v>0.375</v>
      </c>
      <c r="T22" s="14">
        <f t="shared" si="7"/>
        <v>0.4375</v>
      </c>
      <c r="U22" s="14">
        <f t="shared" si="8"/>
        <v>0.8125</v>
      </c>
      <c r="V22" s="14">
        <f>(Table3111924[[#This Row],[2B]]+Table3111924[[#This Row],[3B]]+(3*Table3111924[[#This Row],[HR]]))/Table3111924[[#This Row],[AB]]</f>
        <v>1.7857142857142856E-2</v>
      </c>
      <c r="W22" s="15">
        <f>(0.69*Table3111924[[#This Row],[BB]])+(0.89*Table3111924[[#This Row],[1B]])+(1.27*Table3111924[[#This Row],[2B]])+(1.62*Table3111924[[#This Row],[3B]])+(2.1*Table3111924[[#This Row],[HR]])/Table3111924[[#This Row],[PA]]</f>
        <v>23.7</v>
      </c>
      <c r="X22" s="15">
        <f t="shared" si="9"/>
        <v>10.130000000000001</v>
      </c>
    </row>
    <row r="23" spans="1:24" x14ac:dyDescent="0.25">
      <c r="A23" s="17" t="s">
        <v>241</v>
      </c>
      <c r="B23" s="46" t="str">
        <f>Bulldogs!A6</f>
        <v>Isaac Herrero</v>
      </c>
      <c r="C23" s="46">
        <f>Bulldogs!B6</f>
        <v>62</v>
      </c>
      <c r="D23" s="46">
        <f>Bulldogs!C6</f>
        <v>57</v>
      </c>
      <c r="E23" s="46">
        <f>Bulldogs!D6</f>
        <v>19</v>
      </c>
      <c r="F23" s="46">
        <f>Bulldogs!E6</f>
        <v>5</v>
      </c>
      <c r="G23" s="46">
        <f>Bulldogs!F6</f>
        <v>10</v>
      </c>
      <c r="H23" s="46">
        <f>Bulldogs!G6</f>
        <v>6</v>
      </c>
      <c r="I23" s="46">
        <f>Bulldogs!H6</f>
        <v>1</v>
      </c>
      <c r="J23" s="46">
        <f>Bulldogs!I6</f>
        <v>2</v>
      </c>
      <c r="K23" s="46">
        <f>Bulldogs!J6</f>
        <v>33</v>
      </c>
      <c r="L23" s="46">
        <f>Bulldogs!K6</f>
        <v>4</v>
      </c>
      <c r="M23" s="11">
        <f t="shared" si="0"/>
        <v>0.52631578947368418</v>
      </c>
      <c r="N23" s="11">
        <f t="shared" si="1"/>
        <v>0.31578947368421051</v>
      </c>
      <c r="O23" s="11">
        <f t="shared" si="2"/>
        <v>5.2631578947368418E-2</v>
      </c>
      <c r="P23" s="11">
        <f t="shared" si="3"/>
        <v>0.10526315789473684</v>
      </c>
      <c r="Q23" s="11">
        <f t="shared" si="4"/>
        <v>8.0645161290322578E-2</v>
      </c>
      <c r="R23" s="12">
        <f t="shared" si="5"/>
        <v>0.33333333333333331</v>
      </c>
      <c r="S23" s="12">
        <f t="shared" si="6"/>
        <v>0.57894736842105265</v>
      </c>
      <c r="T23" s="14">
        <f t="shared" si="7"/>
        <v>0.38709677419354838</v>
      </c>
      <c r="U23" s="14">
        <f t="shared" si="8"/>
        <v>0.96604414261460103</v>
      </c>
      <c r="V23" s="14">
        <f>(Table3111924[[#This Row],[2B]]+Table3111924[[#This Row],[3B]]+(3*Table3111924[[#This Row],[HR]]))/Table3111924[[#This Row],[AB]]</f>
        <v>0.22807017543859648</v>
      </c>
      <c r="W23" s="15">
        <f>(0.69*Table3111924[[#This Row],[BB]])+(0.89*Table3111924[[#This Row],[1B]])+(1.27*Table3111924[[#This Row],[2B]])+(1.62*Table3111924[[#This Row],[3B]])+(2.1*Table3111924[[#This Row],[HR]])/Table3111924[[#This Row],[PA]]</f>
        <v>21.65774193548387</v>
      </c>
      <c r="X23" s="15">
        <f t="shared" si="9"/>
        <v>13.310967741935483</v>
      </c>
    </row>
    <row r="24" spans="1:24" x14ac:dyDescent="0.25">
      <c r="A24" s="17" t="s">
        <v>245</v>
      </c>
      <c r="B24" s="24" t="str">
        <f>Spikes!A5</f>
        <v>Pedro Hernandez</v>
      </c>
      <c r="C24" s="24">
        <f>Spikes!B5</f>
        <v>69</v>
      </c>
      <c r="D24" s="24">
        <f>Spikes!C5</f>
        <v>65</v>
      </c>
      <c r="E24" s="24">
        <f>Spikes!D5</f>
        <v>18</v>
      </c>
      <c r="F24" s="24">
        <f>Spikes!E5</f>
        <v>4</v>
      </c>
      <c r="G24" s="24">
        <f>Spikes!F5</f>
        <v>12</v>
      </c>
      <c r="H24" s="24">
        <f>Spikes!G5</f>
        <v>5</v>
      </c>
      <c r="I24" s="24">
        <f>Spikes!H5</f>
        <v>0</v>
      </c>
      <c r="J24" s="24">
        <f>Spikes!I5</f>
        <v>1</v>
      </c>
      <c r="K24" s="24">
        <f>Spikes!J5</f>
        <v>26</v>
      </c>
      <c r="L24" s="24">
        <f>Spikes!K5</f>
        <v>4</v>
      </c>
      <c r="M24" s="11">
        <f t="shared" si="0"/>
        <v>0.66666666666666663</v>
      </c>
      <c r="N24" s="11">
        <f t="shared" si="1"/>
        <v>0.27777777777777779</v>
      </c>
      <c r="O24" s="11">
        <f t="shared" si="2"/>
        <v>0</v>
      </c>
      <c r="P24" s="11">
        <f t="shared" si="3"/>
        <v>5.5555555555555552E-2</v>
      </c>
      <c r="Q24" s="11">
        <f t="shared" si="4"/>
        <v>5.7971014492753624E-2</v>
      </c>
      <c r="R24" s="12">
        <f t="shared" si="5"/>
        <v>0.27692307692307694</v>
      </c>
      <c r="S24" s="12">
        <f t="shared" si="6"/>
        <v>0.4</v>
      </c>
      <c r="T24" s="14">
        <f t="shared" si="7"/>
        <v>0.3188405797101449</v>
      </c>
      <c r="U24" s="14">
        <f t="shared" si="8"/>
        <v>0.71884057971014492</v>
      </c>
      <c r="V24" s="14">
        <f>(Table3111924[[#This Row],[2B]]+Table3111924[[#This Row],[3B]]+(3*Table3111924[[#This Row],[HR]]))/Table3111924[[#This Row],[AB]]</f>
        <v>0.12307692307692308</v>
      </c>
      <c r="W24" s="15">
        <f>(0.69*Table3111924[[#This Row],[BB]])+(0.89*Table3111924[[#This Row],[1B]])+(1.27*Table3111924[[#This Row],[2B]])+(1.62*Table3111924[[#This Row],[3B]])+(2.1*Table3111924[[#This Row],[HR]])/Table3111924[[#This Row],[PA]]</f>
        <v>19.820434782608693</v>
      </c>
      <c r="X24" s="15">
        <f t="shared" si="9"/>
        <v>8.6515942028985506</v>
      </c>
    </row>
    <row r="25" spans="1:24" x14ac:dyDescent="0.25">
      <c r="A25" s="17" t="s">
        <v>242</v>
      </c>
      <c r="B25" s="24" t="str">
        <f>Warhogs!A3</f>
        <v>Joseph James</v>
      </c>
      <c r="C25" s="24">
        <f>Warhogs!B3</f>
        <v>72</v>
      </c>
      <c r="D25" s="24">
        <f>Warhogs!C3</f>
        <v>66</v>
      </c>
      <c r="E25" s="24">
        <f>Warhogs!D3</f>
        <v>18</v>
      </c>
      <c r="F25" s="24">
        <f>Warhogs!E3</f>
        <v>6</v>
      </c>
      <c r="G25" s="24">
        <f>Warhogs!F3</f>
        <v>10</v>
      </c>
      <c r="H25" s="24">
        <f>Warhogs!G3</f>
        <v>5</v>
      </c>
      <c r="I25" s="24">
        <f>Warhogs!H3</f>
        <v>0</v>
      </c>
      <c r="J25" s="24">
        <f>Warhogs!I3</f>
        <v>3</v>
      </c>
      <c r="K25" s="24">
        <f>Warhogs!J3</f>
        <v>32</v>
      </c>
      <c r="L25" s="24">
        <f>Warhogs!K3</f>
        <v>4</v>
      </c>
      <c r="M25" s="11">
        <f t="shared" si="0"/>
        <v>0.55555555555555558</v>
      </c>
      <c r="N25" s="11">
        <f t="shared" si="1"/>
        <v>0.27777777777777779</v>
      </c>
      <c r="O25" s="11">
        <f t="shared" si="2"/>
        <v>0</v>
      </c>
      <c r="P25" s="11">
        <f t="shared" si="3"/>
        <v>0.16666666666666666</v>
      </c>
      <c r="Q25" s="11">
        <f t="shared" si="4"/>
        <v>8.3333333333333329E-2</v>
      </c>
      <c r="R25" s="12">
        <f t="shared" si="5"/>
        <v>0.27272727272727271</v>
      </c>
      <c r="S25" s="12">
        <f t="shared" si="6"/>
        <v>0.48484848484848486</v>
      </c>
      <c r="T25" s="14">
        <f t="shared" si="7"/>
        <v>0.33333333333333331</v>
      </c>
      <c r="U25" s="14">
        <f t="shared" si="8"/>
        <v>0.81818181818181812</v>
      </c>
      <c r="V25" s="14">
        <f>(Table3111924[[#This Row],[2B]]+Table3111924[[#This Row],[3B]]+(3*Table3111924[[#This Row],[HR]]))/Table3111924[[#This Row],[AB]]</f>
        <v>0.21212121212121213</v>
      </c>
      <c r="W25" s="15">
        <f>(0.69*Table3111924[[#This Row],[BB]])+(0.89*Table3111924[[#This Row],[1B]])+(1.27*Table3111924[[#This Row],[2B]])+(1.62*Table3111924[[#This Row],[3B]])+(2.1*Table3111924[[#This Row],[HR]])/Table3111924[[#This Row],[PA]]</f>
        <v>19.477499999999999</v>
      </c>
      <c r="X25" s="15">
        <f t="shared" si="9"/>
        <v>11.215555555555557</v>
      </c>
    </row>
    <row r="26" spans="1:24" x14ac:dyDescent="0.25">
      <c r="A26" s="17" t="s">
        <v>239</v>
      </c>
      <c r="B26" s="38" t="str">
        <f>Crocs!A6</f>
        <v>Julian Santana</v>
      </c>
      <c r="C26" s="38">
        <f>Crocs!B6</f>
        <v>64</v>
      </c>
      <c r="D26" s="38">
        <f>Crocs!C6</f>
        <v>62</v>
      </c>
      <c r="E26" s="38">
        <f>Crocs!D6</f>
        <v>17</v>
      </c>
      <c r="F26" s="38">
        <f>Crocs!E6</f>
        <v>2</v>
      </c>
      <c r="G26" s="38">
        <f>Crocs!F6</f>
        <v>13</v>
      </c>
      <c r="H26" s="38">
        <f>Crocs!G6</f>
        <v>4</v>
      </c>
      <c r="I26" s="38">
        <f>Crocs!H6</f>
        <v>0</v>
      </c>
      <c r="J26" s="38">
        <f>Crocs!I6</f>
        <v>0</v>
      </c>
      <c r="K26" s="38">
        <f>Crocs!J6</f>
        <v>21</v>
      </c>
      <c r="L26" s="38">
        <f>Crocs!K6</f>
        <v>4</v>
      </c>
      <c r="M26" s="11">
        <f t="shared" si="0"/>
        <v>0.76470588235294112</v>
      </c>
      <c r="N26" s="11">
        <f t="shared" si="1"/>
        <v>0.23529411764705882</v>
      </c>
      <c r="O26" s="11">
        <f t="shared" si="2"/>
        <v>0</v>
      </c>
      <c r="P26" s="11">
        <f t="shared" si="3"/>
        <v>0</v>
      </c>
      <c r="Q26" s="11">
        <f t="shared" si="4"/>
        <v>3.125E-2</v>
      </c>
      <c r="R26" s="12">
        <f t="shared" si="5"/>
        <v>0.27419354838709675</v>
      </c>
      <c r="S26" s="12">
        <f t="shared" si="6"/>
        <v>0.33870967741935482</v>
      </c>
      <c r="T26" s="14">
        <f t="shared" si="7"/>
        <v>0.296875</v>
      </c>
      <c r="U26" s="33">
        <f t="shared" si="8"/>
        <v>0.63558467741935476</v>
      </c>
      <c r="V26" s="33">
        <f>(Table3111924[[#This Row],[2B]]+Table3111924[[#This Row],[3B]]+(3*Table3111924[[#This Row],[HR]]))/Table3111924[[#This Row],[AB]]</f>
        <v>6.4516129032258063E-2</v>
      </c>
      <c r="W26" s="34">
        <f>(0.69*Table3111924[[#This Row],[BB]])+(0.89*Table3111924[[#This Row],[1B]])+(1.27*Table3111924[[#This Row],[2B]])+(1.62*Table3111924[[#This Row],[3B]])+(2.1*Table3111924[[#This Row],[HR]])/Table3111924[[#This Row],[PA]]</f>
        <v>18.03</v>
      </c>
      <c r="X26" s="15">
        <f t="shared" si="9"/>
        <v>6.4212499999999997</v>
      </c>
    </row>
    <row r="27" spans="1:24" x14ac:dyDescent="0.25">
      <c r="A27" s="17" t="s">
        <v>244</v>
      </c>
      <c r="B27" s="37" t="str">
        <f>Badgers!A4</f>
        <v>John Vega</v>
      </c>
      <c r="C27" s="37">
        <f>Badgers!B4</f>
        <v>68</v>
      </c>
      <c r="D27" s="37">
        <f>Badgers!C4</f>
        <v>62</v>
      </c>
      <c r="E27" s="37">
        <f>Badgers!D4</f>
        <v>15</v>
      </c>
      <c r="F27" s="37">
        <f>Badgers!E4</f>
        <v>6</v>
      </c>
      <c r="G27" s="37">
        <f>Badgers!F4</f>
        <v>9</v>
      </c>
      <c r="H27" s="37">
        <f>Badgers!G4</f>
        <v>6</v>
      </c>
      <c r="I27" s="37">
        <f>Badgers!H4</f>
        <v>0</v>
      </c>
      <c r="J27" s="37">
        <f>Badgers!I4</f>
        <v>0</v>
      </c>
      <c r="K27" s="37">
        <f>Badgers!J4</f>
        <v>21</v>
      </c>
      <c r="L27" s="37">
        <f>Badgers!K4</f>
        <v>4</v>
      </c>
      <c r="M27" s="20">
        <f t="shared" si="0"/>
        <v>0.6</v>
      </c>
      <c r="N27" s="20">
        <f t="shared" si="1"/>
        <v>0.4</v>
      </c>
      <c r="O27" s="20">
        <f t="shared" si="2"/>
        <v>0</v>
      </c>
      <c r="P27" s="20">
        <f t="shared" si="3"/>
        <v>0</v>
      </c>
      <c r="Q27" s="20">
        <f t="shared" si="4"/>
        <v>8.8235294117647065E-2</v>
      </c>
      <c r="R27" s="21">
        <f t="shared" si="5"/>
        <v>0.24193548387096775</v>
      </c>
      <c r="S27" s="21">
        <f t="shared" si="6"/>
        <v>0.33870967741935482</v>
      </c>
      <c r="T27" s="22">
        <f t="shared" si="7"/>
        <v>0.30882352941176472</v>
      </c>
      <c r="U27" s="22">
        <f t="shared" si="8"/>
        <v>0.64753320683111948</v>
      </c>
      <c r="V27" s="22">
        <f>(Table3111924[[#This Row],[2B]]+Table3111924[[#This Row],[3B]]+(3*Table3111924[[#This Row],[HR]]))/Table3111924[[#This Row],[AB]]</f>
        <v>9.6774193548387094E-2</v>
      </c>
      <c r="W27" s="23">
        <f>(0.69*Table3111924[[#This Row],[BB]])+(0.89*Table3111924[[#This Row],[1B]])+(1.27*Table3111924[[#This Row],[2B]])+(1.62*Table3111924[[#This Row],[3B]])+(2.1*Table3111924[[#This Row],[HR]])/Table3111924[[#This Row],[PA]]</f>
        <v>19.77</v>
      </c>
      <c r="X27" s="23">
        <f t="shared" si="9"/>
        <v>6.9976470588235289</v>
      </c>
    </row>
    <row r="28" spans="1:24" x14ac:dyDescent="0.25">
      <c r="A28" s="17" t="s">
        <v>244</v>
      </c>
      <c r="B28" s="17" t="str">
        <f>Badgers!A7</f>
        <v>Carmelo Santos</v>
      </c>
      <c r="C28" s="17">
        <f>Badgers!B7</f>
        <v>61</v>
      </c>
      <c r="D28" s="17">
        <f>Badgers!C7</f>
        <v>55</v>
      </c>
      <c r="E28" s="17">
        <f>Badgers!D7</f>
        <v>14</v>
      </c>
      <c r="F28" s="17">
        <f>Badgers!E7</f>
        <v>6</v>
      </c>
      <c r="G28" s="17">
        <f>Badgers!F7</f>
        <v>7</v>
      </c>
      <c r="H28" s="17">
        <f>Badgers!G7</f>
        <v>7</v>
      </c>
      <c r="I28" s="17">
        <f>Badgers!H7</f>
        <v>0</v>
      </c>
      <c r="J28" s="17">
        <f>Badgers!I7</f>
        <v>0</v>
      </c>
      <c r="K28" s="17">
        <f>Badgers!J7</f>
        <v>21</v>
      </c>
      <c r="L28" s="17">
        <f>Badgers!K7</f>
        <v>4</v>
      </c>
      <c r="M28" s="11">
        <f t="shared" si="0"/>
        <v>0.5</v>
      </c>
      <c r="N28" s="11">
        <f t="shared" si="1"/>
        <v>0.5</v>
      </c>
      <c r="O28" s="11">
        <f t="shared" si="2"/>
        <v>0</v>
      </c>
      <c r="P28" s="11">
        <f t="shared" si="3"/>
        <v>0</v>
      </c>
      <c r="Q28" s="11">
        <f t="shared" si="4"/>
        <v>9.8360655737704916E-2</v>
      </c>
      <c r="R28" s="12">
        <f t="shared" si="5"/>
        <v>0.25454545454545452</v>
      </c>
      <c r="S28" s="12">
        <f t="shared" si="6"/>
        <v>0.38181818181818183</v>
      </c>
      <c r="T28" s="14">
        <f t="shared" si="7"/>
        <v>0.32786885245901637</v>
      </c>
      <c r="U28" s="14">
        <f t="shared" si="8"/>
        <v>0.70968703427719815</v>
      </c>
      <c r="V28" s="14">
        <f>(Table3111924[[#This Row],[2B]]+Table3111924[[#This Row],[3B]]+(3*Table3111924[[#This Row],[HR]]))/Table3111924[[#This Row],[AB]]</f>
        <v>0.12727272727272726</v>
      </c>
      <c r="W28" s="15">
        <f>(0.69*Table3111924[[#This Row],[BB]])+(0.89*Table3111924[[#This Row],[1B]])+(1.27*Table3111924[[#This Row],[2B]])+(1.62*Table3111924[[#This Row],[3B]])+(2.1*Table3111924[[#This Row],[HR]])/Table3111924[[#This Row],[PA]]</f>
        <v>19.260000000000002</v>
      </c>
      <c r="X28" s="15">
        <f t="shared" si="9"/>
        <v>7.4308196721311468</v>
      </c>
    </row>
    <row r="29" spans="1:24" x14ac:dyDescent="0.25">
      <c r="A29" s="17" t="s">
        <v>243</v>
      </c>
      <c r="B29" s="17" t="str">
        <f>Trolls!A8</f>
        <v>Calvin Ellis</v>
      </c>
      <c r="C29" s="17">
        <f>Trolls!B8</f>
        <v>59</v>
      </c>
      <c r="D29" s="17">
        <f>Trolls!C8</f>
        <v>55</v>
      </c>
      <c r="E29" s="17">
        <f>Trolls!D8</f>
        <v>10</v>
      </c>
      <c r="F29" s="17">
        <f>Trolls!E8</f>
        <v>4</v>
      </c>
      <c r="G29" s="17">
        <f>Trolls!F8</f>
        <v>8</v>
      </c>
      <c r="H29" s="17">
        <f>Trolls!G8</f>
        <v>2</v>
      </c>
      <c r="I29" s="17">
        <f>Trolls!H8</f>
        <v>0</v>
      </c>
      <c r="J29" s="17">
        <f>Trolls!I8</f>
        <v>0</v>
      </c>
      <c r="K29" s="17">
        <f>Trolls!J8</f>
        <v>12</v>
      </c>
      <c r="L29" s="17">
        <f>Trolls!K8</f>
        <v>4</v>
      </c>
      <c r="M29" s="11">
        <f t="shared" si="0"/>
        <v>0.8</v>
      </c>
      <c r="N29" s="11">
        <f t="shared" si="1"/>
        <v>0.2</v>
      </c>
      <c r="O29" s="11">
        <f t="shared" si="2"/>
        <v>0</v>
      </c>
      <c r="P29" s="11">
        <f t="shared" si="3"/>
        <v>0</v>
      </c>
      <c r="Q29" s="11">
        <f t="shared" si="4"/>
        <v>6.7796610169491525E-2</v>
      </c>
      <c r="R29" s="12">
        <f t="shared" si="5"/>
        <v>0.18181818181818182</v>
      </c>
      <c r="S29" s="12">
        <f t="shared" si="6"/>
        <v>0.21818181818181817</v>
      </c>
      <c r="T29" s="14">
        <f t="shared" si="7"/>
        <v>0.23728813559322035</v>
      </c>
      <c r="U29" s="14">
        <f t="shared" si="8"/>
        <v>0.45546995377503852</v>
      </c>
      <c r="V29" s="14">
        <f>(Table3111924[[#This Row],[2B]]+Table3111924[[#This Row],[3B]]+(3*Table3111924[[#This Row],[HR]]))/Table3111924[[#This Row],[AB]]</f>
        <v>3.6363636363636362E-2</v>
      </c>
      <c r="W29" s="15">
        <f>(0.69*Table3111924[[#This Row],[BB]])+(0.89*Table3111924[[#This Row],[1B]])+(1.27*Table3111924[[#This Row],[2B]])+(1.62*Table3111924[[#This Row],[3B]])+(2.1*Table3111924[[#This Row],[HR]])/Table3111924[[#This Row],[PA]]</f>
        <v>12.419999999999998</v>
      </c>
      <c r="X29" s="15">
        <f t="shared" si="9"/>
        <v>3.1294915254237292</v>
      </c>
    </row>
    <row r="30" spans="1:24" x14ac:dyDescent="0.25">
      <c r="A30" s="17" t="s">
        <v>239</v>
      </c>
      <c r="B30" s="17" t="str">
        <f>Crocs!A4</f>
        <v>Gabriel Martin</v>
      </c>
      <c r="C30" s="17">
        <f>Crocs!B4</f>
        <v>64</v>
      </c>
      <c r="D30" s="17">
        <f>Crocs!C4</f>
        <v>59</v>
      </c>
      <c r="E30" s="17">
        <f>Crocs!D4</f>
        <v>5</v>
      </c>
      <c r="F30" s="17">
        <f>Crocs!E4</f>
        <v>5</v>
      </c>
      <c r="G30" s="17">
        <f>Crocs!F4</f>
        <v>1</v>
      </c>
      <c r="H30" s="17">
        <f>Crocs!G4</f>
        <v>3</v>
      </c>
      <c r="I30" s="17">
        <f>Crocs!H4</f>
        <v>0</v>
      </c>
      <c r="J30" s="17">
        <f>Crocs!I4</f>
        <v>1</v>
      </c>
      <c r="K30" s="17">
        <f>Crocs!J4</f>
        <v>11</v>
      </c>
      <c r="L30" s="17">
        <f>Crocs!K4</f>
        <v>4</v>
      </c>
      <c r="M30" s="11">
        <f t="shared" si="0"/>
        <v>0.2</v>
      </c>
      <c r="N30" s="11">
        <f t="shared" si="1"/>
        <v>0.6</v>
      </c>
      <c r="O30" s="11">
        <f t="shared" si="2"/>
        <v>0</v>
      </c>
      <c r="P30" s="11">
        <f t="shared" si="3"/>
        <v>0.2</v>
      </c>
      <c r="Q30" s="11">
        <f t="shared" si="4"/>
        <v>7.8125E-2</v>
      </c>
      <c r="R30" s="12">
        <f t="shared" si="5"/>
        <v>8.4745762711864403E-2</v>
      </c>
      <c r="S30" s="12">
        <f t="shared" si="6"/>
        <v>0.1864406779661017</v>
      </c>
      <c r="T30" s="14">
        <f t="shared" si="7"/>
        <v>0.15625</v>
      </c>
      <c r="U30" s="14">
        <f t="shared" si="8"/>
        <v>0.3426906779661017</v>
      </c>
      <c r="V30" s="14">
        <f>(Table3111924[[#This Row],[2B]]+Table3111924[[#This Row],[3B]]+(3*Table3111924[[#This Row],[HR]]))/Table3111924[[#This Row],[AB]]</f>
        <v>0.10169491525423729</v>
      </c>
      <c r="W30" s="15">
        <f>(0.69*Table3111924[[#This Row],[BB]])+(0.89*Table3111924[[#This Row],[1B]])+(1.27*Table3111924[[#This Row],[2B]])+(1.62*Table3111924[[#This Row],[3B]])+(2.1*Table3111924[[#This Row],[HR]])/Table3111924[[#This Row],[PA]]</f>
        <v>8.1828125000000007</v>
      </c>
      <c r="X30" s="15">
        <f t="shared" si="9"/>
        <v>1.954375</v>
      </c>
    </row>
    <row r="31" spans="1:24" x14ac:dyDescent="0.25">
      <c r="A31" s="17" t="s">
        <v>246</v>
      </c>
      <c r="B31" s="16" t="str">
        <f>Cannons!A12</f>
        <v>Marco Marquez</v>
      </c>
      <c r="C31" s="16">
        <f>Cannons!B12</f>
        <v>29</v>
      </c>
      <c r="D31" s="16">
        <f>Cannons!C12</f>
        <v>24</v>
      </c>
      <c r="E31" s="16">
        <f>Cannons!D12</f>
        <v>4</v>
      </c>
      <c r="F31" s="16">
        <f>Cannons!E12</f>
        <v>5</v>
      </c>
      <c r="G31" s="16">
        <f>Cannons!F12</f>
        <v>3</v>
      </c>
      <c r="H31" s="16">
        <f>Cannons!G12</f>
        <v>0</v>
      </c>
      <c r="I31" s="16">
        <f>Cannons!H12</f>
        <v>0</v>
      </c>
      <c r="J31" s="16">
        <f>Cannons!I12</f>
        <v>1</v>
      </c>
      <c r="K31" s="16">
        <f>Cannons!J12</f>
        <v>7</v>
      </c>
      <c r="L31" s="16">
        <f>Cannons!K12</f>
        <v>4</v>
      </c>
      <c r="M31" s="11">
        <f t="shared" si="0"/>
        <v>0.75</v>
      </c>
      <c r="N31" s="11">
        <f t="shared" si="1"/>
        <v>0</v>
      </c>
      <c r="O31" s="11">
        <f t="shared" si="2"/>
        <v>0</v>
      </c>
      <c r="P31" s="11">
        <f t="shared" si="3"/>
        <v>0.25</v>
      </c>
      <c r="Q31" s="11">
        <f t="shared" si="4"/>
        <v>0.17241379310344829</v>
      </c>
      <c r="R31" s="12">
        <f t="shared" si="5"/>
        <v>0.16666666666666666</v>
      </c>
      <c r="S31" s="12">
        <f t="shared" si="6"/>
        <v>0.29166666666666669</v>
      </c>
      <c r="T31" s="14">
        <f t="shared" si="7"/>
        <v>0.31034482758620691</v>
      </c>
      <c r="U31" s="14">
        <f t="shared" si="8"/>
        <v>0.60201149425287359</v>
      </c>
      <c r="V31" s="14">
        <f>(Table3111924[[#This Row],[2B]]+Table3111924[[#This Row],[3B]]+(3*Table3111924[[#This Row],[HR]]))/Table3111924[[#This Row],[AB]]</f>
        <v>0.125</v>
      </c>
      <c r="W31" s="15">
        <f>(0.69*Table3111924[[#This Row],[BB]])+(0.89*Table3111924[[#This Row],[1B]])+(1.27*Table3111924[[#This Row],[2B]])+(1.62*Table3111924[[#This Row],[3B]])+(2.1*Table3111924[[#This Row],[HR]])/Table3111924[[#This Row],[PA]]</f>
        <v>6.1924137931034471</v>
      </c>
      <c r="X31" s="15">
        <f t="shared" si="9"/>
        <v>2.6475862068965519</v>
      </c>
    </row>
    <row r="32" spans="1:24" x14ac:dyDescent="0.25">
      <c r="A32" s="17" t="s">
        <v>245</v>
      </c>
      <c r="B32" s="17" t="str">
        <f>Spikes!A6</f>
        <v>Alfredo Campos</v>
      </c>
      <c r="C32" s="17">
        <f>Spikes!B6</f>
        <v>67</v>
      </c>
      <c r="D32" s="17">
        <f>Spikes!C6</f>
        <v>58</v>
      </c>
      <c r="E32" s="17">
        <f>Spikes!D6</f>
        <v>23</v>
      </c>
      <c r="F32" s="17">
        <f>Spikes!E6</f>
        <v>9</v>
      </c>
      <c r="G32" s="17">
        <f>Spikes!F6</f>
        <v>11</v>
      </c>
      <c r="H32" s="17">
        <f>Spikes!G6</f>
        <v>6</v>
      </c>
      <c r="I32" s="17">
        <f>Spikes!H6</f>
        <v>0</v>
      </c>
      <c r="J32" s="17">
        <f>Spikes!I6</f>
        <v>6</v>
      </c>
      <c r="K32" s="17">
        <f>Spikes!J6</f>
        <v>47</v>
      </c>
      <c r="L32" s="17">
        <f>Spikes!K6</f>
        <v>3</v>
      </c>
      <c r="M32" s="11">
        <f t="shared" si="0"/>
        <v>0.47826086956521741</v>
      </c>
      <c r="N32" s="11">
        <f t="shared" si="1"/>
        <v>0.2608695652173913</v>
      </c>
      <c r="O32" s="11">
        <f t="shared" si="2"/>
        <v>0</v>
      </c>
      <c r="P32" s="11">
        <f t="shared" si="3"/>
        <v>0.2608695652173913</v>
      </c>
      <c r="Q32" s="11">
        <f t="shared" si="4"/>
        <v>0.13432835820895522</v>
      </c>
      <c r="R32" s="12">
        <f t="shared" si="5"/>
        <v>0.39655172413793105</v>
      </c>
      <c r="S32" s="12">
        <f t="shared" si="6"/>
        <v>0.81034482758620685</v>
      </c>
      <c r="T32" s="14">
        <f t="shared" si="7"/>
        <v>0.47761194029850745</v>
      </c>
      <c r="U32" s="14">
        <f t="shared" si="8"/>
        <v>1.2879567678847144</v>
      </c>
      <c r="V32" s="14">
        <f>(Table3111924[[#This Row],[2B]]+Table3111924[[#This Row],[3B]]+(3*Table3111924[[#This Row],[HR]]))/Table3111924[[#This Row],[AB]]</f>
        <v>0.41379310344827586</v>
      </c>
      <c r="W32" s="15">
        <f>(0.69*Table3111924[[#This Row],[BB]])+(0.89*Table3111924[[#This Row],[1B]])+(1.27*Table3111924[[#This Row],[2B]])+(1.62*Table3111924[[#This Row],[3B]])+(2.1*Table3111924[[#This Row],[HR]])/Table3111924[[#This Row],[PA]]</f>
        <v>23.808059701492539</v>
      </c>
      <c r="X32" s="15">
        <f t="shared" si="9"/>
        <v>23.588656716417912</v>
      </c>
    </row>
    <row r="33" spans="1:24" x14ac:dyDescent="0.25">
      <c r="A33" s="17" t="s">
        <v>246</v>
      </c>
      <c r="B33" s="16" t="str">
        <f>Cannons!A8</f>
        <v>Eduardo Fields</v>
      </c>
      <c r="C33" s="16">
        <f>Cannons!B8</f>
        <v>65</v>
      </c>
      <c r="D33" s="16">
        <f>Cannons!C8</f>
        <v>60</v>
      </c>
      <c r="E33" s="16">
        <f>Cannons!D8</f>
        <v>22</v>
      </c>
      <c r="F33" s="16">
        <f>Cannons!E8</f>
        <v>5</v>
      </c>
      <c r="G33" s="16">
        <f>Cannons!F8</f>
        <v>17</v>
      </c>
      <c r="H33" s="16">
        <f>Cannons!G8</f>
        <v>4</v>
      </c>
      <c r="I33" s="16">
        <f>Cannons!H8</f>
        <v>0</v>
      </c>
      <c r="J33" s="16">
        <f>Cannons!I8</f>
        <v>1</v>
      </c>
      <c r="K33" s="16">
        <f>Cannons!J8</f>
        <v>29</v>
      </c>
      <c r="L33" s="16">
        <f>Cannons!K8</f>
        <v>3</v>
      </c>
      <c r="M33" s="11">
        <f t="shared" si="0"/>
        <v>0.77272727272727271</v>
      </c>
      <c r="N33" s="11">
        <f t="shared" si="1"/>
        <v>0.18181818181818182</v>
      </c>
      <c r="O33" s="11">
        <f t="shared" si="2"/>
        <v>0</v>
      </c>
      <c r="P33" s="11">
        <f t="shared" si="3"/>
        <v>4.5454545454545456E-2</v>
      </c>
      <c r="Q33" s="11">
        <f t="shared" si="4"/>
        <v>7.6923076923076927E-2</v>
      </c>
      <c r="R33" s="12">
        <f t="shared" si="5"/>
        <v>0.36666666666666664</v>
      </c>
      <c r="S33" s="12">
        <f t="shared" si="6"/>
        <v>0.48333333333333334</v>
      </c>
      <c r="T33" s="14">
        <f t="shared" si="7"/>
        <v>0.41538461538461541</v>
      </c>
      <c r="U33" s="14">
        <f t="shared" si="8"/>
        <v>0.89871794871794874</v>
      </c>
      <c r="V33" s="14">
        <f>(Table3111924[[#This Row],[2B]]+Table3111924[[#This Row],[3B]]+(3*Table3111924[[#This Row],[HR]]))/Table3111924[[#This Row],[AB]]</f>
        <v>0.11666666666666667</v>
      </c>
      <c r="W33" s="15">
        <f>(0.69*Table3111924[[#This Row],[BB]])+(0.89*Table3111924[[#This Row],[1B]])+(1.27*Table3111924[[#This Row],[2B]])+(1.62*Table3111924[[#This Row],[3B]])+(2.1*Table3111924[[#This Row],[HR]])/Table3111924[[#This Row],[PA]]</f>
        <v>23.692307692307697</v>
      </c>
      <c r="X33" s="15">
        <f t="shared" si="9"/>
        <v>12.610153846153846</v>
      </c>
    </row>
    <row r="34" spans="1:24" x14ac:dyDescent="0.25">
      <c r="A34" s="17" t="s">
        <v>244</v>
      </c>
      <c r="B34" s="17" t="str">
        <f>Badgers!A6</f>
        <v>Melvin Gutierrez</v>
      </c>
      <c r="C34" s="17">
        <f>Badgers!B6</f>
        <v>66</v>
      </c>
      <c r="D34" s="17">
        <f>Badgers!C6</f>
        <v>63</v>
      </c>
      <c r="E34" s="17">
        <f>Badgers!D6</f>
        <v>21</v>
      </c>
      <c r="F34" s="17">
        <f>Badgers!E6</f>
        <v>3</v>
      </c>
      <c r="G34" s="17">
        <f>Badgers!F6</f>
        <v>11</v>
      </c>
      <c r="H34" s="17">
        <f>Badgers!G6</f>
        <v>7</v>
      </c>
      <c r="I34" s="17">
        <f>Badgers!H6</f>
        <v>0</v>
      </c>
      <c r="J34" s="17">
        <f>Badgers!I6</f>
        <v>3</v>
      </c>
      <c r="K34" s="17">
        <f>Badgers!J6</f>
        <v>37</v>
      </c>
      <c r="L34" s="17">
        <f>Badgers!K6</f>
        <v>3</v>
      </c>
      <c r="M34" s="11">
        <f t="shared" ref="M34:M65" si="10">IFERROR(G34/E34,0)</f>
        <v>0.52380952380952384</v>
      </c>
      <c r="N34" s="11">
        <f t="shared" ref="N34:N65" si="11">IFERROR(H34/E34,0)</f>
        <v>0.33333333333333331</v>
      </c>
      <c r="O34" s="11">
        <f t="shared" ref="O34:O65" si="12">IFERROR(I34/E34,0)</f>
        <v>0</v>
      </c>
      <c r="P34" s="11">
        <f t="shared" ref="P34:P65" si="13">IFERROR(J34/E34,0)</f>
        <v>0.14285714285714285</v>
      </c>
      <c r="Q34" s="11">
        <f t="shared" ref="Q34:Q65" si="14">IFERROR(F34/C34,0)</f>
        <v>4.5454545454545456E-2</v>
      </c>
      <c r="R34" s="12">
        <f t="shared" ref="R34:R65" si="15">IFERROR((G34+H34+I34+J34)/D34,0)</f>
        <v>0.33333333333333331</v>
      </c>
      <c r="S34" s="12">
        <f t="shared" ref="S34:S65" si="16">IFERROR(K34/D34,0)</f>
        <v>0.58730158730158732</v>
      </c>
      <c r="T34" s="14">
        <f t="shared" ref="T34:T65" si="17">(E34+F34)/C34</f>
        <v>0.36363636363636365</v>
      </c>
      <c r="U34" s="14">
        <f t="shared" ref="U34:U65" si="18">S34+T34</f>
        <v>0.95093795093795097</v>
      </c>
      <c r="V34" s="14">
        <f>(Table3111924[[#This Row],[2B]]+Table3111924[[#This Row],[3B]]+(3*Table3111924[[#This Row],[HR]]))/Table3111924[[#This Row],[AB]]</f>
        <v>0.25396825396825395</v>
      </c>
      <c r="W34" s="15">
        <f>(0.69*Table3111924[[#This Row],[BB]])+(0.89*Table3111924[[#This Row],[1B]])+(1.27*Table3111924[[#This Row],[2B]])+(1.62*Table3111924[[#This Row],[3B]])+(2.1*Table3111924[[#This Row],[HR]])/Table3111924[[#This Row],[PA]]</f>
        <v>20.845454545454544</v>
      </c>
      <c r="X34" s="15">
        <f t="shared" ref="X34:X65" si="19">((E34+F34)*(K34+(0.26*F34))+(0.52*L34))/C34</f>
        <v>13.761818181818182</v>
      </c>
    </row>
    <row r="35" spans="1:24" x14ac:dyDescent="0.25">
      <c r="A35" s="17" t="s">
        <v>243</v>
      </c>
      <c r="B35" s="17" t="str">
        <f>Trolls!A9</f>
        <v>Martin Lorenzo</v>
      </c>
      <c r="C35" s="17">
        <f>Trolls!B9</f>
        <v>59</v>
      </c>
      <c r="D35" s="17">
        <f>Trolls!C9</f>
        <v>54</v>
      </c>
      <c r="E35" s="17">
        <f>Trolls!D9</f>
        <v>18</v>
      </c>
      <c r="F35" s="17">
        <f>Trolls!E9</f>
        <v>5</v>
      </c>
      <c r="G35" s="17">
        <f>Trolls!F9</f>
        <v>7</v>
      </c>
      <c r="H35" s="17">
        <f>Trolls!G9</f>
        <v>6</v>
      </c>
      <c r="I35" s="17">
        <f>Trolls!H9</f>
        <v>1</v>
      </c>
      <c r="J35" s="17">
        <f>Trolls!I9</f>
        <v>4</v>
      </c>
      <c r="K35" s="17">
        <f>Trolls!J9</f>
        <v>38</v>
      </c>
      <c r="L35" s="17">
        <f>Trolls!K9</f>
        <v>3</v>
      </c>
      <c r="M35" s="11">
        <f t="shared" si="10"/>
        <v>0.3888888888888889</v>
      </c>
      <c r="N35" s="11">
        <f t="shared" si="11"/>
        <v>0.33333333333333331</v>
      </c>
      <c r="O35" s="11">
        <f t="shared" si="12"/>
        <v>5.5555555555555552E-2</v>
      </c>
      <c r="P35" s="11">
        <f t="shared" si="13"/>
        <v>0.22222222222222221</v>
      </c>
      <c r="Q35" s="11">
        <f t="shared" si="14"/>
        <v>8.4745762711864403E-2</v>
      </c>
      <c r="R35" s="12">
        <f t="shared" si="15"/>
        <v>0.33333333333333331</v>
      </c>
      <c r="S35" s="12">
        <f t="shared" si="16"/>
        <v>0.70370370370370372</v>
      </c>
      <c r="T35" s="14">
        <f t="shared" si="17"/>
        <v>0.38983050847457629</v>
      </c>
      <c r="U35" s="14">
        <f t="shared" si="18"/>
        <v>1.0935342121782801</v>
      </c>
      <c r="V35" s="14">
        <f>(Table3111924[[#This Row],[2B]]+Table3111924[[#This Row],[3B]]+(3*Table3111924[[#This Row],[HR]]))/Table3111924[[#This Row],[AB]]</f>
        <v>0.35185185185185186</v>
      </c>
      <c r="W35" s="15">
        <f>(0.69*Table3111924[[#This Row],[BB]])+(0.89*Table3111924[[#This Row],[1B]])+(1.27*Table3111924[[#This Row],[2B]])+(1.62*Table3111924[[#This Row],[3B]])+(2.1*Table3111924[[#This Row],[HR]])/Table3111924[[#This Row],[PA]]</f>
        <v>19.062372881355934</v>
      </c>
      <c r="X35" s="15">
        <f t="shared" si="19"/>
        <v>15.346779661016948</v>
      </c>
    </row>
    <row r="36" spans="1:24" x14ac:dyDescent="0.25">
      <c r="A36" s="17" t="s">
        <v>242</v>
      </c>
      <c r="B36" s="24" t="str">
        <f>Warhogs!A2</f>
        <v>Russell Garrett</v>
      </c>
      <c r="C36" s="24">
        <f>Warhogs!B2</f>
        <v>72</v>
      </c>
      <c r="D36" s="24">
        <f>Warhogs!C2</f>
        <v>64</v>
      </c>
      <c r="E36" s="24">
        <f>Warhogs!D2</f>
        <v>17</v>
      </c>
      <c r="F36" s="24">
        <f>Warhogs!E2</f>
        <v>8</v>
      </c>
      <c r="G36" s="24">
        <f>Warhogs!F2</f>
        <v>8</v>
      </c>
      <c r="H36" s="24">
        <f>Warhogs!G2</f>
        <v>7</v>
      </c>
      <c r="I36" s="24">
        <f>Warhogs!H2</f>
        <v>1</v>
      </c>
      <c r="J36" s="24">
        <f>Warhogs!I2</f>
        <v>1</v>
      </c>
      <c r="K36" s="24">
        <f>Warhogs!J2</f>
        <v>29</v>
      </c>
      <c r="L36" s="24">
        <f>Warhogs!K2</f>
        <v>3</v>
      </c>
      <c r="M36" s="11">
        <f t="shared" si="10"/>
        <v>0.47058823529411764</v>
      </c>
      <c r="N36" s="11">
        <f t="shared" si="11"/>
        <v>0.41176470588235292</v>
      </c>
      <c r="O36" s="11">
        <f t="shared" si="12"/>
        <v>5.8823529411764705E-2</v>
      </c>
      <c r="P36" s="11">
        <f t="shared" si="13"/>
        <v>5.8823529411764705E-2</v>
      </c>
      <c r="Q36" s="11">
        <f t="shared" si="14"/>
        <v>0.1111111111111111</v>
      </c>
      <c r="R36" s="12">
        <f t="shared" si="15"/>
        <v>0.265625</v>
      </c>
      <c r="S36" s="12">
        <f t="shared" si="16"/>
        <v>0.453125</v>
      </c>
      <c r="T36" s="14">
        <f t="shared" si="17"/>
        <v>0.34722222222222221</v>
      </c>
      <c r="U36" s="14">
        <f t="shared" si="18"/>
        <v>0.80034722222222221</v>
      </c>
      <c r="V36" s="14">
        <f>(Table3111924[[#This Row],[2B]]+Table3111924[[#This Row],[3B]]+(3*Table3111924[[#This Row],[HR]]))/Table3111924[[#This Row],[AB]]</f>
        <v>0.171875</v>
      </c>
      <c r="W36" s="15">
        <f>(0.69*Table3111924[[#This Row],[BB]])+(0.89*Table3111924[[#This Row],[1B]])+(1.27*Table3111924[[#This Row],[2B]])+(1.62*Table3111924[[#This Row],[3B]])+(2.1*Table3111924[[#This Row],[HR]])/Table3111924[[#This Row],[PA]]</f>
        <v>23.179166666666667</v>
      </c>
      <c r="X36" s="15">
        <f t="shared" si="19"/>
        <v>10.813333333333333</v>
      </c>
    </row>
    <row r="37" spans="1:24" x14ac:dyDescent="0.25">
      <c r="A37" s="17" t="s">
        <v>246</v>
      </c>
      <c r="B37" s="46" t="str">
        <f>Cannons!A4</f>
        <v>Glen Hamilton</v>
      </c>
      <c r="C37" s="46">
        <f>Cannons!B4</f>
        <v>70</v>
      </c>
      <c r="D37" s="46">
        <f>Cannons!C4</f>
        <v>66</v>
      </c>
      <c r="E37" s="46">
        <f>Cannons!D4</f>
        <v>17</v>
      </c>
      <c r="F37" s="46">
        <f>Cannons!E4</f>
        <v>4</v>
      </c>
      <c r="G37" s="46">
        <f>Cannons!F4</f>
        <v>12</v>
      </c>
      <c r="H37" s="46">
        <f>Cannons!G4</f>
        <v>4</v>
      </c>
      <c r="I37" s="46">
        <f>Cannons!H4</f>
        <v>0</v>
      </c>
      <c r="J37" s="46">
        <f>Cannons!I4</f>
        <v>1</v>
      </c>
      <c r="K37" s="46">
        <f>Cannons!J4</f>
        <v>24</v>
      </c>
      <c r="L37" s="46">
        <f>Cannons!K4</f>
        <v>3</v>
      </c>
      <c r="M37" s="11">
        <f t="shared" si="10"/>
        <v>0.70588235294117652</v>
      </c>
      <c r="N37" s="11">
        <f t="shared" si="11"/>
        <v>0.23529411764705882</v>
      </c>
      <c r="O37" s="11">
        <f t="shared" si="12"/>
        <v>0</v>
      </c>
      <c r="P37" s="11">
        <f t="shared" si="13"/>
        <v>5.8823529411764705E-2</v>
      </c>
      <c r="Q37" s="11">
        <f t="shared" si="14"/>
        <v>5.7142857142857141E-2</v>
      </c>
      <c r="R37" s="12">
        <f t="shared" si="15"/>
        <v>0.25757575757575757</v>
      </c>
      <c r="S37" s="12">
        <f t="shared" si="16"/>
        <v>0.36363636363636365</v>
      </c>
      <c r="T37" s="14">
        <f t="shared" si="17"/>
        <v>0.3</v>
      </c>
      <c r="U37" s="14">
        <f t="shared" si="18"/>
        <v>0.66363636363636358</v>
      </c>
      <c r="V37" s="14">
        <f>(Table3111924[[#This Row],[2B]]+Table3111924[[#This Row],[3B]]+(3*Table3111924[[#This Row],[HR]]))/Table3111924[[#This Row],[AB]]</f>
        <v>0.10606060606060606</v>
      </c>
      <c r="W37" s="15">
        <f>(0.69*Table3111924[[#This Row],[BB]])+(0.89*Table3111924[[#This Row],[1B]])+(1.27*Table3111924[[#This Row],[2B]])+(1.62*Table3111924[[#This Row],[3B]])+(2.1*Table3111924[[#This Row],[HR]])/Table3111924[[#This Row],[PA]]</f>
        <v>18.55</v>
      </c>
      <c r="X37" s="15">
        <f t="shared" si="19"/>
        <v>7.5342857142857138</v>
      </c>
    </row>
    <row r="38" spans="1:24" x14ac:dyDescent="0.25">
      <c r="A38" s="17" t="s">
        <v>240</v>
      </c>
      <c r="B38" s="24" t="str">
        <f>Sabertooths!A8</f>
        <v>Phillip Luthi</v>
      </c>
      <c r="C38" s="24">
        <f>Sabertooths!B8</f>
        <v>58</v>
      </c>
      <c r="D38" s="24">
        <f>Sabertooths!C8</f>
        <v>58</v>
      </c>
      <c r="E38" s="24">
        <f>Sabertooths!D8</f>
        <v>16</v>
      </c>
      <c r="F38" s="24">
        <f>Sabertooths!E8</f>
        <v>0</v>
      </c>
      <c r="G38" s="24">
        <f>Sabertooths!F8</f>
        <v>8</v>
      </c>
      <c r="H38" s="24">
        <f>Sabertooths!G8</f>
        <v>4</v>
      </c>
      <c r="I38" s="24">
        <f>Sabertooths!H8</f>
        <v>0</v>
      </c>
      <c r="J38" s="24">
        <f>Sabertooths!I8</f>
        <v>4</v>
      </c>
      <c r="K38" s="24">
        <f>Sabertooths!J8</f>
        <v>32</v>
      </c>
      <c r="L38" s="24">
        <f>Sabertooths!K8</f>
        <v>3</v>
      </c>
      <c r="M38" s="11">
        <f t="shared" si="10"/>
        <v>0.5</v>
      </c>
      <c r="N38" s="11">
        <f t="shared" si="11"/>
        <v>0.25</v>
      </c>
      <c r="O38" s="11">
        <f t="shared" si="12"/>
        <v>0</v>
      </c>
      <c r="P38" s="11">
        <f t="shared" si="13"/>
        <v>0.25</v>
      </c>
      <c r="Q38" s="11">
        <f t="shared" si="14"/>
        <v>0</v>
      </c>
      <c r="R38" s="12">
        <f t="shared" si="15"/>
        <v>0.27586206896551724</v>
      </c>
      <c r="S38" s="12">
        <f t="shared" si="16"/>
        <v>0.55172413793103448</v>
      </c>
      <c r="T38" s="14">
        <f t="shared" si="17"/>
        <v>0.27586206896551724</v>
      </c>
      <c r="U38" s="14">
        <f t="shared" si="18"/>
        <v>0.82758620689655171</v>
      </c>
      <c r="V38" s="14">
        <f>(Table3111924[[#This Row],[2B]]+Table3111924[[#This Row],[3B]]+(3*Table3111924[[#This Row],[HR]]))/Table3111924[[#This Row],[AB]]</f>
        <v>0.27586206896551724</v>
      </c>
      <c r="W38" s="15">
        <f>(0.69*Table3111924[[#This Row],[BB]])+(0.89*Table3111924[[#This Row],[1B]])+(1.27*Table3111924[[#This Row],[2B]])+(1.62*Table3111924[[#This Row],[3B]])+(2.1*Table3111924[[#This Row],[HR]])/Table3111924[[#This Row],[PA]]</f>
        <v>12.344827586206895</v>
      </c>
      <c r="X38" s="15">
        <f t="shared" si="19"/>
        <v>8.8544827586206889</v>
      </c>
    </row>
    <row r="39" spans="1:24" x14ac:dyDescent="0.25">
      <c r="A39" s="17" t="s">
        <v>243</v>
      </c>
      <c r="B39" s="38" t="str">
        <f>Trolls!A3</f>
        <v>Martin Mael</v>
      </c>
      <c r="C39" s="38">
        <f>Trolls!B3</f>
        <v>71</v>
      </c>
      <c r="D39" s="38">
        <f>Trolls!C3</f>
        <v>68</v>
      </c>
      <c r="E39" s="38">
        <f>Trolls!D3</f>
        <v>15</v>
      </c>
      <c r="F39" s="38">
        <f>Trolls!E3</f>
        <v>3</v>
      </c>
      <c r="G39" s="38">
        <f>Trolls!F3</f>
        <v>13</v>
      </c>
      <c r="H39" s="38">
        <f>Trolls!G3</f>
        <v>0</v>
      </c>
      <c r="I39" s="38">
        <f>Trolls!H3</f>
        <v>0</v>
      </c>
      <c r="J39" s="38">
        <f>Trolls!I3</f>
        <v>2</v>
      </c>
      <c r="K39" s="38">
        <f>Trolls!J3</f>
        <v>21</v>
      </c>
      <c r="L39" s="38">
        <f>Trolls!K3</f>
        <v>3</v>
      </c>
      <c r="M39" s="11">
        <f t="shared" si="10"/>
        <v>0.8666666666666667</v>
      </c>
      <c r="N39" s="11">
        <f t="shared" si="11"/>
        <v>0</v>
      </c>
      <c r="O39" s="11">
        <f t="shared" si="12"/>
        <v>0</v>
      </c>
      <c r="P39" s="11">
        <f t="shared" si="13"/>
        <v>0.13333333333333333</v>
      </c>
      <c r="Q39" s="11">
        <f t="shared" si="14"/>
        <v>4.2253521126760563E-2</v>
      </c>
      <c r="R39" s="12">
        <f t="shared" si="15"/>
        <v>0.22058823529411764</v>
      </c>
      <c r="S39" s="12">
        <f t="shared" si="16"/>
        <v>0.30882352941176472</v>
      </c>
      <c r="T39" s="14">
        <f t="shared" si="17"/>
        <v>0.25352112676056338</v>
      </c>
      <c r="U39" s="33">
        <f t="shared" si="18"/>
        <v>0.56234465617232809</v>
      </c>
      <c r="V39" s="33">
        <f>(Table3111924[[#This Row],[2B]]+Table3111924[[#This Row],[3B]]+(3*Table3111924[[#This Row],[HR]]))/Table3111924[[#This Row],[AB]]</f>
        <v>8.8235294117647065E-2</v>
      </c>
      <c r="W39" s="34">
        <f>(0.69*Table3111924[[#This Row],[BB]])+(0.89*Table3111924[[#This Row],[1B]])+(1.27*Table3111924[[#This Row],[2B]])+(1.62*Table3111924[[#This Row],[3B]])+(2.1*Table3111924[[#This Row],[HR]])/Table3111924[[#This Row],[PA]]</f>
        <v>13.699154929577466</v>
      </c>
      <c r="X39" s="15">
        <f t="shared" si="19"/>
        <v>5.5436619718309865</v>
      </c>
    </row>
    <row r="40" spans="1:24" x14ac:dyDescent="0.25">
      <c r="A40" s="17" t="s">
        <v>239</v>
      </c>
      <c r="B40" s="37" t="str">
        <f>Crocs!A8</f>
        <v>Mohamed Romero</v>
      </c>
      <c r="C40" s="37">
        <f>Crocs!B8</f>
        <v>58</v>
      </c>
      <c r="D40" s="37">
        <f>Crocs!C8</f>
        <v>56</v>
      </c>
      <c r="E40" s="37">
        <f>Crocs!D8</f>
        <v>13</v>
      </c>
      <c r="F40" s="37">
        <f>Crocs!E8</f>
        <v>2</v>
      </c>
      <c r="G40" s="37">
        <f>Crocs!F8</f>
        <v>6</v>
      </c>
      <c r="H40" s="37">
        <f>Crocs!G8</f>
        <v>4</v>
      </c>
      <c r="I40" s="37">
        <f>Crocs!H8</f>
        <v>0</v>
      </c>
      <c r="J40" s="37">
        <f>Crocs!I8</f>
        <v>3</v>
      </c>
      <c r="K40" s="37">
        <f>Crocs!J8</f>
        <v>26</v>
      </c>
      <c r="L40" s="37">
        <f>Crocs!K8</f>
        <v>3</v>
      </c>
      <c r="M40" s="20">
        <f t="shared" si="10"/>
        <v>0.46153846153846156</v>
      </c>
      <c r="N40" s="20">
        <f t="shared" si="11"/>
        <v>0.30769230769230771</v>
      </c>
      <c r="O40" s="20">
        <f t="shared" si="12"/>
        <v>0</v>
      </c>
      <c r="P40" s="20">
        <f t="shared" si="13"/>
        <v>0.23076923076923078</v>
      </c>
      <c r="Q40" s="20">
        <f t="shared" si="14"/>
        <v>3.4482758620689655E-2</v>
      </c>
      <c r="R40" s="21">
        <f t="shared" si="15"/>
        <v>0.23214285714285715</v>
      </c>
      <c r="S40" s="21">
        <f t="shared" si="16"/>
        <v>0.4642857142857143</v>
      </c>
      <c r="T40" s="22">
        <f t="shared" si="17"/>
        <v>0.25862068965517243</v>
      </c>
      <c r="U40" s="22">
        <f t="shared" si="18"/>
        <v>0.72290640394088679</v>
      </c>
      <c r="V40" s="22">
        <f>(Table3111924[[#This Row],[2B]]+Table3111924[[#This Row],[3B]]+(3*Table3111924[[#This Row],[HR]]))/Table3111924[[#This Row],[AB]]</f>
        <v>0.23214285714285715</v>
      </c>
      <c r="W40" s="23">
        <f>(0.69*Table3111924[[#This Row],[BB]])+(0.89*Table3111924[[#This Row],[1B]])+(1.27*Table3111924[[#This Row],[2B]])+(1.62*Table3111924[[#This Row],[3B]])+(2.1*Table3111924[[#This Row],[HR]])/Table3111924[[#This Row],[PA]]</f>
        <v>11.908620689655173</v>
      </c>
      <c r="X40" s="23">
        <f t="shared" si="19"/>
        <v>6.8855172413793104</v>
      </c>
    </row>
    <row r="41" spans="1:24" x14ac:dyDescent="0.25">
      <c r="A41" s="17" t="s">
        <v>245</v>
      </c>
      <c r="B41" s="17" t="str">
        <f>Spikes!A9</f>
        <v>Marvin Payne</v>
      </c>
      <c r="C41" s="17">
        <f>Spikes!B9</f>
        <v>63</v>
      </c>
      <c r="D41" s="17">
        <f>Spikes!C9</f>
        <v>58</v>
      </c>
      <c r="E41" s="17">
        <f>Spikes!D9</f>
        <v>13</v>
      </c>
      <c r="F41" s="17">
        <f>Spikes!E9</f>
        <v>5</v>
      </c>
      <c r="G41" s="17">
        <f>Spikes!F9</f>
        <v>8</v>
      </c>
      <c r="H41" s="17">
        <f>Spikes!G9</f>
        <v>3</v>
      </c>
      <c r="I41" s="17">
        <f>Spikes!H9</f>
        <v>0</v>
      </c>
      <c r="J41" s="17">
        <f>Spikes!I9</f>
        <v>2</v>
      </c>
      <c r="K41" s="17">
        <f>Spikes!J9</f>
        <v>22</v>
      </c>
      <c r="L41" s="17">
        <f>Spikes!K9</f>
        <v>3</v>
      </c>
      <c r="M41" s="11">
        <f t="shared" si="10"/>
        <v>0.61538461538461542</v>
      </c>
      <c r="N41" s="11">
        <f t="shared" si="11"/>
        <v>0.23076923076923078</v>
      </c>
      <c r="O41" s="11">
        <f t="shared" si="12"/>
        <v>0</v>
      </c>
      <c r="P41" s="11">
        <f t="shared" si="13"/>
        <v>0.15384615384615385</v>
      </c>
      <c r="Q41" s="11">
        <f t="shared" si="14"/>
        <v>7.9365079365079361E-2</v>
      </c>
      <c r="R41" s="12">
        <f t="shared" si="15"/>
        <v>0.22413793103448276</v>
      </c>
      <c r="S41" s="12">
        <f t="shared" si="16"/>
        <v>0.37931034482758619</v>
      </c>
      <c r="T41" s="14">
        <f t="shared" si="17"/>
        <v>0.2857142857142857</v>
      </c>
      <c r="U41" s="14">
        <f t="shared" si="18"/>
        <v>0.66502463054187189</v>
      </c>
      <c r="V41" s="14">
        <f>(Table3111924[[#This Row],[2B]]+Table3111924[[#This Row],[3B]]+(3*Table3111924[[#This Row],[HR]]))/Table3111924[[#This Row],[AB]]</f>
        <v>0.15517241379310345</v>
      </c>
      <c r="W41" s="15">
        <f>(0.69*Table3111924[[#This Row],[BB]])+(0.89*Table3111924[[#This Row],[1B]])+(1.27*Table3111924[[#This Row],[2B]])+(1.62*Table3111924[[#This Row],[3B]])+(2.1*Table3111924[[#This Row],[HR]])/Table3111924[[#This Row],[PA]]</f>
        <v>14.446666666666667</v>
      </c>
      <c r="X41" s="15">
        <f t="shared" si="19"/>
        <v>6.6819047619047627</v>
      </c>
    </row>
    <row r="42" spans="1:24" x14ac:dyDescent="0.25">
      <c r="A42" s="17" t="s">
        <v>244</v>
      </c>
      <c r="B42" s="17" t="str">
        <f>Badgers!A2</f>
        <v>Richard Cooper</v>
      </c>
      <c r="C42" s="17">
        <f>Badgers!B2</f>
        <v>72</v>
      </c>
      <c r="D42" s="17">
        <f>Badgers!C2</f>
        <v>67</v>
      </c>
      <c r="E42" s="17">
        <f>Badgers!D2</f>
        <v>13</v>
      </c>
      <c r="F42" s="17">
        <f>Badgers!E2</f>
        <v>5</v>
      </c>
      <c r="G42" s="17">
        <f>Badgers!F2</f>
        <v>10</v>
      </c>
      <c r="H42" s="17">
        <f>Badgers!G2</f>
        <v>2</v>
      </c>
      <c r="I42" s="17">
        <f>Badgers!H2</f>
        <v>0</v>
      </c>
      <c r="J42" s="17">
        <f>Badgers!I2</f>
        <v>1</v>
      </c>
      <c r="K42" s="17">
        <f>Badgers!J2</f>
        <v>18</v>
      </c>
      <c r="L42" s="17">
        <f>Badgers!K2</f>
        <v>3</v>
      </c>
      <c r="M42" s="11">
        <f t="shared" si="10"/>
        <v>0.76923076923076927</v>
      </c>
      <c r="N42" s="11">
        <f t="shared" si="11"/>
        <v>0.15384615384615385</v>
      </c>
      <c r="O42" s="11">
        <f t="shared" si="12"/>
        <v>0</v>
      </c>
      <c r="P42" s="11">
        <f t="shared" si="13"/>
        <v>7.6923076923076927E-2</v>
      </c>
      <c r="Q42" s="11">
        <f t="shared" si="14"/>
        <v>6.9444444444444448E-2</v>
      </c>
      <c r="R42" s="12">
        <f t="shared" si="15"/>
        <v>0.19402985074626866</v>
      </c>
      <c r="S42" s="12">
        <f t="shared" si="16"/>
        <v>0.26865671641791045</v>
      </c>
      <c r="T42" s="14">
        <f t="shared" si="17"/>
        <v>0.25</v>
      </c>
      <c r="U42" s="14">
        <f t="shared" si="18"/>
        <v>0.51865671641791045</v>
      </c>
      <c r="V42" s="14">
        <f>(Table3111924[[#This Row],[2B]]+Table3111924[[#This Row],[3B]]+(3*Table3111924[[#This Row],[HR]]))/Table3111924[[#This Row],[AB]]</f>
        <v>7.4626865671641784E-2</v>
      </c>
      <c r="W42" s="15">
        <f>(0.69*Table3111924[[#This Row],[BB]])+(0.89*Table3111924[[#This Row],[1B]])+(1.27*Table3111924[[#This Row],[2B]])+(1.62*Table3111924[[#This Row],[3B]])+(2.1*Table3111924[[#This Row],[HR]])/Table3111924[[#This Row],[PA]]</f>
        <v>14.919166666666667</v>
      </c>
      <c r="X42" s="15">
        <f t="shared" si="19"/>
        <v>4.8466666666666676</v>
      </c>
    </row>
    <row r="43" spans="1:24" x14ac:dyDescent="0.25">
      <c r="A43" s="17" t="s">
        <v>243</v>
      </c>
      <c r="B43" s="17" t="str">
        <f>Trolls!A2</f>
        <v>Benjamin Hoffman</v>
      </c>
      <c r="C43" s="17">
        <f>Trolls!B2</f>
        <v>69</v>
      </c>
      <c r="D43" s="17">
        <f>Trolls!C2</f>
        <v>59</v>
      </c>
      <c r="E43" s="17">
        <f>Trolls!D2</f>
        <v>11</v>
      </c>
      <c r="F43" s="17">
        <f>Trolls!E2</f>
        <v>10</v>
      </c>
      <c r="G43" s="17">
        <f>Trolls!F2</f>
        <v>6</v>
      </c>
      <c r="H43" s="17">
        <f>Trolls!G2</f>
        <v>3</v>
      </c>
      <c r="I43" s="17">
        <f>Trolls!H2</f>
        <v>1</v>
      </c>
      <c r="J43" s="17">
        <f>Trolls!I2</f>
        <v>1</v>
      </c>
      <c r="K43" s="17">
        <f>Trolls!J2</f>
        <v>19</v>
      </c>
      <c r="L43" s="17">
        <f>Trolls!K2</f>
        <v>3</v>
      </c>
      <c r="M43" s="11">
        <f t="shared" si="10"/>
        <v>0.54545454545454541</v>
      </c>
      <c r="N43" s="11">
        <f t="shared" si="11"/>
        <v>0.27272727272727271</v>
      </c>
      <c r="O43" s="11">
        <f t="shared" si="12"/>
        <v>9.0909090909090912E-2</v>
      </c>
      <c r="P43" s="11">
        <f t="shared" si="13"/>
        <v>9.0909090909090912E-2</v>
      </c>
      <c r="Q43" s="11">
        <f t="shared" si="14"/>
        <v>0.14492753623188406</v>
      </c>
      <c r="R43" s="12">
        <f t="shared" si="15"/>
        <v>0.1864406779661017</v>
      </c>
      <c r="S43" s="12">
        <f t="shared" si="16"/>
        <v>0.32203389830508472</v>
      </c>
      <c r="T43" s="14">
        <f t="shared" si="17"/>
        <v>0.30434782608695654</v>
      </c>
      <c r="U43" s="14">
        <f t="shared" si="18"/>
        <v>0.62638172439204132</v>
      </c>
      <c r="V43" s="14">
        <f>(Table3111924[[#This Row],[2B]]+Table3111924[[#This Row],[3B]]+(3*Table3111924[[#This Row],[HR]]))/Table3111924[[#This Row],[AB]]</f>
        <v>0.11864406779661017</v>
      </c>
      <c r="W43" s="15">
        <f>(0.69*Table3111924[[#This Row],[BB]])+(0.89*Table3111924[[#This Row],[1B]])+(1.27*Table3111924[[#This Row],[2B]])+(1.62*Table3111924[[#This Row],[3B]])+(2.1*Table3111924[[#This Row],[HR]])/Table3111924[[#This Row],[PA]]</f>
        <v>17.700434782608692</v>
      </c>
      <c r="X43" s="15">
        <f t="shared" si="19"/>
        <v>6.5965217391304352</v>
      </c>
    </row>
    <row r="44" spans="1:24" x14ac:dyDescent="0.25">
      <c r="A44" s="17" t="s">
        <v>241</v>
      </c>
      <c r="B44" s="17" t="str">
        <f>Bulldogs!A9</f>
        <v>Gergory Peters</v>
      </c>
      <c r="C44" s="17">
        <f>Bulldogs!B9</f>
        <v>57</v>
      </c>
      <c r="D44" s="17">
        <f>Bulldogs!C9</f>
        <v>56</v>
      </c>
      <c r="E44" s="17">
        <f>Bulldogs!D9</f>
        <v>10</v>
      </c>
      <c r="F44" s="17">
        <f>Bulldogs!E9</f>
        <v>1</v>
      </c>
      <c r="G44" s="17">
        <f>Bulldogs!F9</f>
        <v>4</v>
      </c>
      <c r="H44" s="17">
        <f>Bulldogs!G9</f>
        <v>4</v>
      </c>
      <c r="I44" s="17">
        <f>Bulldogs!H9</f>
        <v>0</v>
      </c>
      <c r="J44" s="17">
        <f>Bulldogs!I9</f>
        <v>2</v>
      </c>
      <c r="K44" s="17">
        <f>Bulldogs!J9</f>
        <v>20</v>
      </c>
      <c r="L44" s="17">
        <f>Bulldogs!K9</f>
        <v>3</v>
      </c>
      <c r="M44" s="11">
        <f t="shared" si="10"/>
        <v>0.4</v>
      </c>
      <c r="N44" s="11">
        <f t="shared" si="11"/>
        <v>0.4</v>
      </c>
      <c r="O44" s="11">
        <f t="shared" si="12"/>
        <v>0</v>
      </c>
      <c r="P44" s="11">
        <f t="shared" si="13"/>
        <v>0.2</v>
      </c>
      <c r="Q44" s="11">
        <f t="shared" si="14"/>
        <v>1.7543859649122806E-2</v>
      </c>
      <c r="R44" s="12">
        <f t="shared" si="15"/>
        <v>0.17857142857142858</v>
      </c>
      <c r="S44" s="12">
        <f t="shared" si="16"/>
        <v>0.35714285714285715</v>
      </c>
      <c r="T44" s="14">
        <f t="shared" si="17"/>
        <v>0.19298245614035087</v>
      </c>
      <c r="U44" s="14">
        <f t="shared" si="18"/>
        <v>0.55012531328320802</v>
      </c>
      <c r="V44" s="14">
        <f>(Table3111924[[#This Row],[2B]]+Table3111924[[#This Row],[3B]]+(3*Table3111924[[#This Row],[HR]]))/Table3111924[[#This Row],[AB]]</f>
        <v>0.17857142857142858</v>
      </c>
      <c r="W44" s="15">
        <f>(0.69*Table3111924[[#This Row],[BB]])+(0.89*Table3111924[[#This Row],[1B]])+(1.27*Table3111924[[#This Row],[2B]])+(1.62*Table3111924[[#This Row],[3B]])+(2.1*Table3111924[[#This Row],[HR]])/Table3111924[[#This Row],[PA]]</f>
        <v>9.4036842105263165</v>
      </c>
      <c r="X44" s="15">
        <f t="shared" si="19"/>
        <v>3.9371929824561405</v>
      </c>
    </row>
    <row r="45" spans="1:24" x14ac:dyDescent="0.25">
      <c r="A45" s="17" t="s">
        <v>244</v>
      </c>
      <c r="B45" s="17" t="str">
        <f>Badgers!A5</f>
        <v>Alberto Perez</v>
      </c>
      <c r="C45" s="17">
        <f>Badgers!B5</f>
        <v>69</v>
      </c>
      <c r="D45" s="17">
        <f>Badgers!C5</f>
        <v>66</v>
      </c>
      <c r="E45" s="17">
        <f>Badgers!D5</f>
        <v>10</v>
      </c>
      <c r="F45" s="17">
        <f>Badgers!E5</f>
        <v>3</v>
      </c>
      <c r="G45" s="17">
        <f>Badgers!F5</f>
        <v>8</v>
      </c>
      <c r="H45" s="17">
        <f>Badgers!G5</f>
        <v>2</v>
      </c>
      <c r="I45" s="17">
        <f>Badgers!H5</f>
        <v>0</v>
      </c>
      <c r="J45" s="17">
        <f>Badgers!I5</f>
        <v>0</v>
      </c>
      <c r="K45" s="17">
        <f>Badgers!J5</f>
        <v>12</v>
      </c>
      <c r="L45" s="17">
        <f>Badgers!K5</f>
        <v>3</v>
      </c>
      <c r="M45" s="11">
        <f t="shared" si="10"/>
        <v>0.8</v>
      </c>
      <c r="N45" s="11">
        <f t="shared" si="11"/>
        <v>0.2</v>
      </c>
      <c r="O45" s="11">
        <f t="shared" si="12"/>
        <v>0</v>
      </c>
      <c r="P45" s="11">
        <f t="shared" si="13"/>
        <v>0</v>
      </c>
      <c r="Q45" s="11">
        <f t="shared" si="14"/>
        <v>4.3478260869565216E-2</v>
      </c>
      <c r="R45" s="12">
        <f t="shared" si="15"/>
        <v>0.15151515151515152</v>
      </c>
      <c r="S45" s="12">
        <f t="shared" si="16"/>
        <v>0.18181818181818182</v>
      </c>
      <c r="T45" s="14">
        <f t="shared" si="17"/>
        <v>0.18840579710144928</v>
      </c>
      <c r="U45" s="14">
        <f t="shared" si="18"/>
        <v>0.3702239789196311</v>
      </c>
      <c r="V45" s="14">
        <f>(Table3111924[[#This Row],[2B]]+Table3111924[[#This Row],[3B]]+(3*Table3111924[[#This Row],[HR]]))/Table3111924[[#This Row],[AB]]</f>
        <v>3.0303030303030304E-2</v>
      </c>
      <c r="W45" s="15">
        <f>(0.69*Table3111924[[#This Row],[BB]])+(0.89*Table3111924[[#This Row],[1B]])+(1.27*Table3111924[[#This Row],[2B]])+(1.62*Table3111924[[#This Row],[3B]])+(2.1*Table3111924[[#This Row],[HR]])/Table3111924[[#This Row],[PA]]</f>
        <v>11.73</v>
      </c>
      <c r="X45" s="15">
        <f t="shared" si="19"/>
        <v>2.4304347826086956</v>
      </c>
    </row>
    <row r="46" spans="1:24" x14ac:dyDescent="0.25">
      <c r="A46" s="17" t="s">
        <v>245</v>
      </c>
      <c r="B46" s="17" t="str">
        <f>Spikes!A7</f>
        <v>Wade Barnett</v>
      </c>
      <c r="C46" s="17">
        <f>Spikes!B7</f>
        <v>63</v>
      </c>
      <c r="D46" s="17">
        <f>Spikes!C7</f>
        <v>56</v>
      </c>
      <c r="E46" s="17">
        <f>Spikes!D7</f>
        <v>9</v>
      </c>
      <c r="F46" s="17">
        <f>Spikes!E7</f>
        <v>7</v>
      </c>
      <c r="G46" s="17">
        <f>Spikes!F7</f>
        <v>4</v>
      </c>
      <c r="H46" s="17">
        <f>Spikes!G7</f>
        <v>4</v>
      </c>
      <c r="I46" s="17">
        <f>Spikes!H7</f>
        <v>1</v>
      </c>
      <c r="J46" s="17">
        <f>Spikes!I7</f>
        <v>0</v>
      </c>
      <c r="K46" s="17">
        <f>Spikes!J7</f>
        <v>15</v>
      </c>
      <c r="L46" s="17">
        <f>Spikes!K7</f>
        <v>3</v>
      </c>
      <c r="M46" s="11">
        <f t="shared" si="10"/>
        <v>0.44444444444444442</v>
      </c>
      <c r="N46" s="11">
        <f t="shared" si="11"/>
        <v>0.44444444444444442</v>
      </c>
      <c r="O46" s="11">
        <f t="shared" si="12"/>
        <v>0.1111111111111111</v>
      </c>
      <c r="P46" s="11">
        <f t="shared" si="13"/>
        <v>0</v>
      </c>
      <c r="Q46" s="11">
        <f t="shared" si="14"/>
        <v>0.1111111111111111</v>
      </c>
      <c r="R46" s="12">
        <f t="shared" si="15"/>
        <v>0.16071428571428573</v>
      </c>
      <c r="S46" s="12">
        <f t="shared" si="16"/>
        <v>0.26785714285714285</v>
      </c>
      <c r="T46" s="14">
        <f t="shared" si="17"/>
        <v>0.25396825396825395</v>
      </c>
      <c r="U46" s="14">
        <f t="shared" si="18"/>
        <v>0.52182539682539675</v>
      </c>
      <c r="V46" s="14">
        <f>(Table3111924[[#This Row],[2B]]+Table3111924[[#This Row],[3B]]+(3*Table3111924[[#This Row],[HR]]))/Table3111924[[#This Row],[AB]]</f>
        <v>8.9285714285714288E-2</v>
      </c>
      <c r="W46" s="15">
        <f>(0.69*Table3111924[[#This Row],[BB]])+(0.89*Table3111924[[#This Row],[1B]])+(1.27*Table3111924[[#This Row],[2B]])+(1.62*Table3111924[[#This Row],[3B]])+(2.1*Table3111924[[#This Row],[HR]])/Table3111924[[#This Row],[PA]]</f>
        <v>15.09</v>
      </c>
      <c r="X46" s="15">
        <f t="shared" si="19"/>
        <v>4.2965079365079371</v>
      </c>
    </row>
    <row r="47" spans="1:24" x14ac:dyDescent="0.25">
      <c r="A47" s="17" t="s">
        <v>246</v>
      </c>
      <c r="B47" s="16" t="str">
        <f>Cannons!A10</f>
        <v>Marco Montero</v>
      </c>
      <c r="C47" s="16">
        <f>Cannons!B10</f>
        <v>32</v>
      </c>
      <c r="D47" s="16">
        <f>Cannons!C10</f>
        <v>30</v>
      </c>
      <c r="E47" s="16">
        <f>Cannons!D10</f>
        <v>7</v>
      </c>
      <c r="F47" s="16">
        <f>Cannons!E10</f>
        <v>2</v>
      </c>
      <c r="G47" s="16">
        <f>Cannons!F10</f>
        <v>4</v>
      </c>
      <c r="H47" s="16">
        <f>Cannons!G10</f>
        <v>2</v>
      </c>
      <c r="I47" s="16">
        <f>Cannons!H10</f>
        <v>1</v>
      </c>
      <c r="J47" s="16">
        <f>Cannons!I10</f>
        <v>0</v>
      </c>
      <c r="K47" s="16">
        <f>Cannons!J10</f>
        <v>11</v>
      </c>
      <c r="L47" s="16">
        <f>Cannons!K10</f>
        <v>3</v>
      </c>
      <c r="M47" s="11">
        <f t="shared" si="10"/>
        <v>0.5714285714285714</v>
      </c>
      <c r="N47" s="11">
        <f t="shared" si="11"/>
        <v>0.2857142857142857</v>
      </c>
      <c r="O47" s="11">
        <f t="shared" si="12"/>
        <v>0.14285714285714285</v>
      </c>
      <c r="P47" s="11">
        <f t="shared" si="13"/>
        <v>0</v>
      </c>
      <c r="Q47" s="11">
        <f t="shared" si="14"/>
        <v>6.25E-2</v>
      </c>
      <c r="R47" s="12">
        <f t="shared" si="15"/>
        <v>0.23333333333333334</v>
      </c>
      <c r="S47" s="12">
        <f t="shared" si="16"/>
        <v>0.36666666666666664</v>
      </c>
      <c r="T47" s="14">
        <f t="shared" si="17"/>
        <v>0.28125</v>
      </c>
      <c r="U47" s="14">
        <f t="shared" si="18"/>
        <v>0.6479166666666667</v>
      </c>
      <c r="V47" s="14">
        <f>(Table3111924[[#This Row],[2B]]+Table3111924[[#This Row],[3B]]+(3*Table3111924[[#This Row],[HR]]))/Table3111924[[#This Row],[AB]]</f>
        <v>0.1</v>
      </c>
      <c r="W47" s="15">
        <f>(0.69*Table3111924[[#This Row],[BB]])+(0.89*Table3111924[[#This Row],[1B]])+(1.27*Table3111924[[#This Row],[2B]])+(1.62*Table3111924[[#This Row],[3B]])+(2.1*Table3111924[[#This Row],[HR]])/Table3111924[[#This Row],[PA]]</f>
        <v>9.1</v>
      </c>
      <c r="X47" s="15">
        <f t="shared" si="19"/>
        <v>3.2887499999999998</v>
      </c>
    </row>
    <row r="48" spans="1:24" x14ac:dyDescent="0.25">
      <c r="A48" s="17" t="s">
        <v>243</v>
      </c>
      <c r="B48" s="17" t="str">
        <f>Trolls!A11</f>
        <v>Tyler Soto</v>
      </c>
      <c r="C48" s="17">
        <f>Trolls!B11</f>
        <v>29</v>
      </c>
      <c r="D48" s="17">
        <f>Trolls!C11</f>
        <v>27</v>
      </c>
      <c r="E48" s="17">
        <f>Trolls!D11</f>
        <v>6</v>
      </c>
      <c r="F48" s="17">
        <f>Trolls!E11</f>
        <v>2</v>
      </c>
      <c r="G48" s="17">
        <f>Trolls!F11</f>
        <v>6</v>
      </c>
      <c r="H48" s="17">
        <f>Trolls!G11</f>
        <v>0</v>
      </c>
      <c r="I48" s="17">
        <f>Trolls!H11</f>
        <v>0</v>
      </c>
      <c r="J48" s="17">
        <f>Trolls!I11</f>
        <v>0</v>
      </c>
      <c r="K48" s="17">
        <f>Trolls!J11</f>
        <v>6</v>
      </c>
      <c r="L48" s="17">
        <f>Trolls!K11</f>
        <v>3</v>
      </c>
      <c r="M48" s="11">
        <f t="shared" si="10"/>
        <v>1</v>
      </c>
      <c r="N48" s="11">
        <f t="shared" si="11"/>
        <v>0</v>
      </c>
      <c r="O48" s="11">
        <f t="shared" si="12"/>
        <v>0</v>
      </c>
      <c r="P48" s="11">
        <f t="shared" si="13"/>
        <v>0</v>
      </c>
      <c r="Q48" s="11">
        <f t="shared" si="14"/>
        <v>6.8965517241379309E-2</v>
      </c>
      <c r="R48" s="12">
        <f t="shared" si="15"/>
        <v>0.22222222222222221</v>
      </c>
      <c r="S48" s="12">
        <f t="shared" si="16"/>
        <v>0.22222222222222221</v>
      </c>
      <c r="T48" s="14">
        <f t="shared" si="17"/>
        <v>0.27586206896551724</v>
      </c>
      <c r="U48" s="14">
        <f t="shared" si="18"/>
        <v>0.49808429118773945</v>
      </c>
      <c r="V48" s="14">
        <f>(Table3111924[[#This Row],[2B]]+Table3111924[[#This Row],[3B]]+(3*Table3111924[[#This Row],[HR]]))/Table3111924[[#This Row],[AB]]</f>
        <v>0</v>
      </c>
      <c r="W48" s="15">
        <f>(0.69*Table3111924[[#This Row],[BB]])+(0.89*Table3111924[[#This Row],[1B]])+(1.27*Table3111924[[#This Row],[2B]])+(1.62*Table3111924[[#This Row],[3B]])+(2.1*Table3111924[[#This Row],[HR]])/Table3111924[[#This Row],[PA]]</f>
        <v>6.72</v>
      </c>
      <c r="X48" s="15">
        <f t="shared" si="19"/>
        <v>1.8524137931034483</v>
      </c>
    </row>
    <row r="49" spans="1:24" x14ac:dyDescent="0.25">
      <c r="A49" s="17" t="s">
        <v>240</v>
      </c>
      <c r="B49" s="24" t="str">
        <f>Sabertooths!A3</f>
        <v>Jordi Nunez</v>
      </c>
      <c r="C49" s="24">
        <f>Sabertooths!B3</f>
        <v>69</v>
      </c>
      <c r="D49" s="24">
        <f>Sabertooths!C3</f>
        <v>63</v>
      </c>
      <c r="E49" s="24">
        <f>Sabertooths!D3</f>
        <v>5</v>
      </c>
      <c r="F49" s="24">
        <f>Sabertooths!E3</f>
        <v>6</v>
      </c>
      <c r="G49" s="24">
        <f>Sabertooths!F3</f>
        <v>3</v>
      </c>
      <c r="H49" s="24">
        <f>Sabertooths!G3</f>
        <v>1</v>
      </c>
      <c r="I49" s="24">
        <f>Sabertooths!H3</f>
        <v>0</v>
      </c>
      <c r="J49" s="24">
        <f>Sabertooths!I3</f>
        <v>1</v>
      </c>
      <c r="K49" s="24">
        <f>Sabertooths!J3</f>
        <v>9</v>
      </c>
      <c r="L49" s="24">
        <f>Sabertooths!K3</f>
        <v>3</v>
      </c>
      <c r="M49" s="11">
        <f t="shared" si="10"/>
        <v>0.6</v>
      </c>
      <c r="N49" s="11">
        <f t="shared" si="11"/>
        <v>0.2</v>
      </c>
      <c r="O49" s="11">
        <f t="shared" si="12"/>
        <v>0</v>
      </c>
      <c r="P49" s="11">
        <f t="shared" si="13"/>
        <v>0.2</v>
      </c>
      <c r="Q49" s="11">
        <f t="shared" si="14"/>
        <v>8.6956521739130432E-2</v>
      </c>
      <c r="R49" s="12">
        <f t="shared" si="15"/>
        <v>7.9365079365079361E-2</v>
      </c>
      <c r="S49" s="12">
        <f t="shared" si="16"/>
        <v>0.14285714285714285</v>
      </c>
      <c r="T49" s="14">
        <f t="shared" si="17"/>
        <v>0.15942028985507245</v>
      </c>
      <c r="U49" s="14">
        <f t="shared" si="18"/>
        <v>0.3022774327122153</v>
      </c>
      <c r="V49" s="14">
        <f>(Table3111924[[#This Row],[2B]]+Table3111924[[#This Row],[3B]]+(3*Table3111924[[#This Row],[HR]]))/Table3111924[[#This Row],[AB]]</f>
        <v>6.3492063492063489E-2</v>
      </c>
      <c r="W49" s="15">
        <f>(0.69*Table3111924[[#This Row],[BB]])+(0.89*Table3111924[[#This Row],[1B]])+(1.27*Table3111924[[#This Row],[2B]])+(1.62*Table3111924[[#This Row],[3B]])+(2.1*Table3111924[[#This Row],[HR]])/Table3111924[[#This Row],[PA]]</f>
        <v>8.1104347826086958</v>
      </c>
      <c r="X49" s="15">
        <f t="shared" si="19"/>
        <v>1.7060869565217394</v>
      </c>
    </row>
    <row r="50" spans="1:24" x14ac:dyDescent="0.25">
      <c r="A50" s="17" t="s">
        <v>239</v>
      </c>
      <c r="B50" s="24" t="str">
        <f>Crocs!A5</f>
        <v>Hector Santana</v>
      </c>
      <c r="C50" s="24">
        <f>Crocs!B5</f>
        <v>65</v>
      </c>
      <c r="D50" s="24">
        <f>Crocs!C5</f>
        <v>63</v>
      </c>
      <c r="E50" s="24">
        <f>Crocs!D5</f>
        <v>17</v>
      </c>
      <c r="F50" s="24">
        <f>Crocs!E5</f>
        <v>2</v>
      </c>
      <c r="G50" s="24">
        <f>Crocs!F5</f>
        <v>10</v>
      </c>
      <c r="H50" s="24">
        <f>Crocs!G5</f>
        <v>4</v>
      </c>
      <c r="I50" s="24">
        <f>Crocs!H5</f>
        <v>0</v>
      </c>
      <c r="J50" s="24">
        <f>Crocs!I5</f>
        <v>3</v>
      </c>
      <c r="K50" s="24">
        <f>Crocs!J5</f>
        <v>30</v>
      </c>
      <c r="L50" s="24">
        <f>Crocs!K5</f>
        <v>2</v>
      </c>
      <c r="M50" s="11">
        <f t="shared" si="10"/>
        <v>0.58823529411764708</v>
      </c>
      <c r="N50" s="11">
        <f t="shared" si="11"/>
        <v>0.23529411764705882</v>
      </c>
      <c r="O50" s="11">
        <f t="shared" si="12"/>
        <v>0</v>
      </c>
      <c r="P50" s="11">
        <f t="shared" si="13"/>
        <v>0.17647058823529413</v>
      </c>
      <c r="Q50" s="11">
        <f t="shared" si="14"/>
        <v>3.0769230769230771E-2</v>
      </c>
      <c r="R50" s="12">
        <f t="shared" si="15"/>
        <v>0.26984126984126983</v>
      </c>
      <c r="S50" s="12">
        <f t="shared" si="16"/>
        <v>0.47619047619047616</v>
      </c>
      <c r="T50" s="14">
        <f t="shared" si="17"/>
        <v>0.29230769230769232</v>
      </c>
      <c r="U50" s="14">
        <f t="shared" si="18"/>
        <v>0.76849816849816843</v>
      </c>
      <c r="V50" s="14">
        <f>(Table3111924[[#This Row],[2B]]+Table3111924[[#This Row],[3B]]+(3*Table3111924[[#This Row],[HR]]))/Table3111924[[#This Row],[AB]]</f>
        <v>0.20634920634920634</v>
      </c>
      <c r="W50" s="15">
        <f>(0.69*Table3111924[[#This Row],[BB]])+(0.89*Table3111924[[#This Row],[1B]])+(1.27*Table3111924[[#This Row],[2B]])+(1.62*Table3111924[[#This Row],[3B]])+(2.1*Table3111924[[#This Row],[HR]])/Table3111924[[#This Row],[PA]]</f>
        <v>15.456923076923077</v>
      </c>
      <c r="X50" s="15">
        <f t="shared" si="19"/>
        <v>8.9372307692307693</v>
      </c>
    </row>
    <row r="51" spans="1:24" x14ac:dyDescent="0.25">
      <c r="A51" s="17" t="s">
        <v>240</v>
      </c>
      <c r="B51" s="24" t="str">
        <f>Sabertooths!A9</f>
        <v>Jared Snyder</v>
      </c>
      <c r="C51" s="24">
        <f>Sabertooths!B9</f>
        <v>57</v>
      </c>
      <c r="D51" s="24">
        <f>Sabertooths!C9</f>
        <v>55</v>
      </c>
      <c r="E51" s="24">
        <f>Sabertooths!D9</f>
        <v>15</v>
      </c>
      <c r="F51" s="24">
        <f>Sabertooths!E9</f>
        <v>2</v>
      </c>
      <c r="G51" s="24">
        <f>Sabertooths!F9</f>
        <v>13</v>
      </c>
      <c r="H51" s="24">
        <f>Sabertooths!G9</f>
        <v>2</v>
      </c>
      <c r="I51" s="24">
        <f>Sabertooths!H9</f>
        <v>0</v>
      </c>
      <c r="J51" s="24">
        <f>Sabertooths!I9</f>
        <v>0</v>
      </c>
      <c r="K51" s="24">
        <f>Sabertooths!J9</f>
        <v>17</v>
      </c>
      <c r="L51" s="24">
        <f>Sabertooths!K9</f>
        <v>2</v>
      </c>
      <c r="M51" s="11">
        <f t="shared" si="10"/>
        <v>0.8666666666666667</v>
      </c>
      <c r="N51" s="11">
        <f t="shared" si="11"/>
        <v>0.13333333333333333</v>
      </c>
      <c r="O51" s="11">
        <f t="shared" si="12"/>
        <v>0</v>
      </c>
      <c r="P51" s="11">
        <f t="shared" si="13"/>
        <v>0</v>
      </c>
      <c r="Q51" s="11">
        <f t="shared" si="14"/>
        <v>3.5087719298245612E-2</v>
      </c>
      <c r="R51" s="12">
        <f t="shared" si="15"/>
        <v>0.27272727272727271</v>
      </c>
      <c r="S51" s="12">
        <f t="shared" si="16"/>
        <v>0.30909090909090908</v>
      </c>
      <c r="T51" s="14">
        <f t="shared" si="17"/>
        <v>0.2982456140350877</v>
      </c>
      <c r="U51" s="14">
        <f t="shared" si="18"/>
        <v>0.60733652312599684</v>
      </c>
      <c r="V51" s="14">
        <f>(Table3111924[[#This Row],[2B]]+Table3111924[[#This Row],[3B]]+(3*Table3111924[[#This Row],[HR]]))/Table3111924[[#This Row],[AB]]</f>
        <v>3.6363636363636362E-2</v>
      </c>
      <c r="W51" s="15">
        <f>(0.69*Table3111924[[#This Row],[BB]])+(0.89*Table3111924[[#This Row],[1B]])+(1.27*Table3111924[[#This Row],[2B]])+(1.62*Table3111924[[#This Row],[3B]])+(2.1*Table3111924[[#This Row],[HR]])/Table3111924[[#This Row],[PA]]</f>
        <v>15.489999999999998</v>
      </c>
      <c r="X51" s="15">
        <f t="shared" si="19"/>
        <v>5.2435087719298243</v>
      </c>
    </row>
    <row r="52" spans="1:24" x14ac:dyDescent="0.25">
      <c r="A52" s="17" t="s">
        <v>246</v>
      </c>
      <c r="B52" s="26" t="str">
        <f>Cannons!A2</f>
        <v>Ignacio Cruz</v>
      </c>
      <c r="C52" s="26">
        <f>Cannons!B2</f>
        <v>70</v>
      </c>
      <c r="D52" s="26">
        <f>Cannons!C2</f>
        <v>66</v>
      </c>
      <c r="E52" s="26">
        <f>Cannons!D2</f>
        <v>14</v>
      </c>
      <c r="F52" s="26">
        <f>Cannons!E2</f>
        <v>4</v>
      </c>
      <c r="G52" s="26">
        <f>Cannons!F2</f>
        <v>8</v>
      </c>
      <c r="H52" s="26">
        <f>Cannons!G2</f>
        <v>1</v>
      </c>
      <c r="I52" s="26">
        <f>Cannons!H2</f>
        <v>1</v>
      </c>
      <c r="J52" s="26">
        <f>Cannons!I2</f>
        <v>4</v>
      </c>
      <c r="K52" s="26">
        <f>Cannons!J2</f>
        <v>29</v>
      </c>
      <c r="L52" s="26">
        <f>Cannons!K2</f>
        <v>2</v>
      </c>
      <c r="M52" s="11">
        <f t="shared" si="10"/>
        <v>0.5714285714285714</v>
      </c>
      <c r="N52" s="11">
        <f t="shared" si="11"/>
        <v>7.1428571428571425E-2</v>
      </c>
      <c r="O52" s="11">
        <f t="shared" si="12"/>
        <v>7.1428571428571425E-2</v>
      </c>
      <c r="P52" s="11">
        <f t="shared" si="13"/>
        <v>0.2857142857142857</v>
      </c>
      <c r="Q52" s="11">
        <f t="shared" si="14"/>
        <v>5.7142857142857141E-2</v>
      </c>
      <c r="R52" s="12">
        <f t="shared" si="15"/>
        <v>0.21212121212121213</v>
      </c>
      <c r="S52" s="12">
        <f t="shared" si="16"/>
        <v>0.43939393939393939</v>
      </c>
      <c r="T52" s="14">
        <f t="shared" si="17"/>
        <v>0.25714285714285712</v>
      </c>
      <c r="U52" s="33">
        <f t="shared" si="18"/>
        <v>0.69653679653679657</v>
      </c>
      <c r="V52" s="33">
        <f>(Table3111924[[#This Row],[2B]]+Table3111924[[#This Row],[3B]]+(3*Table3111924[[#This Row],[HR]]))/Table3111924[[#This Row],[AB]]</f>
        <v>0.21212121212121213</v>
      </c>
      <c r="W52" s="34">
        <f>(0.69*Table3111924[[#This Row],[BB]])+(0.89*Table3111924[[#This Row],[1B]])+(1.27*Table3111924[[#This Row],[2B]])+(1.62*Table3111924[[#This Row],[3B]])+(2.1*Table3111924[[#This Row],[HR]])/Table3111924[[#This Row],[PA]]</f>
        <v>12.889999999999999</v>
      </c>
      <c r="X52" s="15">
        <f t="shared" si="19"/>
        <v>7.7394285714285713</v>
      </c>
    </row>
    <row r="53" spans="1:24" x14ac:dyDescent="0.25">
      <c r="A53" s="17" t="s">
        <v>239</v>
      </c>
      <c r="B53" s="37" t="str">
        <f>Crocs!A2</f>
        <v>Alfred Williams</v>
      </c>
      <c r="C53" s="37">
        <f>Crocs!B2</f>
        <v>71</v>
      </c>
      <c r="D53" s="37">
        <f>Crocs!C2</f>
        <v>62</v>
      </c>
      <c r="E53" s="37">
        <f>Crocs!D2</f>
        <v>12</v>
      </c>
      <c r="F53" s="37">
        <f>Crocs!E2</f>
        <v>9</v>
      </c>
      <c r="G53" s="37">
        <f>Crocs!F2</f>
        <v>6</v>
      </c>
      <c r="H53" s="37">
        <f>Crocs!G2</f>
        <v>5</v>
      </c>
      <c r="I53" s="37">
        <f>Crocs!H2</f>
        <v>1</v>
      </c>
      <c r="J53" s="37">
        <f>Crocs!I2</f>
        <v>0</v>
      </c>
      <c r="K53" s="37">
        <f>Crocs!J2</f>
        <v>19</v>
      </c>
      <c r="L53" s="37">
        <f>Crocs!K2</f>
        <v>2</v>
      </c>
      <c r="M53" s="20">
        <f t="shared" si="10"/>
        <v>0.5</v>
      </c>
      <c r="N53" s="20">
        <f t="shared" si="11"/>
        <v>0.41666666666666669</v>
      </c>
      <c r="O53" s="20">
        <f t="shared" si="12"/>
        <v>8.3333333333333329E-2</v>
      </c>
      <c r="P53" s="20">
        <f t="shared" si="13"/>
        <v>0</v>
      </c>
      <c r="Q53" s="20">
        <f t="shared" si="14"/>
        <v>0.12676056338028169</v>
      </c>
      <c r="R53" s="21">
        <f t="shared" si="15"/>
        <v>0.19354838709677419</v>
      </c>
      <c r="S53" s="21">
        <f t="shared" si="16"/>
        <v>0.30645161290322581</v>
      </c>
      <c r="T53" s="22">
        <f t="shared" si="17"/>
        <v>0.29577464788732394</v>
      </c>
      <c r="U53" s="22">
        <f t="shared" si="18"/>
        <v>0.60222626079054975</v>
      </c>
      <c r="V53" s="22">
        <f>(Table3111924[[#This Row],[2B]]+Table3111924[[#This Row],[3B]]+(3*Table3111924[[#This Row],[HR]]))/Table3111924[[#This Row],[AB]]</f>
        <v>9.6774193548387094E-2</v>
      </c>
      <c r="W53" s="23">
        <f>(0.69*Table3111924[[#This Row],[BB]])+(0.89*Table3111924[[#This Row],[1B]])+(1.27*Table3111924[[#This Row],[2B]])+(1.62*Table3111924[[#This Row],[3B]])+(2.1*Table3111924[[#This Row],[HR]])/Table3111924[[#This Row],[PA]]</f>
        <v>19.52</v>
      </c>
      <c r="X53" s="23">
        <f t="shared" si="19"/>
        <v>6.326478873239437</v>
      </c>
    </row>
    <row r="54" spans="1:24" x14ac:dyDescent="0.25">
      <c r="A54" s="17" t="s">
        <v>246</v>
      </c>
      <c r="B54" s="16" t="str">
        <f>Cannons!A13</f>
        <v>Virgil Hernandez</v>
      </c>
      <c r="C54" s="16">
        <f>Cannons!B13</f>
        <v>29</v>
      </c>
      <c r="D54" s="16">
        <f>Cannons!C13</f>
        <v>27</v>
      </c>
      <c r="E54" s="16">
        <f>Cannons!D13</f>
        <v>9</v>
      </c>
      <c r="F54" s="16">
        <f>Cannons!E13</f>
        <v>2</v>
      </c>
      <c r="G54" s="16">
        <f>Cannons!F13</f>
        <v>6</v>
      </c>
      <c r="H54" s="16">
        <f>Cannons!G13</f>
        <v>2</v>
      </c>
      <c r="I54" s="16">
        <f>Cannons!H13</f>
        <v>0</v>
      </c>
      <c r="J54" s="16">
        <f>Cannons!I13</f>
        <v>1</v>
      </c>
      <c r="K54" s="16">
        <f>Cannons!J13</f>
        <v>14</v>
      </c>
      <c r="L54" s="16">
        <f>Cannons!K13</f>
        <v>2</v>
      </c>
      <c r="M54" s="11">
        <f t="shared" si="10"/>
        <v>0.66666666666666663</v>
      </c>
      <c r="N54" s="11">
        <f t="shared" si="11"/>
        <v>0.22222222222222221</v>
      </c>
      <c r="O54" s="11">
        <f t="shared" si="12"/>
        <v>0</v>
      </c>
      <c r="P54" s="11">
        <f t="shared" si="13"/>
        <v>0.1111111111111111</v>
      </c>
      <c r="Q54" s="11">
        <f t="shared" si="14"/>
        <v>6.8965517241379309E-2</v>
      </c>
      <c r="R54" s="12">
        <f t="shared" si="15"/>
        <v>0.33333333333333331</v>
      </c>
      <c r="S54" s="12">
        <f t="shared" si="16"/>
        <v>0.51851851851851849</v>
      </c>
      <c r="T54" s="14">
        <f t="shared" si="17"/>
        <v>0.37931034482758619</v>
      </c>
      <c r="U54" s="14">
        <f t="shared" si="18"/>
        <v>0.89782886334610468</v>
      </c>
      <c r="V54" s="14">
        <f>(Table3111924[[#This Row],[2B]]+Table3111924[[#This Row],[3B]]+(3*Table3111924[[#This Row],[HR]]))/Table3111924[[#This Row],[AB]]</f>
        <v>0.18518518518518517</v>
      </c>
      <c r="W54" s="15">
        <f>(0.69*Table3111924[[#This Row],[BB]])+(0.89*Table3111924[[#This Row],[1B]])+(1.27*Table3111924[[#This Row],[2B]])+(1.62*Table3111924[[#This Row],[3B]])+(2.1*Table3111924[[#This Row],[HR]])/Table3111924[[#This Row],[PA]]</f>
        <v>9.3324137931034485</v>
      </c>
      <c r="X54" s="15">
        <f t="shared" si="19"/>
        <v>5.5434482758620689</v>
      </c>
    </row>
    <row r="55" spans="1:24" x14ac:dyDescent="0.25">
      <c r="A55" s="17" t="s">
        <v>243</v>
      </c>
      <c r="B55" s="17" t="str">
        <f>Trolls!A12</f>
        <v>Agustin Cortes</v>
      </c>
      <c r="C55" s="17">
        <f>Trolls!B12</f>
        <v>27</v>
      </c>
      <c r="D55" s="17">
        <f>Trolls!C12</f>
        <v>26</v>
      </c>
      <c r="E55" s="17">
        <f>Trolls!D12</f>
        <v>7</v>
      </c>
      <c r="F55" s="17">
        <f>Trolls!E12</f>
        <v>1</v>
      </c>
      <c r="G55" s="17">
        <f>Trolls!F12</f>
        <v>5</v>
      </c>
      <c r="H55" s="17">
        <f>Trolls!G12</f>
        <v>2</v>
      </c>
      <c r="I55" s="17">
        <f>Trolls!H12</f>
        <v>0</v>
      </c>
      <c r="J55" s="17">
        <f>Trolls!I12</f>
        <v>0</v>
      </c>
      <c r="K55" s="17">
        <f>Trolls!J12</f>
        <v>9</v>
      </c>
      <c r="L55" s="17">
        <f>Trolls!K12</f>
        <v>2</v>
      </c>
      <c r="M55" s="11">
        <f t="shared" si="10"/>
        <v>0.7142857142857143</v>
      </c>
      <c r="N55" s="11">
        <f t="shared" si="11"/>
        <v>0.2857142857142857</v>
      </c>
      <c r="O55" s="11">
        <f t="shared" si="12"/>
        <v>0</v>
      </c>
      <c r="P55" s="11">
        <f t="shared" si="13"/>
        <v>0</v>
      </c>
      <c r="Q55" s="11">
        <f t="shared" si="14"/>
        <v>3.7037037037037035E-2</v>
      </c>
      <c r="R55" s="12">
        <f t="shared" si="15"/>
        <v>0.26923076923076922</v>
      </c>
      <c r="S55" s="12">
        <f t="shared" si="16"/>
        <v>0.34615384615384615</v>
      </c>
      <c r="T55" s="14">
        <f t="shared" si="17"/>
        <v>0.29629629629629628</v>
      </c>
      <c r="U55" s="14">
        <f t="shared" si="18"/>
        <v>0.64245014245014243</v>
      </c>
      <c r="V55" s="14">
        <f>(Table3111924[[#This Row],[2B]]+Table3111924[[#This Row],[3B]]+(3*Table3111924[[#This Row],[HR]]))/Table3111924[[#This Row],[AB]]</f>
        <v>7.6923076923076927E-2</v>
      </c>
      <c r="W55" s="15">
        <f>(0.69*Table3111924[[#This Row],[BB]])+(0.89*Table3111924[[#This Row],[1B]])+(1.27*Table3111924[[#This Row],[2B]])+(1.62*Table3111924[[#This Row],[3B]])+(2.1*Table3111924[[#This Row],[HR]])/Table3111924[[#This Row],[PA]]</f>
        <v>7.6800000000000006</v>
      </c>
      <c r="X55" s="15">
        <f t="shared" si="19"/>
        <v>2.7822222222222224</v>
      </c>
    </row>
    <row r="56" spans="1:24" x14ac:dyDescent="0.25">
      <c r="A56" s="17" t="s">
        <v>240</v>
      </c>
      <c r="B56" s="16" t="str">
        <f>Sabertooths!A13</f>
        <v>Eddie Sullivan</v>
      </c>
      <c r="C56" s="16">
        <f>Sabertooths!B13</f>
        <v>31</v>
      </c>
      <c r="D56" s="16">
        <f>Sabertooths!C13</f>
        <v>27</v>
      </c>
      <c r="E56" s="16">
        <f>Sabertooths!D13</f>
        <v>6</v>
      </c>
      <c r="F56" s="16">
        <f>Sabertooths!E13</f>
        <v>4</v>
      </c>
      <c r="G56" s="16">
        <f>Sabertooths!F13</f>
        <v>5</v>
      </c>
      <c r="H56" s="16">
        <f>Sabertooths!G13</f>
        <v>0</v>
      </c>
      <c r="I56" s="16">
        <f>Sabertooths!H13</f>
        <v>0</v>
      </c>
      <c r="J56" s="16">
        <f>Sabertooths!I13</f>
        <v>1</v>
      </c>
      <c r="K56" s="16">
        <f>Sabertooths!J13</f>
        <v>9</v>
      </c>
      <c r="L56" s="16">
        <f>Sabertooths!K13</f>
        <v>2</v>
      </c>
      <c r="M56" s="11">
        <f t="shared" si="10"/>
        <v>0.83333333333333337</v>
      </c>
      <c r="N56" s="11">
        <f t="shared" si="11"/>
        <v>0</v>
      </c>
      <c r="O56" s="11">
        <f t="shared" si="12"/>
        <v>0</v>
      </c>
      <c r="P56" s="11">
        <f t="shared" si="13"/>
        <v>0.16666666666666666</v>
      </c>
      <c r="Q56" s="11">
        <f t="shared" si="14"/>
        <v>0.12903225806451613</v>
      </c>
      <c r="R56" s="12">
        <f t="shared" si="15"/>
        <v>0.22222222222222221</v>
      </c>
      <c r="S56" s="12">
        <f t="shared" si="16"/>
        <v>0.33333333333333331</v>
      </c>
      <c r="T56" s="14">
        <f t="shared" si="17"/>
        <v>0.32258064516129031</v>
      </c>
      <c r="U56" s="14">
        <f t="shared" si="18"/>
        <v>0.65591397849462363</v>
      </c>
      <c r="V56" s="14">
        <f>(Table3111924[[#This Row],[2B]]+Table3111924[[#This Row],[3B]]+(3*Table3111924[[#This Row],[HR]]))/Table3111924[[#This Row],[AB]]</f>
        <v>0.1111111111111111</v>
      </c>
      <c r="W56" s="15">
        <f>(0.69*Table3111924[[#This Row],[BB]])+(0.89*Table3111924[[#This Row],[1B]])+(1.27*Table3111924[[#This Row],[2B]])+(1.62*Table3111924[[#This Row],[3B]])+(2.1*Table3111924[[#This Row],[HR]])/Table3111924[[#This Row],[PA]]</f>
        <v>7.2777419354838706</v>
      </c>
      <c r="X56" s="15">
        <f t="shared" si="19"/>
        <v>3.2722580645161288</v>
      </c>
    </row>
    <row r="57" spans="1:24" x14ac:dyDescent="0.25">
      <c r="A57" s="17" t="s">
        <v>240</v>
      </c>
      <c r="B57" s="17" t="str">
        <f>Sabertooths!A12</f>
        <v>Clarence King</v>
      </c>
      <c r="C57" s="17">
        <f>Sabertooths!B12</f>
        <v>29</v>
      </c>
      <c r="D57" s="17">
        <f>Sabertooths!C12</f>
        <v>28</v>
      </c>
      <c r="E57" s="17">
        <f>Sabertooths!D12</f>
        <v>6</v>
      </c>
      <c r="F57" s="17">
        <f>Sabertooths!E12</f>
        <v>1</v>
      </c>
      <c r="G57" s="17">
        <f>Sabertooths!F12</f>
        <v>4</v>
      </c>
      <c r="H57" s="17">
        <f>Sabertooths!G12</f>
        <v>2</v>
      </c>
      <c r="I57" s="17">
        <f>Sabertooths!H12</f>
        <v>0</v>
      </c>
      <c r="J57" s="17">
        <f>Sabertooths!I12</f>
        <v>0</v>
      </c>
      <c r="K57" s="17">
        <f>Sabertooths!J12</f>
        <v>8</v>
      </c>
      <c r="L57" s="17">
        <f>Sabertooths!K12</f>
        <v>2</v>
      </c>
      <c r="M57" s="11">
        <f t="shared" si="10"/>
        <v>0.66666666666666663</v>
      </c>
      <c r="N57" s="11">
        <f t="shared" si="11"/>
        <v>0.33333333333333331</v>
      </c>
      <c r="O57" s="11">
        <f t="shared" si="12"/>
        <v>0</v>
      </c>
      <c r="P57" s="11">
        <f t="shared" si="13"/>
        <v>0</v>
      </c>
      <c r="Q57" s="11">
        <f t="shared" si="14"/>
        <v>3.4482758620689655E-2</v>
      </c>
      <c r="R57" s="12">
        <f t="shared" si="15"/>
        <v>0.21428571428571427</v>
      </c>
      <c r="S57" s="12">
        <f t="shared" si="16"/>
        <v>0.2857142857142857</v>
      </c>
      <c r="T57" s="14">
        <f t="shared" si="17"/>
        <v>0.2413793103448276</v>
      </c>
      <c r="U57" s="14">
        <f t="shared" si="18"/>
        <v>0.52709359605911332</v>
      </c>
      <c r="V57" s="14">
        <f>(Table3111924[[#This Row],[2B]]+Table3111924[[#This Row],[3B]]+(3*Table3111924[[#This Row],[HR]]))/Table3111924[[#This Row],[AB]]</f>
        <v>7.1428571428571425E-2</v>
      </c>
      <c r="W57" s="15">
        <f>(0.69*Table3111924[[#This Row],[BB]])+(0.89*Table3111924[[#This Row],[1B]])+(1.27*Table3111924[[#This Row],[2B]])+(1.62*Table3111924[[#This Row],[3B]])+(2.1*Table3111924[[#This Row],[HR]])/Table3111924[[#This Row],[PA]]</f>
        <v>6.79</v>
      </c>
      <c r="X57" s="15">
        <f t="shared" si="19"/>
        <v>2.029655172413793</v>
      </c>
    </row>
    <row r="58" spans="1:24" x14ac:dyDescent="0.25">
      <c r="A58" s="17" t="s">
        <v>245</v>
      </c>
      <c r="B58" s="17" t="str">
        <f>Spikes!A12</f>
        <v>Emanuel Turner</v>
      </c>
      <c r="C58" s="17">
        <f>Spikes!B12</f>
        <v>31</v>
      </c>
      <c r="D58" s="17">
        <f>Spikes!C12</f>
        <v>30</v>
      </c>
      <c r="E58" s="17">
        <f>Spikes!D12</f>
        <v>6</v>
      </c>
      <c r="F58" s="17">
        <f>Spikes!E12</f>
        <v>1</v>
      </c>
      <c r="G58" s="17">
        <f>Spikes!F12</f>
        <v>3</v>
      </c>
      <c r="H58" s="17">
        <f>Spikes!G12</f>
        <v>1</v>
      </c>
      <c r="I58" s="17">
        <f>Spikes!H12</f>
        <v>1</v>
      </c>
      <c r="J58" s="17">
        <f>Spikes!I12</f>
        <v>1</v>
      </c>
      <c r="K58" s="17">
        <f>Spikes!J12</f>
        <v>12</v>
      </c>
      <c r="L58" s="17">
        <f>Spikes!K12</f>
        <v>2</v>
      </c>
      <c r="M58" s="11">
        <f t="shared" si="10"/>
        <v>0.5</v>
      </c>
      <c r="N58" s="11">
        <f t="shared" si="11"/>
        <v>0.16666666666666666</v>
      </c>
      <c r="O58" s="11">
        <f t="shared" si="12"/>
        <v>0.16666666666666666</v>
      </c>
      <c r="P58" s="11">
        <f t="shared" si="13"/>
        <v>0.16666666666666666</v>
      </c>
      <c r="Q58" s="11">
        <f t="shared" si="14"/>
        <v>3.2258064516129031E-2</v>
      </c>
      <c r="R58" s="12">
        <f t="shared" si="15"/>
        <v>0.2</v>
      </c>
      <c r="S58" s="12">
        <f t="shared" si="16"/>
        <v>0.4</v>
      </c>
      <c r="T58" s="14">
        <f t="shared" si="17"/>
        <v>0.22580645161290322</v>
      </c>
      <c r="U58" s="14">
        <f t="shared" si="18"/>
        <v>0.62580645161290327</v>
      </c>
      <c r="V58" s="14">
        <f>(Table3111924[[#This Row],[2B]]+Table3111924[[#This Row],[3B]]+(3*Table3111924[[#This Row],[HR]]))/Table3111924[[#This Row],[AB]]</f>
        <v>0.16666666666666666</v>
      </c>
      <c r="W58" s="15">
        <f>(0.69*Table3111924[[#This Row],[BB]])+(0.89*Table3111924[[#This Row],[1B]])+(1.27*Table3111924[[#This Row],[2B]])+(1.62*Table3111924[[#This Row],[3B]])+(2.1*Table3111924[[#This Row],[HR]])/Table3111924[[#This Row],[PA]]</f>
        <v>6.3177419354838706</v>
      </c>
      <c r="X58" s="15">
        <f t="shared" si="19"/>
        <v>2.8019354838709676</v>
      </c>
    </row>
    <row r="59" spans="1:24" x14ac:dyDescent="0.25">
      <c r="A59" s="17" t="s">
        <v>243</v>
      </c>
      <c r="B59" s="17" t="str">
        <f>Trolls!A10</f>
        <v>Andre Bell</v>
      </c>
      <c r="C59" s="17">
        <f>Trolls!B10</f>
        <v>28</v>
      </c>
      <c r="D59" s="17">
        <f>Trolls!C10</f>
        <v>25</v>
      </c>
      <c r="E59" s="17">
        <f>Trolls!D10</f>
        <v>4</v>
      </c>
      <c r="F59" s="17">
        <f>Trolls!E10</f>
        <v>3</v>
      </c>
      <c r="G59" s="17">
        <f>Trolls!F10</f>
        <v>3</v>
      </c>
      <c r="H59" s="17">
        <f>Trolls!G10</f>
        <v>1</v>
      </c>
      <c r="I59" s="17">
        <f>Trolls!H10</f>
        <v>0</v>
      </c>
      <c r="J59" s="17">
        <f>Trolls!I10</f>
        <v>0</v>
      </c>
      <c r="K59" s="17">
        <f>Trolls!J10</f>
        <v>5</v>
      </c>
      <c r="L59" s="17">
        <f>Trolls!K10</f>
        <v>2</v>
      </c>
      <c r="M59" s="11">
        <f t="shared" si="10"/>
        <v>0.75</v>
      </c>
      <c r="N59" s="11">
        <f t="shared" si="11"/>
        <v>0.25</v>
      </c>
      <c r="O59" s="11">
        <f t="shared" si="12"/>
        <v>0</v>
      </c>
      <c r="P59" s="11">
        <f t="shared" si="13"/>
        <v>0</v>
      </c>
      <c r="Q59" s="11">
        <f t="shared" si="14"/>
        <v>0.10714285714285714</v>
      </c>
      <c r="R59" s="12">
        <f t="shared" si="15"/>
        <v>0.16</v>
      </c>
      <c r="S59" s="12">
        <f t="shared" si="16"/>
        <v>0.2</v>
      </c>
      <c r="T59" s="14">
        <f t="shared" si="17"/>
        <v>0.25</v>
      </c>
      <c r="U59" s="14">
        <f t="shared" si="18"/>
        <v>0.45</v>
      </c>
      <c r="V59" s="14">
        <f>(Table3111924[[#This Row],[2B]]+Table3111924[[#This Row],[3B]]+(3*Table3111924[[#This Row],[HR]]))/Table3111924[[#This Row],[AB]]</f>
        <v>0.04</v>
      </c>
      <c r="W59" s="15">
        <f>(0.69*Table3111924[[#This Row],[BB]])+(0.89*Table3111924[[#This Row],[1B]])+(1.27*Table3111924[[#This Row],[2B]])+(1.62*Table3111924[[#This Row],[3B]])+(2.1*Table3111924[[#This Row],[HR]])/Table3111924[[#This Row],[PA]]</f>
        <v>6.01</v>
      </c>
      <c r="X59" s="15">
        <f t="shared" si="19"/>
        <v>1.4821428571428572</v>
      </c>
    </row>
    <row r="60" spans="1:24" x14ac:dyDescent="0.25">
      <c r="A60" s="17" t="s">
        <v>246</v>
      </c>
      <c r="B60" s="16" t="str">
        <f>Cannons!A5</f>
        <v>Tomas Pastor</v>
      </c>
      <c r="C60" s="16">
        <f>Cannons!B5</f>
        <v>66</v>
      </c>
      <c r="D60" s="16">
        <f>Cannons!C5</f>
        <v>66</v>
      </c>
      <c r="E60" s="16">
        <f>Cannons!D5</f>
        <v>23</v>
      </c>
      <c r="F60" s="16">
        <f>Cannons!E5</f>
        <v>0</v>
      </c>
      <c r="G60" s="16">
        <f>Cannons!F5</f>
        <v>16</v>
      </c>
      <c r="H60" s="16">
        <f>Cannons!G5</f>
        <v>4</v>
      </c>
      <c r="I60" s="16">
        <f>Cannons!H5</f>
        <v>0</v>
      </c>
      <c r="J60" s="16">
        <f>Cannons!I5</f>
        <v>3</v>
      </c>
      <c r="K60" s="16">
        <f>Cannons!J5</f>
        <v>36</v>
      </c>
      <c r="L60" s="16">
        <f>Cannons!K5</f>
        <v>1</v>
      </c>
      <c r="M60" s="11">
        <f t="shared" si="10"/>
        <v>0.69565217391304346</v>
      </c>
      <c r="N60" s="11">
        <f t="shared" si="11"/>
        <v>0.17391304347826086</v>
      </c>
      <c r="O60" s="11">
        <f t="shared" si="12"/>
        <v>0</v>
      </c>
      <c r="P60" s="11">
        <f t="shared" si="13"/>
        <v>0.13043478260869565</v>
      </c>
      <c r="Q60" s="11">
        <f t="shared" si="14"/>
        <v>0</v>
      </c>
      <c r="R60" s="12">
        <f t="shared" si="15"/>
        <v>0.34848484848484851</v>
      </c>
      <c r="S60" s="12">
        <f t="shared" si="16"/>
        <v>0.54545454545454541</v>
      </c>
      <c r="T60" s="14">
        <f t="shared" si="17"/>
        <v>0.34848484848484851</v>
      </c>
      <c r="U60" s="14">
        <f t="shared" si="18"/>
        <v>0.89393939393939392</v>
      </c>
      <c r="V60" s="14">
        <f>(Table3111924[[#This Row],[2B]]+Table3111924[[#This Row],[3B]]+(3*Table3111924[[#This Row],[HR]]))/Table3111924[[#This Row],[AB]]</f>
        <v>0.19696969696969696</v>
      </c>
      <c r="W60" s="15">
        <f>(0.69*Table3111924[[#This Row],[BB]])+(0.89*Table3111924[[#This Row],[1B]])+(1.27*Table3111924[[#This Row],[2B]])+(1.62*Table3111924[[#This Row],[3B]])+(2.1*Table3111924[[#This Row],[HR]])/Table3111924[[#This Row],[PA]]</f>
        <v>19.415454545454544</v>
      </c>
      <c r="X60" s="15">
        <f t="shared" si="19"/>
        <v>12.553333333333333</v>
      </c>
    </row>
    <row r="61" spans="1:24" x14ac:dyDescent="0.25">
      <c r="A61" s="17" t="s">
        <v>246</v>
      </c>
      <c r="B61" s="16" t="str">
        <f>Cannons!A7</f>
        <v>Jack Oliver</v>
      </c>
      <c r="C61" s="16">
        <f>Cannons!B7</f>
        <v>66</v>
      </c>
      <c r="D61" s="16">
        <f>Cannons!C7</f>
        <v>61</v>
      </c>
      <c r="E61" s="16">
        <f>Cannons!D7</f>
        <v>19</v>
      </c>
      <c r="F61" s="16">
        <f>Cannons!E7</f>
        <v>5</v>
      </c>
      <c r="G61" s="16">
        <f>Cannons!F7</f>
        <v>10</v>
      </c>
      <c r="H61" s="16">
        <f>Cannons!G7</f>
        <v>7</v>
      </c>
      <c r="I61" s="16">
        <f>Cannons!H7</f>
        <v>0</v>
      </c>
      <c r="J61" s="16">
        <f>Cannons!I7</f>
        <v>2</v>
      </c>
      <c r="K61" s="16">
        <f>Cannons!J7</f>
        <v>32</v>
      </c>
      <c r="L61" s="16">
        <f>Cannons!K7</f>
        <v>1</v>
      </c>
      <c r="M61" s="11">
        <f t="shared" si="10"/>
        <v>0.52631578947368418</v>
      </c>
      <c r="N61" s="11">
        <f t="shared" si="11"/>
        <v>0.36842105263157893</v>
      </c>
      <c r="O61" s="11">
        <f t="shared" si="12"/>
        <v>0</v>
      </c>
      <c r="P61" s="11">
        <f t="shared" si="13"/>
        <v>0.10526315789473684</v>
      </c>
      <c r="Q61" s="11">
        <f t="shared" si="14"/>
        <v>7.575757575757576E-2</v>
      </c>
      <c r="R61" s="12">
        <f t="shared" si="15"/>
        <v>0.31147540983606559</v>
      </c>
      <c r="S61" s="12">
        <f t="shared" si="16"/>
        <v>0.52459016393442626</v>
      </c>
      <c r="T61" s="14">
        <f t="shared" si="17"/>
        <v>0.36363636363636365</v>
      </c>
      <c r="U61" s="14">
        <f t="shared" si="18"/>
        <v>0.8882265275707899</v>
      </c>
      <c r="V61" s="14">
        <f>(Table3111924[[#This Row],[2B]]+Table3111924[[#This Row],[3B]]+(3*Table3111924[[#This Row],[HR]]))/Table3111924[[#This Row],[AB]]</f>
        <v>0.21311475409836064</v>
      </c>
      <c r="W61" s="15">
        <f>(0.69*Table3111924[[#This Row],[BB]])+(0.89*Table3111924[[#This Row],[1B]])+(1.27*Table3111924[[#This Row],[2B]])+(1.62*Table3111924[[#This Row],[3B]])+(2.1*Table3111924[[#This Row],[HR]])/Table3111924[[#This Row],[PA]]</f>
        <v>21.303636363636365</v>
      </c>
      <c r="X61" s="15">
        <f t="shared" si="19"/>
        <v>12.116969696969695</v>
      </c>
    </row>
    <row r="62" spans="1:24" x14ac:dyDescent="0.25">
      <c r="A62" s="17" t="s">
        <v>242</v>
      </c>
      <c r="B62" s="17" t="str">
        <f>Warhogs!A6</f>
        <v>Soa Vela</v>
      </c>
      <c r="C62" s="17">
        <f>Warhogs!B6</f>
        <v>66</v>
      </c>
      <c r="D62" s="17">
        <f>Warhogs!C6</f>
        <v>62</v>
      </c>
      <c r="E62" s="17">
        <f>Warhogs!D6</f>
        <v>19</v>
      </c>
      <c r="F62" s="17">
        <f>Warhogs!E6</f>
        <v>4</v>
      </c>
      <c r="G62" s="17">
        <f>Warhogs!F6</f>
        <v>13</v>
      </c>
      <c r="H62" s="17">
        <f>Warhogs!G6</f>
        <v>5</v>
      </c>
      <c r="I62" s="17">
        <f>Warhogs!H6</f>
        <v>0</v>
      </c>
      <c r="J62" s="17">
        <f>Warhogs!I6</f>
        <v>1</v>
      </c>
      <c r="K62" s="17">
        <f>Warhogs!J6</f>
        <v>27</v>
      </c>
      <c r="L62" s="17">
        <f>Warhogs!K6</f>
        <v>1</v>
      </c>
      <c r="M62" s="11">
        <f t="shared" si="10"/>
        <v>0.68421052631578949</v>
      </c>
      <c r="N62" s="11">
        <f t="shared" si="11"/>
        <v>0.26315789473684209</v>
      </c>
      <c r="O62" s="11">
        <f t="shared" si="12"/>
        <v>0</v>
      </c>
      <c r="P62" s="11">
        <f t="shared" si="13"/>
        <v>5.2631578947368418E-2</v>
      </c>
      <c r="Q62" s="11">
        <f t="shared" si="14"/>
        <v>6.0606060606060608E-2</v>
      </c>
      <c r="R62" s="12">
        <f t="shared" si="15"/>
        <v>0.30645161290322581</v>
      </c>
      <c r="S62" s="12">
        <f t="shared" si="16"/>
        <v>0.43548387096774194</v>
      </c>
      <c r="T62" s="14">
        <f t="shared" si="17"/>
        <v>0.34848484848484851</v>
      </c>
      <c r="U62" s="14">
        <f t="shared" si="18"/>
        <v>0.78396871945259039</v>
      </c>
      <c r="V62" s="14">
        <f>(Table3111924[[#This Row],[2B]]+Table3111924[[#This Row],[3B]]+(3*Table3111924[[#This Row],[HR]]))/Table3111924[[#This Row],[AB]]</f>
        <v>0.12903225806451613</v>
      </c>
      <c r="W62" s="15">
        <f>(0.69*Table3111924[[#This Row],[BB]])+(0.89*Table3111924[[#This Row],[1B]])+(1.27*Table3111924[[#This Row],[2B]])+(1.62*Table3111924[[#This Row],[3B]])+(2.1*Table3111924[[#This Row],[HR]])/Table3111924[[#This Row],[PA]]</f>
        <v>20.711818181818181</v>
      </c>
      <c r="X62" s="15">
        <f t="shared" si="19"/>
        <v>9.7793939393939393</v>
      </c>
    </row>
    <row r="63" spans="1:24" x14ac:dyDescent="0.25">
      <c r="A63" s="17" t="s">
        <v>242</v>
      </c>
      <c r="B63" s="17" t="str">
        <f>Warhogs!A8</f>
        <v>Boreas Sudworth</v>
      </c>
      <c r="C63" s="17">
        <f>Warhogs!B8</f>
        <v>64</v>
      </c>
      <c r="D63" s="17">
        <f>Warhogs!C8</f>
        <v>60</v>
      </c>
      <c r="E63" s="17">
        <f>Warhogs!D8</f>
        <v>18</v>
      </c>
      <c r="F63" s="17">
        <f>Warhogs!E8</f>
        <v>4</v>
      </c>
      <c r="G63" s="17">
        <f>Warhogs!F8</f>
        <v>9</v>
      </c>
      <c r="H63" s="17">
        <f>Warhogs!G8</f>
        <v>7</v>
      </c>
      <c r="I63" s="17">
        <f>Warhogs!H8</f>
        <v>0</v>
      </c>
      <c r="J63" s="17">
        <f>Warhogs!I8</f>
        <v>2</v>
      </c>
      <c r="K63" s="17">
        <f>Warhogs!J8</f>
        <v>31</v>
      </c>
      <c r="L63" s="17">
        <f>Warhogs!K8</f>
        <v>1</v>
      </c>
      <c r="M63" s="11">
        <f t="shared" si="10"/>
        <v>0.5</v>
      </c>
      <c r="N63" s="11">
        <f t="shared" si="11"/>
        <v>0.3888888888888889</v>
      </c>
      <c r="O63" s="11">
        <f t="shared" si="12"/>
        <v>0</v>
      </c>
      <c r="P63" s="11">
        <f t="shared" si="13"/>
        <v>0.1111111111111111</v>
      </c>
      <c r="Q63" s="11">
        <f t="shared" si="14"/>
        <v>6.25E-2</v>
      </c>
      <c r="R63" s="12">
        <f t="shared" si="15"/>
        <v>0.3</v>
      </c>
      <c r="S63" s="12">
        <f t="shared" si="16"/>
        <v>0.51666666666666672</v>
      </c>
      <c r="T63" s="14">
        <f t="shared" si="17"/>
        <v>0.34375</v>
      </c>
      <c r="U63" s="14">
        <f t="shared" si="18"/>
        <v>0.86041666666666672</v>
      </c>
      <c r="V63" s="14">
        <f>(Table3111924[[#This Row],[2B]]+Table3111924[[#This Row],[3B]]+(3*Table3111924[[#This Row],[HR]]))/Table3111924[[#This Row],[AB]]</f>
        <v>0.21666666666666667</v>
      </c>
      <c r="W63" s="15">
        <f>(0.69*Table3111924[[#This Row],[BB]])+(0.89*Table3111924[[#This Row],[1B]])+(1.27*Table3111924[[#This Row],[2B]])+(1.62*Table3111924[[#This Row],[3B]])+(2.1*Table3111924[[#This Row],[HR]])/Table3111924[[#This Row],[PA]]</f>
        <v>19.725625000000001</v>
      </c>
      <c r="X63" s="15">
        <f t="shared" si="19"/>
        <v>11.021875</v>
      </c>
    </row>
    <row r="64" spans="1:24" x14ac:dyDescent="0.25">
      <c r="A64" s="17" t="s">
        <v>246</v>
      </c>
      <c r="B64" s="16" t="str">
        <f>Cannons!A3</f>
        <v>Mohamed Carrasco</v>
      </c>
      <c r="C64" s="16">
        <f>Cannons!B3</f>
        <v>70</v>
      </c>
      <c r="D64" s="16">
        <f>Cannons!C3</f>
        <v>68</v>
      </c>
      <c r="E64" s="16">
        <f>Cannons!D3</f>
        <v>18</v>
      </c>
      <c r="F64" s="16">
        <f>Cannons!E3</f>
        <v>2</v>
      </c>
      <c r="G64" s="16">
        <f>Cannons!F3</f>
        <v>14</v>
      </c>
      <c r="H64" s="16">
        <f>Cannons!G3</f>
        <v>4</v>
      </c>
      <c r="I64" s="16">
        <f>Cannons!H3</f>
        <v>0</v>
      </c>
      <c r="J64" s="16">
        <f>Cannons!I3</f>
        <v>0</v>
      </c>
      <c r="K64" s="16">
        <f>Cannons!J3</f>
        <v>22</v>
      </c>
      <c r="L64" s="16">
        <f>Cannons!K3</f>
        <v>1</v>
      </c>
      <c r="M64" s="11">
        <f t="shared" si="10"/>
        <v>0.77777777777777779</v>
      </c>
      <c r="N64" s="11">
        <f t="shared" si="11"/>
        <v>0.22222222222222221</v>
      </c>
      <c r="O64" s="11">
        <f t="shared" si="12"/>
        <v>0</v>
      </c>
      <c r="P64" s="11">
        <f t="shared" si="13"/>
        <v>0</v>
      </c>
      <c r="Q64" s="11">
        <f t="shared" si="14"/>
        <v>2.8571428571428571E-2</v>
      </c>
      <c r="R64" s="12">
        <f t="shared" si="15"/>
        <v>0.26470588235294118</v>
      </c>
      <c r="S64" s="12">
        <f t="shared" si="16"/>
        <v>0.3235294117647059</v>
      </c>
      <c r="T64" s="14">
        <f t="shared" si="17"/>
        <v>0.2857142857142857</v>
      </c>
      <c r="U64" s="14">
        <f t="shared" si="18"/>
        <v>0.60924369747899165</v>
      </c>
      <c r="V64" s="14">
        <f>(Table3111924[[#This Row],[2B]]+Table3111924[[#This Row],[3B]]+(3*Table3111924[[#This Row],[HR]]))/Table3111924[[#This Row],[AB]]</f>
        <v>5.8823529411764705E-2</v>
      </c>
      <c r="W64" s="15">
        <f>(0.69*Table3111924[[#This Row],[BB]])+(0.89*Table3111924[[#This Row],[1B]])+(1.27*Table3111924[[#This Row],[2B]])+(1.62*Table3111924[[#This Row],[3B]])+(2.1*Table3111924[[#This Row],[HR]])/Table3111924[[#This Row],[PA]]</f>
        <v>18.920000000000002</v>
      </c>
      <c r="X64" s="15">
        <f t="shared" si="19"/>
        <v>6.4417142857142853</v>
      </c>
    </row>
    <row r="65" spans="1:24" x14ac:dyDescent="0.25">
      <c r="A65" s="17" t="s">
        <v>242</v>
      </c>
      <c r="B65" s="17" t="str">
        <f>Warhogs!A4</f>
        <v>Gene Jenkins</v>
      </c>
      <c r="C65" s="17">
        <f>Warhogs!B4</f>
        <v>72</v>
      </c>
      <c r="D65" s="17">
        <f>Warhogs!C4</f>
        <v>66</v>
      </c>
      <c r="E65" s="17">
        <f>Warhogs!D4</f>
        <v>17</v>
      </c>
      <c r="F65" s="17">
        <f>Warhogs!E4</f>
        <v>6</v>
      </c>
      <c r="G65" s="17">
        <f>Warhogs!F4</f>
        <v>9</v>
      </c>
      <c r="H65" s="17">
        <f>Warhogs!G4</f>
        <v>5</v>
      </c>
      <c r="I65" s="17">
        <f>Warhogs!H4</f>
        <v>0</v>
      </c>
      <c r="J65" s="17">
        <f>Warhogs!I4</f>
        <v>3</v>
      </c>
      <c r="K65" s="17">
        <f>Warhogs!J4</f>
        <v>31</v>
      </c>
      <c r="L65" s="17">
        <f>Warhogs!K4</f>
        <v>1</v>
      </c>
      <c r="M65" s="11">
        <f t="shared" si="10"/>
        <v>0.52941176470588236</v>
      </c>
      <c r="N65" s="11">
        <f t="shared" si="11"/>
        <v>0.29411764705882354</v>
      </c>
      <c r="O65" s="11">
        <f t="shared" si="12"/>
        <v>0</v>
      </c>
      <c r="P65" s="11">
        <f t="shared" si="13"/>
        <v>0.17647058823529413</v>
      </c>
      <c r="Q65" s="11">
        <f t="shared" si="14"/>
        <v>8.3333333333333329E-2</v>
      </c>
      <c r="R65" s="12">
        <f t="shared" si="15"/>
        <v>0.25757575757575757</v>
      </c>
      <c r="S65" s="12">
        <f t="shared" si="16"/>
        <v>0.46969696969696972</v>
      </c>
      <c r="T65" s="14">
        <f t="shared" si="17"/>
        <v>0.31944444444444442</v>
      </c>
      <c r="U65" s="33">
        <f t="shared" si="18"/>
        <v>0.78914141414141414</v>
      </c>
      <c r="V65" s="33">
        <f>(Table3111924[[#This Row],[2B]]+Table3111924[[#This Row],[3B]]+(3*Table3111924[[#This Row],[HR]]))/Table3111924[[#This Row],[AB]]</f>
        <v>0.21212121212121213</v>
      </c>
      <c r="W65" s="34">
        <f>(0.69*Table3111924[[#This Row],[BB]])+(0.89*Table3111924[[#This Row],[1B]])+(1.27*Table3111924[[#This Row],[2B]])+(1.62*Table3111924[[#This Row],[3B]])+(2.1*Table3111924[[#This Row],[HR]])/Table3111924[[#This Row],[PA]]</f>
        <v>18.587499999999999</v>
      </c>
      <c r="X65" s="15">
        <f t="shared" si="19"/>
        <v>10.408333333333335</v>
      </c>
    </row>
    <row r="66" spans="1:24" x14ac:dyDescent="0.25">
      <c r="A66" s="17" t="s">
        <v>244</v>
      </c>
      <c r="B66" s="17" t="str">
        <f>Badgers!A3</f>
        <v>Paul Young</v>
      </c>
      <c r="C66" s="17">
        <f>Badgers!B3</f>
        <v>71</v>
      </c>
      <c r="D66" s="17">
        <f>Badgers!C3</f>
        <v>68</v>
      </c>
      <c r="E66" s="17">
        <f>Badgers!D3</f>
        <v>17</v>
      </c>
      <c r="F66" s="17">
        <f>Badgers!E3</f>
        <v>3</v>
      </c>
      <c r="G66" s="17">
        <f>Badgers!F3</f>
        <v>9</v>
      </c>
      <c r="H66" s="17">
        <f>Badgers!G3</f>
        <v>6</v>
      </c>
      <c r="I66" s="17">
        <f>Badgers!H3</f>
        <v>0</v>
      </c>
      <c r="J66" s="17">
        <f>Badgers!I3</f>
        <v>2</v>
      </c>
      <c r="K66" s="17">
        <f>Badgers!J3</f>
        <v>29</v>
      </c>
      <c r="L66" s="17">
        <f>Badgers!K3</f>
        <v>1</v>
      </c>
      <c r="M66" s="20">
        <f t="shared" ref="M66:M97" si="20">IFERROR(G66/E66,0)</f>
        <v>0.52941176470588236</v>
      </c>
      <c r="N66" s="20">
        <f t="shared" ref="N66:N97" si="21">IFERROR(H66/E66,0)</f>
        <v>0.35294117647058826</v>
      </c>
      <c r="O66" s="20">
        <f t="shared" ref="O66:O97" si="22">IFERROR(I66/E66,0)</f>
        <v>0</v>
      </c>
      <c r="P66" s="20">
        <f t="shared" ref="P66:P97" si="23">IFERROR(J66/E66,0)</f>
        <v>0.11764705882352941</v>
      </c>
      <c r="Q66" s="20">
        <f t="shared" ref="Q66:Q97" si="24">IFERROR(F66/C66,0)</f>
        <v>4.2253521126760563E-2</v>
      </c>
      <c r="R66" s="21">
        <f t="shared" ref="R66:R97" si="25">IFERROR((G66+H66+I66+J66)/D66,0)</f>
        <v>0.25</v>
      </c>
      <c r="S66" s="21">
        <f t="shared" ref="S66:S97" si="26">IFERROR(K66/D66,0)</f>
        <v>0.4264705882352941</v>
      </c>
      <c r="T66" s="22">
        <f t="shared" ref="T66:T97" si="27">(E66+F66)/C66</f>
        <v>0.28169014084507044</v>
      </c>
      <c r="U66" s="22">
        <f t="shared" ref="U66:U97" si="28">S66+T66</f>
        <v>0.70816072908036454</v>
      </c>
      <c r="V66" s="22">
        <f>(Table3111924[[#This Row],[2B]]+Table3111924[[#This Row],[3B]]+(3*Table3111924[[#This Row],[HR]]))/Table3111924[[#This Row],[AB]]</f>
        <v>0.17647058823529413</v>
      </c>
      <c r="W66" s="23">
        <f>(0.69*Table3111924[[#This Row],[BB]])+(0.89*Table3111924[[#This Row],[1B]])+(1.27*Table3111924[[#This Row],[2B]])+(1.62*Table3111924[[#This Row],[3B]])+(2.1*Table3111924[[#This Row],[HR]])/Table3111924[[#This Row],[PA]]</f>
        <v>17.759154929577463</v>
      </c>
      <c r="X66" s="23">
        <f t="shared" ref="X66:X97" si="29">((E66+F66)*(K66+(0.26*F66))+(0.52*L66))/C66</f>
        <v>8.3960563380281688</v>
      </c>
    </row>
    <row r="67" spans="1:24" x14ac:dyDescent="0.25">
      <c r="A67" s="17" t="s">
        <v>241</v>
      </c>
      <c r="B67" s="16" t="str">
        <f>Bulldogs!A7</f>
        <v>Leonard Kennedy</v>
      </c>
      <c r="C67" s="16">
        <f>Bulldogs!B7</f>
        <v>59</v>
      </c>
      <c r="D67" s="16">
        <f>Bulldogs!C7</f>
        <v>53</v>
      </c>
      <c r="E67" s="16">
        <f>Bulldogs!D7</f>
        <v>14</v>
      </c>
      <c r="F67" s="16">
        <f>Bulldogs!E7</f>
        <v>6</v>
      </c>
      <c r="G67" s="16">
        <f>Bulldogs!F7</f>
        <v>6</v>
      </c>
      <c r="H67" s="16">
        <f>Bulldogs!G7</f>
        <v>5</v>
      </c>
      <c r="I67" s="16">
        <f>Bulldogs!H7</f>
        <v>1</v>
      </c>
      <c r="J67" s="16">
        <f>Bulldogs!I7</f>
        <v>2</v>
      </c>
      <c r="K67" s="16">
        <f>Bulldogs!J7</f>
        <v>27</v>
      </c>
      <c r="L67" s="16">
        <f>Bulldogs!K7</f>
        <v>1</v>
      </c>
      <c r="M67" s="11">
        <f t="shared" si="20"/>
        <v>0.42857142857142855</v>
      </c>
      <c r="N67" s="11">
        <f t="shared" si="21"/>
        <v>0.35714285714285715</v>
      </c>
      <c r="O67" s="11">
        <f t="shared" si="22"/>
        <v>7.1428571428571425E-2</v>
      </c>
      <c r="P67" s="11">
        <f t="shared" si="23"/>
        <v>0.14285714285714285</v>
      </c>
      <c r="Q67" s="11">
        <f t="shared" si="24"/>
        <v>0.10169491525423729</v>
      </c>
      <c r="R67" s="12">
        <f t="shared" si="25"/>
        <v>0.26415094339622641</v>
      </c>
      <c r="S67" s="12">
        <f t="shared" si="26"/>
        <v>0.50943396226415094</v>
      </c>
      <c r="T67" s="14">
        <f t="shared" si="27"/>
        <v>0.33898305084745761</v>
      </c>
      <c r="U67" s="14">
        <f t="shared" si="28"/>
        <v>0.84841701311160855</v>
      </c>
      <c r="V67" s="14">
        <f>(Table3111924[[#This Row],[2B]]+Table3111924[[#This Row],[3B]]+(3*Table3111924[[#This Row],[HR]]))/Table3111924[[#This Row],[AB]]</f>
        <v>0.22641509433962265</v>
      </c>
      <c r="W67" s="15">
        <f>(0.69*Table3111924[[#This Row],[BB]])+(0.89*Table3111924[[#This Row],[1B]])+(1.27*Table3111924[[#This Row],[2B]])+(1.62*Table3111924[[#This Row],[3B]])+(2.1*Table3111924[[#This Row],[HR]])/Table3111924[[#This Row],[PA]]</f>
        <v>17.521186440677965</v>
      </c>
      <c r="X67" s="15">
        <f t="shared" si="29"/>
        <v>9.6901694915254222</v>
      </c>
    </row>
    <row r="68" spans="1:24" x14ac:dyDescent="0.25">
      <c r="A68" s="17" t="s">
        <v>243</v>
      </c>
      <c r="B68" s="17" t="str">
        <f>Trolls!A6</f>
        <v>Jack Mitchell</v>
      </c>
      <c r="C68" s="17">
        <f>Trolls!B6</f>
        <v>63</v>
      </c>
      <c r="D68" s="17">
        <f>Trolls!C6</f>
        <v>57</v>
      </c>
      <c r="E68" s="17">
        <f>Trolls!D6</f>
        <v>14</v>
      </c>
      <c r="F68" s="17">
        <f>Trolls!E6</f>
        <v>6</v>
      </c>
      <c r="G68" s="17">
        <f>Trolls!F6</f>
        <v>4</v>
      </c>
      <c r="H68" s="17">
        <f>Trolls!G6</f>
        <v>8</v>
      </c>
      <c r="I68" s="17">
        <f>Trolls!H6</f>
        <v>1</v>
      </c>
      <c r="J68" s="17">
        <f>Trolls!I6</f>
        <v>1</v>
      </c>
      <c r="K68" s="17">
        <f>Trolls!J6</f>
        <v>27</v>
      </c>
      <c r="L68" s="17">
        <f>Trolls!K6</f>
        <v>1</v>
      </c>
      <c r="M68" s="11">
        <f t="shared" si="20"/>
        <v>0.2857142857142857</v>
      </c>
      <c r="N68" s="11">
        <f t="shared" si="21"/>
        <v>0.5714285714285714</v>
      </c>
      <c r="O68" s="11">
        <f t="shared" si="22"/>
        <v>7.1428571428571425E-2</v>
      </c>
      <c r="P68" s="11">
        <f t="shared" si="23"/>
        <v>7.1428571428571425E-2</v>
      </c>
      <c r="Q68" s="11">
        <f t="shared" si="24"/>
        <v>9.5238095238095233E-2</v>
      </c>
      <c r="R68" s="12">
        <f t="shared" si="25"/>
        <v>0.24561403508771928</v>
      </c>
      <c r="S68" s="12">
        <f t="shared" si="26"/>
        <v>0.47368421052631576</v>
      </c>
      <c r="T68" s="14">
        <f t="shared" si="27"/>
        <v>0.31746031746031744</v>
      </c>
      <c r="U68" s="14">
        <f t="shared" si="28"/>
        <v>0.79114452798663315</v>
      </c>
      <c r="V68" s="14">
        <f>(Table3111924[[#This Row],[2B]]+Table3111924[[#This Row],[3B]]+(3*Table3111924[[#This Row],[HR]]))/Table3111924[[#This Row],[AB]]</f>
        <v>0.21052631578947367</v>
      </c>
      <c r="W68" s="15">
        <f>(0.69*Table3111924[[#This Row],[BB]])+(0.89*Table3111924[[#This Row],[1B]])+(1.27*Table3111924[[#This Row],[2B]])+(1.62*Table3111924[[#This Row],[3B]])+(2.1*Table3111924[[#This Row],[HR]])/Table3111924[[#This Row],[PA]]</f>
        <v>19.513333333333335</v>
      </c>
      <c r="X68" s="15">
        <f t="shared" si="29"/>
        <v>9.0749206349206339</v>
      </c>
    </row>
    <row r="69" spans="1:24" x14ac:dyDescent="0.25">
      <c r="A69" s="17" t="s">
        <v>239</v>
      </c>
      <c r="B69" s="17" t="str">
        <f>Crocs!A9</f>
        <v>Pedro Reyes</v>
      </c>
      <c r="C69" s="17">
        <f>Crocs!B9</f>
        <v>59</v>
      </c>
      <c r="D69" s="17">
        <f>Crocs!C9</f>
        <v>58</v>
      </c>
      <c r="E69" s="17">
        <f>Crocs!D9</f>
        <v>14</v>
      </c>
      <c r="F69" s="17">
        <f>Crocs!E9</f>
        <v>1</v>
      </c>
      <c r="G69" s="17">
        <f>Crocs!F9</f>
        <v>5</v>
      </c>
      <c r="H69" s="17">
        <f>Crocs!G9</f>
        <v>5</v>
      </c>
      <c r="I69" s="17">
        <f>Crocs!H9</f>
        <v>0</v>
      </c>
      <c r="J69" s="17">
        <f>Crocs!I9</f>
        <v>4</v>
      </c>
      <c r="K69" s="17">
        <f>Crocs!J9</f>
        <v>31</v>
      </c>
      <c r="L69" s="17">
        <f>Crocs!K9</f>
        <v>1</v>
      </c>
      <c r="M69" s="11">
        <f t="shared" si="20"/>
        <v>0.35714285714285715</v>
      </c>
      <c r="N69" s="11">
        <f t="shared" si="21"/>
        <v>0.35714285714285715</v>
      </c>
      <c r="O69" s="11">
        <f t="shared" si="22"/>
        <v>0</v>
      </c>
      <c r="P69" s="11">
        <f t="shared" si="23"/>
        <v>0.2857142857142857</v>
      </c>
      <c r="Q69" s="11">
        <f t="shared" si="24"/>
        <v>1.6949152542372881E-2</v>
      </c>
      <c r="R69" s="12">
        <f t="shared" si="25"/>
        <v>0.2413793103448276</v>
      </c>
      <c r="S69" s="12">
        <f t="shared" si="26"/>
        <v>0.53448275862068961</v>
      </c>
      <c r="T69" s="14">
        <f t="shared" si="27"/>
        <v>0.25423728813559321</v>
      </c>
      <c r="U69" s="14">
        <f t="shared" si="28"/>
        <v>0.78872004675628282</v>
      </c>
      <c r="V69" s="14">
        <f>(Table3111924[[#This Row],[2B]]+Table3111924[[#This Row],[3B]]+(3*Table3111924[[#This Row],[HR]]))/Table3111924[[#This Row],[AB]]</f>
        <v>0.29310344827586204</v>
      </c>
      <c r="W69" s="15">
        <f>(0.69*Table3111924[[#This Row],[BB]])+(0.89*Table3111924[[#This Row],[1B]])+(1.27*Table3111924[[#This Row],[2B]])+(1.62*Table3111924[[#This Row],[3B]])+(2.1*Table3111924[[#This Row],[HR]])/Table3111924[[#This Row],[PA]]</f>
        <v>11.632372881355932</v>
      </c>
      <c r="X69" s="15">
        <f t="shared" si="29"/>
        <v>7.9562711864406781</v>
      </c>
    </row>
    <row r="70" spans="1:24" x14ac:dyDescent="0.25">
      <c r="A70" s="17" t="s">
        <v>241</v>
      </c>
      <c r="B70" s="16" t="str">
        <f>Bulldogs!A2</f>
        <v>Ted Clark</v>
      </c>
      <c r="C70" s="16">
        <f>Bulldogs!B2</f>
        <v>66</v>
      </c>
      <c r="D70" s="16">
        <f>Bulldogs!C2</f>
        <v>62</v>
      </c>
      <c r="E70" s="16">
        <f>Bulldogs!D2</f>
        <v>11</v>
      </c>
      <c r="F70" s="16">
        <f>Bulldogs!E2</f>
        <v>4</v>
      </c>
      <c r="G70" s="16">
        <f>Bulldogs!F2</f>
        <v>5</v>
      </c>
      <c r="H70" s="16">
        <f>Bulldogs!G2</f>
        <v>2</v>
      </c>
      <c r="I70" s="16">
        <f>Bulldogs!H2</f>
        <v>1</v>
      </c>
      <c r="J70" s="16">
        <f>Bulldogs!I2</f>
        <v>3</v>
      </c>
      <c r="K70" s="16">
        <f>Bulldogs!J2</f>
        <v>24</v>
      </c>
      <c r="L70" s="16">
        <f>Bulldogs!K2</f>
        <v>1</v>
      </c>
      <c r="M70" s="11">
        <f t="shared" si="20"/>
        <v>0.45454545454545453</v>
      </c>
      <c r="N70" s="11">
        <f t="shared" si="21"/>
        <v>0.18181818181818182</v>
      </c>
      <c r="O70" s="11">
        <f t="shared" si="22"/>
        <v>9.0909090909090912E-2</v>
      </c>
      <c r="P70" s="11">
        <f t="shared" si="23"/>
        <v>0.27272727272727271</v>
      </c>
      <c r="Q70" s="11">
        <f t="shared" si="24"/>
        <v>6.0606060606060608E-2</v>
      </c>
      <c r="R70" s="12">
        <f t="shared" si="25"/>
        <v>0.17741935483870969</v>
      </c>
      <c r="S70" s="12">
        <f t="shared" si="26"/>
        <v>0.38709677419354838</v>
      </c>
      <c r="T70" s="14">
        <f t="shared" si="27"/>
        <v>0.22727272727272727</v>
      </c>
      <c r="U70" s="14">
        <f t="shared" si="28"/>
        <v>0.61436950146627567</v>
      </c>
      <c r="V70" s="14">
        <f>(Table3111924[[#This Row],[2B]]+Table3111924[[#This Row],[3B]]+(3*Table3111924[[#This Row],[HR]]))/Table3111924[[#This Row],[AB]]</f>
        <v>0.19354838709677419</v>
      </c>
      <c r="W70" s="15">
        <f>(0.69*Table3111924[[#This Row],[BB]])+(0.89*Table3111924[[#This Row],[1B]])+(1.27*Table3111924[[#This Row],[2B]])+(1.62*Table3111924[[#This Row],[3B]])+(2.1*Table3111924[[#This Row],[HR]])/Table3111924[[#This Row],[PA]]</f>
        <v>11.465454545454547</v>
      </c>
      <c r="X70" s="15">
        <f t="shared" si="29"/>
        <v>5.6987878787878783</v>
      </c>
    </row>
    <row r="71" spans="1:24" x14ac:dyDescent="0.25">
      <c r="A71" s="17" t="s">
        <v>242</v>
      </c>
      <c r="B71" s="17" t="str">
        <f>Warhogs!A10</f>
        <v>Gordon Terry</v>
      </c>
      <c r="C71" s="17">
        <f>Warhogs!B10</f>
        <v>24</v>
      </c>
      <c r="D71" s="17">
        <f>Warhogs!C10</f>
        <v>23</v>
      </c>
      <c r="E71" s="17">
        <f>Warhogs!D10</f>
        <v>8</v>
      </c>
      <c r="F71" s="17">
        <f>Warhogs!E10</f>
        <v>1</v>
      </c>
      <c r="G71" s="17">
        <f>Warhogs!F10</f>
        <v>8</v>
      </c>
      <c r="H71" s="17">
        <f>Warhogs!G10</f>
        <v>0</v>
      </c>
      <c r="I71" s="17">
        <f>Warhogs!H10</f>
        <v>0</v>
      </c>
      <c r="J71" s="17">
        <f>Warhogs!I10</f>
        <v>0</v>
      </c>
      <c r="K71" s="17">
        <f>Warhogs!J10</f>
        <v>8</v>
      </c>
      <c r="L71" s="17">
        <f>Warhogs!K10</f>
        <v>1</v>
      </c>
      <c r="M71" s="11">
        <f t="shared" si="20"/>
        <v>1</v>
      </c>
      <c r="N71" s="11">
        <f t="shared" si="21"/>
        <v>0</v>
      </c>
      <c r="O71" s="11">
        <f t="shared" si="22"/>
        <v>0</v>
      </c>
      <c r="P71" s="11">
        <f t="shared" si="23"/>
        <v>0</v>
      </c>
      <c r="Q71" s="11">
        <f t="shared" si="24"/>
        <v>4.1666666666666664E-2</v>
      </c>
      <c r="R71" s="12">
        <f t="shared" si="25"/>
        <v>0.34782608695652173</v>
      </c>
      <c r="S71" s="12">
        <f t="shared" si="26"/>
        <v>0.34782608695652173</v>
      </c>
      <c r="T71" s="14">
        <f t="shared" si="27"/>
        <v>0.375</v>
      </c>
      <c r="U71" s="14">
        <f t="shared" si="28"/>
        <v>0.72282608695652173</v>
      </c>
      <c r="V71" s="14">
        <f>(Table3111924[[#This Row],[2B]]+Table3111924[[#This Row],[3B]]+(3*Table3111924[[#This Row],[HR]]))/Table3111924[[#This Row],[AB]]</f>
        <v>0</v>
      </c>
      <c r="W71" s="15">
        <f>(0.69*Table3111924[[#This Row],[BB]])+(0.89*Table3111924[[#This Row],[1B]])+(1.27*Table3111924[[#This Row],[2B]])+(1.62*Table3111924[[#This Row],[3B]])+(2.1*Table3111924[[#This Row],[HR]])/Table3111924[[#This Row],[PA]]</f>
        <v>7.8100000000000005</v>
      </c>
      <c r="X71" s="15">
        <f t="shared" si="29"/>
        <v>3.1191666666666666</v>
      </c>
    </row>
    <row r="72" spans="1:24" x14ac:dyDescent="0.25">
      <c r="A72" s="17" t="s">
        <v>242</v>
      </c>
      <c r="B72" s="17" t="str">
        <f>Warhogs!A9</f>
        <v>Pablo Prieto</v>
      </c>
      <c r="C72" s="17">
        <f>Warhogs!B9</f>
        <v>59</v>
      </c>
      <c r="D72" s="17">
        <f>Warhogs!C9</f>
        <v>55</v>
      </c>
      <c r="E72" s="17">
        <f>Warhogs!D9</f>
        <v>8</v>
      </c>
      <c r="F72" s="17">
        <f>Warhogs!E9</f>
        <v>4</v>
      </c>
      <c r="G72" s="17">
        <f>Warhogs!F9</f>
        <v>4</v>
      </c>
      <c r="H72" s="17">
        <f>Warhogs!G9</f>
        <v>2</v>
      </c>
      <c r="I72" s="17">
        <f>Warhogs!H9</f>
        <v>1</v>
      </c>
      <c r="J72" s="17">
        <f>Warhogs!I9</f>
        <v>1</v>
      </c>
      <c r="K72" s="17">
        <f>Warhogs!J9</f>
        <v>15</v>
      </c>
      <c r="L72" s="17">
        <f>Warhogs!K9</f>
        <v>1</v>
      </c>
      <c r="M72" s="11">
        <f t="shared" si="20"/>
        <v>0.5</v>
      </c>
      <c r="N72" s="11">
        <f t="shared" si="21"/>
        <v>0.25</v>
      </c>
      <c r="O72" s="11">
        <f t="shared" si="22"/>
        <v>0.125</v>
      </c>
      <c r="P72" s="11">
        <f t="shared" si="23"/>
        <v>0.125</v>
      </c>
      <c r="Q72" s="11">
        <f t="shared" si="24"/>
        <v>6.7796610169491525E-2</v>
      </c>
      <c r="R72" s="12">
        <f t="shared" si="25"/>
        <v>0.14545454545454545</v>
      </c>
      <c r="S72" s="12">
        <f t="shared" si="26"/>
        <v>0.27272727272727271</v>
      </c>
      <c r="T72" s="14">
        <f t="shared" si="27"/>
        <v>0.20338983050847459</v>
      </c>
      <c r="U72" s="14">
        <f t="shared" si="28"/>
        <v>0.4761171032357473</v>
      </c>
      <c r="V72" s="14">
        <f>(Table3111924[[#This Row],[2B]]+Table3111924[[#This Row],[3B]]+(3*Table3111924[[#This Row],[HR]]))/Table3111924[[#This Row],[AB]]</f>
        <v>0.10909090909090909</v>
      </c>
      <c r="W72" s="15">
        <f>(0.69*Table3111924[[#This Row],[BB]])+(0.89*Table3111924[[#This Row],[1B]])+(1.27*Table3111924[[#This Row],[2B]])+(1.62*Table3111924[[#This Row],[3B]])+(2.1*Table3111924[[#This Row],[HR]])/Table3111924[[#This Row],[PA]]</f>
        <v>10.515593220338983</v>
      </c>
      <c r="X72" s="15">
        <f t="shared" si="29"/>
        <v>3.2711864406779663</v>
      </c>
    </row>
    <row r="73" spans="1:24" x14ac:dyDescent="0.25">
      <c r="A73" s="17" t="s">
        <v>241</v>
      </c>
      <c r="B73" s="17" t="str">
        <f>Bulldogs!A8</f>
        <v>Denton Einarsson</v>
      </c>
      <c r="C73" s="17">
        <f>Bulldogs!B8</f>
        <v>61</v>
      </c>
      <c r="D73" s="17">
        <f>Bulldogs!C8</f>
        <v>60</v>
      </c>
      <c r="E73" s="17">
        <f>Bulldogs!D8</f>
        <v>8</v>
      </c>
      <c r="F73" s="17">
        <f>Bulldogs!E8</f>
        <v>1</v>
      </c>
      <c r="G73" s="17">
        <f>Bulldogs!F8</f>
        <v>0</v>
      </c>
      <c r="H73" s="17">
        <f>Bulldogs!G8</f>
        <v>6</v>
      </c>
      <c r="I73" s="17">
        <f>Bulldogs!H8</f>
        <v>0</v>
      </c>
      <c r="J73" s="17">
        <f>Bulldogs!I8</f>
        <v>2</v>
      </c>
      <c r="K73" s="17">
        <f>Bulldogs!J8</f>
        <v>20</v>
      </c>
      <c r="L73" s="17">
        <f>Bulldogs!K8</f>
        <v>1</v>
      </c>
      <c r="M73" s="11">
        <f t="shared" si="20"/>
        <v>0</v>
      </c>
      <c r="N73" s="11">
        <f t="shared" si="21"/>
        <v>0.75</v>
      </c>
      <c r="O73" s="11">
        <f t="shared" si="22"/>
        <v>0</v>
      </c>
      <c r="P73" s="11">
        <f t="shared" si="23"/>
        <v>0.25</v>
      </c>
      <c r="Q73" s="11">
        <f t="shared" si="24"/>
        <v>1.6393442622950821E-2</v>
      </c>
      <c r="R73" s="12">
        <f t="shared" si="25"/>
        <v>0.13333333333333333</v>
      </c>
      <c r="S73" s="12">
        <f t="shared" si="26"/>
        <v>0.33333333333333331</v>
      </c>
      <c r="T73" s="14">
        <f t="shared" si="27"/>
        <v>0.14754098360655737</v>
      </c>
      <c r="U73" s="14">
        <f t="shared" si="28"/>
        <v>0.48087431693989069</v>
      </c>
      <c r="V73" s="14">
        <f>(Table3111924[[#This Row],[2B]]+Table3111924[[#This Row],[3B]]+(3*Table3111924[[#This Row],[HR]]))/Table3111924[[#This Row],[AB]]</f>
        <v>0.2</v>
      </c>
      <c r="W73" s="15">
        <f>(0.69*Table3111924[[#This Row],[BB]])+(0.89*Table3111924[[#This Row],[1B]])+(1.27*Table3111924[[#This Row],[2B]])+(1.62*Table3111924[[#This Row],[3B]])+(2.1*Table3111924[[#This Row],[HR]])/Table3111924[[#This Row],[PA]]</f>
        <v>8.3788524590163931</v>
      </c>
      <c r="X73" s="15">
        <f t="shared" si="29"/>
        <v>2.9977049180327873</v>
      </c>
    </row>
    <row r="74" spans="1:24" x14ac:dyDescent="0.25">
      <c r="A74" s="17" t="s">
        <v>245</v>
      </c>
      <c r="B74" s="17" t="str">
        <f>Spikes!A10</f>
        <v>Bernard Sullivan</v>
      </c>
      <c r="C74" s="17">
        <f>Spikes!B10</f>
        <v>28</v>
      </c>
      <c r="D74" s="17">
        <f>Spikes!C10</f>
        <v>22</v>
      </c>
      <c r="E74" s="17">
        <f>Spikes!D10</f>
        <v>6</v>
      </c>
      <c r="F74" s="17">
        <f>Spikes!E10</f>
        <v>6</v>
      </c>
      <c r="G74" s="17">
        <f>Spikes!F10</f>
        <v>3</v>
      </c>
      <c r="H74" s="17">
        <f>Spikes!G10</f>
        <v>1</v>
      </c>
      <c r="I74" s="17">
        <f>Spikes!H10</f>
        <v>0</v>
      </c>
      <c r="J74" s="17">
        <f>Spikes!I10</f>
        <v>2</v>
      </c>
      <c r="K74" s="17">
        <f>Spikes!J10</f>
        <v>13</v>
      </c>
      <c r="L74" s="17">
        <f>Spikes!K10</f>
        <v>1</v>
      </c>
      <c r="M74" s="11">
        <f t="shared" si="20"/>
        <v>0.5</v>
      </c>
      <c r="N74" s="11">
        <f t="shared" si="21"/>
        <v>0.16666666666666666</v>
      </c>
      <c r="O74" s="11">
        <f t="shared" si="22"/>
        <v>0</v>
      </c>
      <c r="P74" s="11">
        <f t="shared" si="23"/>
        <v>0.33333333333333331</v>
      </c>
      <c r="Q74" s="11">
        <f t="shared" si="24"/>
        <v>0.21428571428571427</v>
      </c>
      <c r="R74" s="12">
        <f t="shared" si="25"/>
        <v>0.27272727272727271</v>
      </c>
      <c r="S74" s="12">
        <f t="shared" si="26"/>
        <v>0.59090909090909094</v>
      </c>
      <c r="T74" s="14">
        <f t="shared" si="27"/>
        <v>0.42857142857142855</v>
      </c>
      <c r="U74" s="14">
        <f t="shared" si="28"/>
        <v>1.0194805194805194</v>
      </c>
      <c r="V74" s="14">
        <f>(Table3111924[[#This Row],[2B]]+Table3111924[[#This Row],[3B]]+(3*Table3111924[[#This Row],[HR]]))/Table3111924[[#This Row],[AB]]</f>
        <v>0.31818181818181818</v>
      </c>
      <c r="W74" s="15">
        <f>(0.69*Table3111924[[#This Row],[BB]])+(0.89*Table3111924[[#This Row],[1B]])+(1.27*Table3111924[[#This Row],[2B]])+(1.62*Table3111924[[#This Row],[3B]])+(2.1*Table3111924[[#This Row],[HR]])/Table3111924[[#This Row],[PA]]</f>
        <v>8.23</v>
      </c>
      <c r="X74" s="15">
        <f t="shared" si="29"/>
        <v>6.2585714285714289</v>
      </c>
    </row>
    <row r="75" spans="1:24" x14ac:dyDescent="0.25">
      <c r="A75" s="17" t="s">
        <v>242</v>
      </c>
      <c r="B75" s="17" t="str">
        <f>Warhogs!A12</f>
        <v>Alejandro Hildago</v>
      </c>
      <c r="C75" s="17">
        <f>Warhogs!B12</f>
        <v>29</v>
      </c>
      <c r="D75" s="17">
        <f>Warhogs!C12</f>
        <v>27</v>
      </c>
      <c r="E75" s="17">
        <f>Warhogs!D12</f>
        <v>6</v>
      </c>
      <c r="F75" s="17">
        <f>Warhogs!E12</f>
        <v>2</v>
      </c>
      <c r="G75" s="17">
        <f>Warhogs!F12</f>
        <v>4</v>
      </c>
      <c r="H75" s="17">
        <f>Warhogs!G12</f>
        <v>2</v>
      </c>
      <c r="I75" s="17">
        <f>Warhogs!H12</f>
        <v>0</v>
      </c>
      <c r="J75" s="17">
        <f>Warhogs!I12</f>
        <v>0</v>
      </c>
      <c r="K75" s="17">
        <f>Warhogs!J12</f>
        <v>8</v>
      </c>
      <c r="L75" s="17">
        <f>Warhogs!K12</f>
        <v>1</v>
      </c>
      <c r="M75" s="11">
        <f t="shared" si="20"/>
        <v>0.66666666666666663</v>
      </c>
      <c r="N75" s="11">
        <f t="shared" si="21"/>
        <v>0.33333333333333331</v>
      </c>
      <c r="O75" s="11">
        <f t="shared" si="22"/>
        <v>0</v>
      </c>
      <c r="P75" s="11">
        <f t="shared" si="23"/>
        <v>0</v>
      </c>
      <c r="Q75" s="11">
        <f t="shared" si="24"/>
        <v>6.8965517241379309E-2</v>
      </c>
      <c r="R75" s="12">
        <f t="shared" si="25"/>
        <v>0.22222222222222221</v>
      </c>
      <c r="S75" s="12">
        <f t="shared" si="26"/>
        <v>0.29629629629629628</v>
      </c>
      <c r="T75" s="14">
        <f t="shared" si="27"/>
        <v>0.27586206896551724</v>
      </c>
      <c r="U75" s="14">
        <f t="shared" si="28"/>
        <v>0.57215836526181352</v>
      </c>
      <c r="V75" s="14">
        <f>(Table3111924[[#This Row],[2B]]+Table3111924[[#This Row],[3B]]+(3*Table3111924[[#This Row],[HR]]))/Table3111924[[#This Row],[AB]]</f>
        <v>7.407407407407407E-2</v>
      </c>
      <c r="W75" s="15">
        <f>(0.69*Table3111924[[#This Row],[BB]])+(0.89*Table3111924[[#This Row],[1B]])+(1.27*Table3111924[[#This Row],[2B]])+(1.62*Table3111924[[#This Row],[3B]])+(2.1*Table3111924[[#This Row],[HR]])/Table3111924[[#This Row],[PA]]</f>
        <v>7.4799999999999995</v>
      </c>
      <c r="X75" s="15">
        <f t="shared" si="29"/>
        <v>2.3682758620689652</v>
      </c>
    </row>
    <row r="76" spans="1:24" x14ac:dyDescent="0.25">
      <c r="A76" s="17" t="s">
        <v>242</v>
      </c>
      <c r="B76" s="17" t="str">
        <f>Warhogs!A13</f>
        <v>Terrence Young</v>
      </c>
      <c r="C76" s="17">
        <f>Warhogs!B13</f>
        <v>26</v>
      </c>
      <c r="D76" s="17">
        <f>Warhogs!C13</f>
        <v>24</v>
      </c>
      <c r="E76" s="17">
        <f>Warhogs!D13</f>
        <v>5</v>
      </c>
      <c r="F76" s="17">
        <f>Warhogs!E13</f>
        <v>2</v>
      </c>
      <c r="G76" s="17">
        <f>Warhogs!F13</f>
        <v>2</v>
      </c>
      <c r="H76" s="17">
        <f>Warhogs!G13</f>
        <v>2</v>
      </c>
      <c r="I76" s="17">
        <f>Warhogs!H13</f>
        <v>1</v>
      </c>
      <c r="J76" s="17">
        <f>Warhogs!I13</f>
        <v>0</v>
      </c>
      <c r="K76" s="17">
        <f>Warhogs!J13</f>
        <v>9</v>
      </c>
      <c r="L76" s="17">
        <f>Warhogs!K13</f>
        <v>1</v>
      </c>
      <c r="M76" s="11">
        <f t="shared" si="20"/>
        <v>0.4</v>
      </c>
      <c r="N76" s="11">
        <f t="shared" si="21"/>
        <v>0.4</v>
      </c>
      <c r="O76" s="11">
        <f t="shared" si="22"/>
        <v>0.2</v>
      </c>
      <c r="P76" s="11">
        <f t="shared" si="23"/>
        <v>0</v>
      </c>
      <c r="Q76" s="11">
        <f t="shared" si="24"/>
        <v>7.6923076923076927E-2</v>
      </c>
      <c r="R76" s="12">
        <f t="shared" si="25"/>
        <v>0.20833333333333334</v>
      </c>
      <c r="S76" s="12">
        <f t="shared" si="26"/>
        <v>0.375</v>
      </c>
      <c r="T76" s="14">
        <f t="shared" si="27"/>
        <v>0.26923076923076922</v>
      </c>
      <c r="U76" s="14">
        <f t="shared" si="28"/>
        <v>0.64423076923076916</v>
      </c>
      <c r="V76" s="14">
        <f>(Table3111924[[#This Row],[2B]]+Table3111924[[#This Row],[3B]]+(3*Table3111924[[#This Row],[HR]]))/Table3111924[[#This Row],[AB]]</f>
        <v>0.125</v>
      </c>
      <c r="W76" s="15">
        <f>(0.69*Table3111924[[#This Row],[BB]])+(0.89*Table3111924[[#This Row],[1B]])+(1.27*Table3111924[[#This Row],[2B]])+(1.62*Table3111924[[#This Row],[3B]])+(2.1*Table3111924[[#This Row],[HR]])/Table3111924[[#This Row],[PA]]</f>
        <v>7.32</v>
      </c>
      <c r="X76" s="15">
        <f t="shared" si="29"/>
        <v>2.583076923076923</v>
      </c>
    </row>
    <row r="77" spans="1:24" x14ac:dyDescent="0.25">
      <c r="A77" s="17" t="s">
        <v>244</v>
      </c>
      <c r="B77" s="17" t="str">
        <f>Badgers!A10</f>
        <v>Victor Gallego</v>
      </c>
      <c r="C77" s="17">
        <f>Badgers!B10</f>
        <v>26</v>
      </c>
      <c r="D77" s="17">
        <f>Badgers!C10</f>
        <v>25</v>
      </c>
      <c r="E77" s="17">
        <f>Badgers!D10</f>
        <v>5</v>
      </c>
      <c r="F77" s="17">
        <f>Badgers!E10</f>
        <v>1</v>
      </c>
      <c r="G77" s="17">
        <f>Badgers!F10</f>
        <v>1</v>
      </c>
      <c r="H77" s="17">
        <f>Badgers!G10</f>
        <v>2</v>
      </c>
      <c r="I77" s="17">
        <f>Badgers!H10</f>
        <v>1</v>
      </c>
      <c r="J77" s="17">
        <f>Badgers!I10</f>
        <v>1</v>
      </c>
      <c r="K77" s="17">
        <f>Badgers!J10</f>
        <v>12</v>
      </c>
      <c r="L77" s="17">
        <f>Badgers!K10</f>
        <v>1</v>
      </c>
      <c r="M77" s="11">
        <f t="shared" si="20"/>
        <v>0.2</v>
      </c>
      <c r="N77" s="11">
        <f t="shared" si="21"/>
        <v>0.4</v>
      </c>
      <c r="O77" s="11">
        <f t="shared" si="22"/>
        <v>0.2</v>
      </c>
      <c r="P77" s="11">
        <f t="shared" si="23"/>
        <v>0.2</v>
      </c>
      <c r="Q77" s="11">
        <f t="shared" si="24"/>
        <v>3.8461538461538464E-2</v>
      </c>
      <c r="R77" s="12">
        <f t="shared" si="25"/>
        <v>0.2</v>
      </c>
      <c r="S77" s="12">
        <f t="shared" si="26"/>
        <v>0.48</v>
      </c>
      <c r="T77" s="14">
        <f t="shared" si="27"/>
        <v>0.23076923076923078</v>
      </c>
      <c r="U77" s="14">
        <f t="shared" si="28"/>
        <v>0.71076923076923082</v>
      </c>
      <c r="V77" s="14">
        <f>(Table3111924[[#This Row],[2B]]+Table3111924[[#This Row],[3B]]+(3*Table3111924[[#This Row],[HR]]))/Table3111924[[#This Row],[AB]]</f>
        <v>0.24</v>
      </c>
      <c r="W77" s="15">
        <f>(0.69*Table3111924[[#This Row],[BB]])+(0.89*Table3111924[[#This Row],[1B]])+(1.27*Table3111924[[#This Row],[2B]])+(1.62*Table3111924[[#This Row],[3B]])+(2.1*Table3111924[[#This Row],[HR]])/Table3111924[[#This Row],[PA]]</f>
        <v>5.8207692307692307</v>
      </c>
      <c r="X77" s="15">
        <f t="shared" si="29"/>
        <v>2.8492307692307692</v>
      </c>
    </row>
    <row r="78" spans="1:24" x14ac:dyDescent="0.25">
      <c r="A78" s="17" t="s">
        <v>240</v>
      </c>
      <c r="B78" s="17" t="str">
        <f>Sabertooths!A10</f>
        <v>Caleb Mitchelle</v>
      </c>
      <c r="C78" s="17">
        <f>Sabertooths!B10</f>
        <v>31</v>
      </c>
      <c r="D78" s="17">
        <f>Sabertooths!C10</f>
        <v>30</v>
      </c>
      <c r="E78" s="17">
        <f>Sabertooths!D10</f>
        <v>5</v>
      </c>
      <c r="F78" s="17">
        <f>Sabertooths!E10</f>
        <v>1</v>
      </c>
      <c r="G78" s="17">
        <f>Sabertooths!F10</f>
        <v>0</v>
      </c>
      <c r="H78" s="17">
        <f>Sabertooths!G10</f>
        <v>2</v>
      </c>
      <c r="I78" s="17">
        <f>Sabertooths!H10</f>
        <v>1</v>
      </c>
      <c r="J78" s="17">
        <f>Sabertooths!I10</f>
        <v>2</v>
      </c>
      <c r="K78" s="17">
        <f>Sabertooths!J10</f>
        <v>15</v>
      </c>
      <c r="L78" s="17">
        <f>Sabertooths!K10</f>
        <v>1</v>
      </c>
      <c r="M78" s="11">
        <f t="shared" si="20"/>
        <v>0</v>
      </c>
      <c r="N78" s="11">
        <f t="shared" si="21"/>
        <v>0.4</v>
      </c>
      <c r="O78" s="11">
        <f t="shared" si="22"/>
        <v>0.2</v>
      </c>
      <c r="P78" s="11">
        <f t="shared" si="23"/>
        <v>0.4</v>
      </c>
      <c r="Q78" s="11">
        <f t="shared" si="24"/>
        <v>3.2258064516129031E-2</v>
      </c>
      <c r="R78" s="12">
        <f t="shared" si="25"/>
        <v>0.16666666666666666</v>
      </c>
      <c r="S78" s="12">
        <f t="shared" si="26"/>
        <v>0.5</v>
      </c>
      <c r="T78" s="14">
        <f t="shared" si="27"/>
        <v>0.19354838709677419</v>
      </c>
      <c r="U78" s="33">
        <f t="shared" si="28"/>
        <v>0.69354838709677424</v>
      </c>
      <c r="V78" s="33">
        <f>(Table3111924[[#This Row],[2B]]+Table3111924[[#This Row],[3B]]+(3*Table3111924[[#This Row],[HR]]))/Table3111924[[#This Row],[AB]]</f>
        <v>0.3</v>
      </c>
      <c r="W78" s="34">
        <f>(0.69*Table3111924[[#This Row],[BB]])+(0.89*Table3111924[[#This Row],[1B]])+(1.27*Table3111924[[#This Row],[2B]])+(1.62*Table3111924[[#This Row],[3B]])+(2.1*Table3111924[[#This Row],[HR]])/Table3111924[[#This Row],[PA]]</f>
        <v>4.9854838709677418</v>
      </c>
      <c r="X78" s="15">
        <f t="shared" si="29"/>
        <v>2.9703225806451612</v>
      </c>
    </row>
    <row r="79" spans="1:24" x14ac:dyDescent="0.25">
      <c r="A79" s="17" t="s">
        <v>244</v>
      </c>
      <c r="B79" s="17" t="str">
        <f>Badgers!A14</f>
        <v>Ray Castro</v>
      </c>
      <c r="C79" s="17">
        <f>Badgers!B14</f>
        <v>25</v>
      </c>
      <c r="D79" s="17">
        <f>Badgers!C14</f>
        <v>18</v>
      </c>
      <c r="E79" s="17">
        <f>Badgers!D14</f>
        <v>4</v>
      </c>
      <c r="F79" s="17">
        <f>Badgers!E14</f>
        <v>7</v>
      </c>
      <c r="G79" s="17">
        <f>Badgers!F14</f>
        <v>2</v>
      </c>
      <c r="H79" s="17">
        <f>Badgers!G14</f>
        <v>1</v>
      </c>
      <c r="I79" s="17">
        <f>Badgers!H14</f>
        <v>0</v>
      </c>
      <c r="J79" s="17">
        <f>Badgers!I14</f>
        <v>1</v>
      </c>
      <c r="K79" s="17">
        <f>Badgers!J14</f>
        <v>8</v>
      </c>
      <c r="L79" s="17">
        <f>Badgers!K14</f>
        <v>1</v>
      </c>
      <c r="M79" s="20">
        <f t="shared" si="20"/>
        <v>0.5</v>
      </c>
      <c r="N79" s="20">
        <f t="shared" si="21"/>
        <v>0.25</v>
      </c>
      <c r="O79" s="20">
        <f t="shared" si="22"/>
        <v>0</v>
      </c>
      <c r="P79" s="20">
        <f t="shared" si="23"/>
        <v>0.25</v>
      </c>
      <c r="Q79" s="20">
        <f t="shared" si="24"/>
        <v>0.28000000000000003</v>
      </c>
      <c r="R79" s="21">
        <f t="shared" si="25"/>
        <v>0.22222222222222221</v>
      </c>
      <c r="S79" s="21">
        <f t="shared" si="26"/>
        <v>0.44444444444444442</v>
      </c>
      <c r="T79" s="22">
        <f t="shared" si="27"/>
        <v>0.44</v>
      </c>
      <c r="U79" s="22">
        <f t="shared" si="28"/>
        <v>0.88444444444444437</v>
      </c>
      <c r="V79" s="22">
        <f>(Table3111924[[#This Row],[2B]]+Table3111924[[#This Row],[3B]]+(3*Table3111924[[#This Row],[HR]]))/Table3111924[[#This Row],[AB]]</f>
        <v>0.22222222222222221</v>
      </c>
      <c r="W79" s="23">
        <f>(0.69*Table3111924[[#This Row],[BB]])+(0.89*Table3111924[[#This Row],[1B]])+(1.27*Table3111924[[#This Row],[2B]])+(1.62*Table3111924[[#This Row],[3B]])+(2.1*Table3111924[[#This Row],[HR]])/Table3111924[[#This Row],[PA]]</f>
        <v>7.9640000000000004</v>
      </c>
      <c r="X79" s="23">
        <f t="shared" si="29"/>
        <v>4.3416000000000006</v>
      </c>
    </row>
    <row r="80" spans="1:24" x14ac:dyDescent="0.25">
      <c r="A80" s="17" t="s">
        <v>239</v>
      </c>
      <c r="B80" s="17" t="str">
        <f>Crocs!A13</f>
        <v>Harry Bowman</v>
      </c>
      <c r="C80" s="17">
        <f>Crocs!B13</f>
        <v>27</v>
      </c>
      <c r="D80" s="17">
        <f>Crocs!C13</f>
        <v>24</v>
      </c>
      <c r="E80" s="17">
        <f>Crocs!D13</f>
        <v>4</v>
      </c>
      <c r="F80" s="17">
        <f>Crocs!E13</f>
        <v>3</v>
      </c>
      <c r="G80" s="17">
        <f>Crocs!F13</f>
        <v>3</v>
      </c>
      <c r="H80" s="17">
        <f>Crocs!G13</f>
        <v>1</v>
      </c>
      <c r="I80" s="17">
        <f>Crocs!H13</f>
        <v>0</v>
      </c>
      <c r="J80" s="17">
        <f>Crocs!I13</f>
        <v>0</v>
      </c>
      <c r="K80" s="17">
        <f>Crocs!J13</f>
        <v>5</v>
      </c>
      <c r="L80" s="17">
        <f>Crocs!K13</f>
        <v>1</v>
      </c>
      <c r="M80" s="11">
        <f t="shared" si="20"/>
        <v>0.75</v>
      </c>
      <c r="N80" s="11">
        <f t="shared" si="21"/>
        <v>0.25</v>
      </c>
      <c r="O80" s="11">
        <f t="shared" si="22"/>
        <v>0</v>
      </c>
      <c r="P80" s="11">
        <f t="shared" si="23"/>
        <v>0</v>
      </c>
      <c r="Q80" s="11">
        <f t="shared" si="24"/>
        <v>0.1111111111111111</v>
      </c>
      <c r="R80" s="12">
        <f t="shared" si="25"/>
        <v>0.16666666666666666</v>
      </c>
      <c r="S80" s="12">
        <f t="shared" si="26"/>
        <v>0.20833333333333334</v>
      </c>
      <c r="T80" s="14">
        <f t="shared" si="27"/>
        <v>0.25925925925925924</v>
      </c>
      <c r="U80" s="14">
        <f t="shared" si="28"/>
        <v>0.46759259259259256</v>
      </c>
      <c r="V80" s="14">
        <f>(Table3111924[[#This Row],[2B]]+Table3111924[[#This Row],[3B]]+(3*Table3111924[[#This Row],[HR]]))/Table3111924[[#This Row],[AB]]</f>
        <v>4.1666666666666664E-2</v>
      </c>
      <c r="W80" s="15">
        <f>(0.69*Table3111924[[#This Row],[BB]])+(0.89*Table3111924[[#This Row],[1B]])+(1.27*Table3111924[[#This Row],[2B]])+(1.62*Table3111924[[#This Row],[3B]])+(2.1*Table3111924[[#This Row],[HR]])/Table3111924[[#This Row],[PA]]</f>
        <v>6.01</v>
      </c>
      <c r="X80" s="15">
        <f t="shared" si="29"/>
        <v>1.5177777777777779</v>
      </c>
    </row>
    <row r="81" spans="1:24" x14ac:dyDescent="0.25">
      <c r="A81" s="17" t="s">
        <v>241</v>
      </c>
      <c r="B81" s="17" t="str">
        <f>Bulldogs!A12</f>
        <v>Alexander Delgado</v>
      </c>
      <c r="C81" s="17">
        <f>Bulldogs!B12</f>
        <v>30</v>
      </c>
      <c r="D81" s="17">
        <f>Bulldogs!C12</f>
        <v>30</v>
      </c>
      <c r="E81" s="17">
        <f>Bulldogs!D12</f>
        <v>4</v>
      </c>
      <c r="F81" s="17">
        <f>Bulldogs!E12</f>
        <v>0</v>
      </c>
      <c r="G81" s="17">
        <f>Bulldogs!F12</f>
        <v>3</v>
      </c>
      <c r="H81" s="17">
        <f>Bulldogs!G12</f>
        <v>0</v>
      </c>
      <c r="I81" s="17">
        <f>Bulldogs!H12</f>
        <v>0</v>
      </c>
      <c r="J81" s="17">
        <f>Bulldogs!I12</f>
        <v>1</v>
      </c>
      <c r="K81" s="17">
        <f>Bulldogs!J12</f>
        <v>7</v>
      </c>
      <c r="L81" s="17">
        <f>Bulldogs!K12</f>
        <v>1</v>
      </c>
      <c r="M81" s="11">
        <f t="shared" si="20"/>
        <v>0.75</v>
      </c>
      <c r="N81" s="11">
        <f t="shared" si="21"/>
        <v>0</v>
      </c>
      <c r="O81" s="11">
        <f t="shared" si="22"/>
        <v>0</v>
      </c>
      <c r="P81" s="11">
        <f t="shared" si="23"/>
        <v>0.25</v>
      </c>
      <c r="Q81" s="11">
        <f t="shared" si="24"/>
        <v>0</v>
      </c>
      <c r="R81" s="12">
        <f t="shared" si="25"/>
        <v>0.13333333333333333</v>
      </c>
      <c r="S81" s="12">
        <f t="shared" si="26"/>
        <v>0.23333333333333334</v>
      </c>
      <c r="T81" s="14">
        <f t="shared" si="27"/>
        <v>0.13333333333333333</v>
      </c>
      <c r="U81" s="14">
        <f t="shared" si="28"/>
        <v>0.3666666666666667</v>
      </c>
      <c r="V81" s="14">
        <f>(Table3111924[[#This Row],[2B]]+Table3111924[[#This Row],[3B]]+(3*Table3111924[[#This Row],[HR]]))/Table3111924[[#This Row],[AB]]</f>
        <v>0.1</v>
      </c>
      <c r="W81" s="15">
        <f>(0.69*Table3111924[[#This Row],[BB]])+(0.89*Table3111924[[#This Row],[1B]])+(1.27*Table3111924[[#This Row],[2B]])+(1.62*Table3111924[[#This Row],[3B]])+(2.1*Table3111924[[#This Row],[HR]])/Table3111924[[#This Row],[PA]]</f>
        <v>2.7399999999999998</v>
      </c>
      <c r="X81" s="15">
        <f t="shared" si="29"/>
        <v>0.95066666666666666</v>
      </c>
    </row>
    <row r="82" spans="1:24" x14ac:dyDescent="0.25">
      <c r="A82" s="17" t="s">
        <v>245</v>
      </c>
      <c r="B82" s="17" t="str">
        <f>Spikes!A11</f>
        <v>Hector Alonso</v>
      </c>
      <c r="C82" s="17">
        <f>Spikes!B11</f>
        <v>26</v>
      </c>
      <c r="D82" s="17">
        <f>Spikes!C11</f>
        <v>22</v>
      </c>
      <c r="E82" s="17">
        <f>Spikes!D11</f>
        <v>3</v>
      </c>
      <c r="F82" s="17">
        <f>Spikes!E11</f>
        <v>4</v>
      </c>
      <c r="G82" s="17">
        <f>Spikes!F11</f>
        <v>3</v>
      </c>
      <c r="H82" s="17">
        <f>Spikes!G11</f>
        <v>0</v>
      </c>
      <c r="I82" s="17">
        <f>Spikes!H11</f>
        <v>0</v>
      </c>
      <c r="J82" s="17">
        <f>Spikes!I11</f>
        <v>0</v>
      </c>
      <c r="K82" s="17">
        <f>Spikes!J11</f>
        <v>3</v>
      </c>
      <c r="L82" s="17">
        <f>Spikes!K11</f>
        <v>1</v>
      </c>
      <c r="M82" s="11">
        <f t="shared" si="20"/>
        <v>1</v>
      </c>
      <c r="N82" s="11">
        <f t="shared" si="21"/>
        <v>0</v>
      </c>
      <c r="O82" s="11">
        <f t="shared" si="22"/>
        <v>0</v>
      </c>
      <c r="P82" s="11">
        <f t="shared" si="23"/>
        <v>0</v>
      </c>
      <c r="Q82" s="11">
        <f t="shared" si="24"/>
        <v>0.15384615384615385</v>
      </c>
      <c r="R82" s="12">
        <f t="shared" si="25"/>
        <v>0.13636363636363635</v>
      </c>
      <c r="S82" s="12">
        <f t="shared" si="26"/>
        <v>0.13636363636363635</v>
      </c>
      <c r="T82" s="14">
        <f t="shared" si="27"/>
        <v>0.26923076923076922</v>
      </c>
      <c r="U82" s="14">
        <f t="shared" si="28"/>
        <v>0.40559440559440557</v>
      </c>
      <c r="V82" s="14">
        <f>(Table3111924[[#This Row],[2B]]+Table3111924[[#This Row],[3B]]+(3*Table3111924[[#This Row],[HR]]))/Table3111924[[#This Row],[AB]]</f>
        <v>0</v>
      </c>
      <c r="W82" s="15">
        <f>(0.69*Table3111924[[#This Row],[BB]])+(0.89*Table3111924[[#This Row],[1B]])+(1.27*Table3111924[[#This Row],[2B]])+(1.62*Table3111924[[#This Row],[3B]])+(2.1*Table3111924[[#This Row],[HR]])/Table3111924[[#This Row],[PA]]</f>
        <v>5.43</v>
      </c>
      <c r="X82" s="15">
        <f t="shared" si="29"/>
        <v>1.1076923076923078</v>
      </c>
    </row>
    <row r="83" spans="1:24" x14ac:dyDescent="0.25">
      <c r="A83" s="17" t="s">
        <v>241</v>
      </c>
      <c r="B83" s="17" t="str">
        <f>Bulldogs!A13</f>
        <v>Jesse Smith</v>
      </c>
      <c r="C83" s="17">
        <f>Bulldogs!B13</f>
        <v>28</v>
      </c>
      <c r="D83" s="17">
        <f>Bulldogs!C13</f>
        <v>28</v>
      </c>
      <c r="E83" s="17">
        <f>Bulldogs!D13</f>
        <v>3</v>
      </c>
      <c r="F83" s="17">
        <f>Bulldogs!E13</f>
        <v>0</v>
      </c>
      <c r="G83" s="17">
        <f>Bulldogs!F13</f>
        <v>2</v>
      </c>
      <c r="H83" s="17">
        <f>Bulldogs!G13</f>
        <v>1</v>
      </c>
      <c r="I83" s="17">
        <f>Bulldogs!H13</f>
        <v>0</v>
      </c>
      <c r="J83" s="17">
        <f>Bulldogs!I13</f>
        <v>0</v>
      </c>
      <c r="K83" s="17">
        <f>Bulldogs!J13</f>
        <v>4</v>
      </c>
      <c r="L83" s="17">
        <f>Bulldogs!K13</f>
        <v>1</v>
      </c>
      <c r="M83" s="11">
        <f t="shared" si="20"/>
        <v>0.66666666666666663</v>
      </c>
      <c r="N83" s="11">
        <f t="shared" si="21"/>
        <v>0.33333333333333331</v>
      </c>
      <c r="O83" s="11">
        <f t="shared" si="22"/>
        <v>0</v>
      </c>
      <c r="P83" s="11">
        <f t="shared" si="23"/>
        <v>0</v>
      </c>
      <c r="Q83" s="11">
        <f t="shared" si="24"/>
        <v>0</v>
      </c>
      <c r="R83" s="12">
        <f t="shared" si="25"/>
        <v>0.10714285714285714</v>
      </c>
      <c r="S83" s="12">
        <f t="shared" si="26"/>
        <v>0.14285714285714285</v>
      </c>
      <c r="T83" s="14">
        <f t="shared" si="27"/>
        <v>0.10714285714285714</v>
      </c>
      <c r="U83" s="14">
        <f t="shared" si="28"/>
        <v>0.25</v>
      </c>
      <c r="V83" s="14">
        <f>(Table3111924[[#This Row],[2B]]+Table3111924[[#This Row],[3B]]+(3*Table3111924[[#This Row],[HR]]))/Table3111924[[#This Row],[AB]]</f>
        <v>3.5714285714285712E-2</v>
      </c>
      <c r="W83" s="15">
        <f>(0.69*Table3111924[[#This Row],[BB]])+(0.89*Table3111924[[#This Row],[1B]])+(1.27*Table3111924[[#This Row],[2B]])+(1.62*Table3111924[[#This Row],[3B]])+(2.1*Table3111924[[#This Row],[HR]])/Table3111924[[#This Row],[PA]]</f>
        <v>3.05</v>
      </c>
      <c r="X83" s="15">
        <f t="shared" si="29"/>
        <v>0.44714285714285712</v>
      </c>
    </row>
    <row r="84" spans="1:24" x14ac:dyDescent="0.25">
      <c r="A84" s="17" t="s">
        <v>242</v>
      </c>
      <c r="B84" s="17" t="str">
        <f>Warhogs!A11</f>
        <v>Sergio Suarez</v>
      </c>
      <c r="C84" s="17">
        <f>Warhogs!B11</f>
        <v>24</v>
      </c>
      <c r="D84" s="17">
        <f>Warhogs!C11</f>
        <v>22</v>
      </c>
      <c r="E84" s="17">
        <f>Warhogs!D11</f>
        <v>2</v>
      </c>
      <c r="F84" s="17">
        <f>Warhogs!E11</f>
        <v>2</v>
      </c>
      <c r="G84" s="17">
        <f>Warhogs!F11</f>
        <v>0</v>
      </c>
      <c r="H84" s="17">
        <f>Warhogs!G11</f>
        <v>1</v>
      </c>
      <c r="I84" s="17">
        <f>Warhogs!H11</f>
        <v>0</v>
      </c>
      <c r="J84" s="17">
        <f>Warhogs!I11</f>
        <v>1</v>
      </c>
      <c r="K84" s="17">
        <f>Warhogs!J11</f>
        <v>6</v>
      </c>
      <c r="L84" s="17">
        <f>Warhogs!K11</f>
        <v>1</v>
      </c>
      <c r="M84" s="11">
        <f t="shared" si="20"/>
        <v>0</v>
      </c>
      <c r="N84" s="11">
        <f t="shared" si="21"/>
        <v>0.5</v>
      </c>
      <c r="O84" s="11">
        <f t="shared" si="22"/>
        <v>0</v>
      </c>
      <c r="P84" s="11">
        <f t="shared" si="23"/>
        <v>0.5</v>
      </c>
      <c r="Q84" s="11">
        <f t="shared" si="24"/>
        <v>8.3333333333333329E-2</v>
      </c>
      <c r="R84" s="12">
        <f t="shared" si="25"/>
        <v>9.0909090909090912E-2</v>
      </c>
      <c r="S84" s="12">
        <f t="shared" si="26"/>
        <v>0.27272727272727271</v>
      </c>
      <c r="T84" s="14">
        <f t="shared" si="27"/>
        <v>0.16666666666666666</v>
      </c>
      <c r="U84" s="14">
        <f t="shared" si="28"/>
        <v>0.43939393939393934</v>
      </c>
      <c r="V84" s="14">
        <f>(Table3111924[[#This Row],[2B]]+Table3111924[[#This Row],[3B]]+(3*Table3111924[[#This Row],[HR]]))/Table3111924[[#This Row],[AB]]</f>
        <v>0.18181818181818182</v>
      </c>
      <c r="W84" s="15">
        <f>(0.69*Table3111924[[#This Row],[BB]])+(0.89*Table3111924[[#This Row],[1B]])+(1.27*Table3111924[[#This Row],[2B]])+(1.62*Table3111924[[#This Row],[3B]])+(2.1*Table3111924[[#This Row],[HR]])/Table3111924[[#This Row],[PA]]</f>
        <v>2.7374999999999998</v>
      </c>
      <c r="X84" s="15">
        <f t="shared" si="29"/>
        <v>1.1083333333333332</v>
      </c>
    </row>
    <row r="85" spans="1:24" x14ac:dyDescent="0.25">
      <c r="A85" s="17" t="s">
        <v>245</v>
      </c>
      <c r="B85" s="17" t="str">
        <f>Spikes!A14</f>
        <v>Lewis Armstrong</v>
      </c>
      <c r="C85" s="17">
        <f>Spikes!B14</f>
        <v>31</v>
      </c>
      <c r="D85" s="17">
        <f>Spikes!C14</f>
        <v>27</v>
      </c>
      <c r="E85" s="17">
        <f>Spikes!D14</f>
        <v>2</v>
      </c>
      <c r="F85" s="17">
        <f>Spikes!E14</f>
        <v>4</v>
      </c>
      <c r="G85" s="17">
        <f>Spikes!F14</f>
        <v>1</v>
      </c>
      <c r="H85" s="17">
        <f>Spikes!G14</f>
        <v>1</v>
      </c>
      <c r="I85" s="17">
        <f>Spikes!H14</f>
        <v>0</v>
      </c>
      <c r="J85" s="17">
        <f>Spikes!I14</f>
        <v>0</v>
      </c>
      <c r="K85" s="17">
        <f>Spikes!J14</f>
        <v>3</v>
      </c>
      <c r="L85" s="17">
        <f>Spikes!K14</f>
        <v>1</v>
      </c>
      <c r="M85" s="11">
        <f t="shared" si="20"/>
        <v>0.5</v>
      </c>
      <c r="N85" s="11">
        <f t="shared" si="21"/>
        <v>0.5</v>
      </c>
      <c r="O85" s="11">
        <f t="shared" si="22"/>
        <v>0</v>
      </c>
      <c r="P85" s="11">
        <f t="shared" si="23"/>
        <v>0</v>
      </c>
      <c r="Q85" s="11">
        <f t="shared" si="24"/>
        <v>0.12903225806451613</v>
      </c>
      <c r="R85" s="12">
        <f t="shared" si="25"/>
        <v>7.407407407407407E-2</v>
      </c>
      <c r="S85" s="12">
        <f t="shared" si="26"/>
        <v>0.1111111111111111</v>
      </c>
      <c r="T85" s="14">
        <f t="shared" si="27"/>
        <v>0.19354838709677419</v>
      </c>
      <c r="U85" s="14">
        <f t="shared" si="28"/>
        <v>0.30465949820788529</v>
      </c>
      <c r="V85" s="14">
        <f>(Table3111924[[#This Row],[2B]]+Table3111924[[#This Row],[3B]]+(3*Table3111924[[#This Row],[HR]]))/Table3111924[[#This Row],[AB]]</f>
        <v>3.7037037037037035E-2</v>
      </c>
      <c r="W85" s="15">
        <f>(0.69*Table3111924[[#This Row],[BB]])+(0.89*Table3111924[[#This Row],[1B]])+(1.27*Table3111924[[#This Row],[2B]])+(1.62*Table3111924[[#This Row],[3B]])+(2.1*Table3111924[[#This Row],[HR]])/Table3111924[[#This Row],[PA]]</f>
        <v>4.92</v>
      </c>
      <c r="X85" s="15">
        <f t="shared" si="29"/>
        <v>0.79870967741935484</v>
      </c>
    </row>
    <row r="86" spans="1:24" x14ac:dyDescent="0.25">
      <c r="A86" s="17" t="s">
        <v>239</v>
      </c>
      <c r="B86" s="17" t="str">
        <f>Crocs!A10</f>
        <v>Travis Vargas</v>
      </c>
      <c r="C86" s="17">
        <f>Crocs!B10</f>
        <v>27</v>
      </c>
      <c r="D86" s="17">
        <f>Crocs!C10</f>
        <v>27</v>
      </c>
      <c r="E86" s="17">
        <f>Crocs!D10</f>
        <v>2</v>
      </c>
      <c r="F86" s="17">
        <f>Crocs!E10</f>
        <v>0</v>
      </c>
      <c r="G86" s="17">
        <f>Crocs!F10</f>
        <v>0</v>
      </c>
      <c r="H86" s="17">
        <f>Crocs!G10</f>
        <v>2</v>
      </c>
      <c r="I86" s="17">
        <f>Crocs!H10</f>
        <v>0</v>
      </c>
      <c r="J86" s="17">
        <f>Crocs!I10</f>
        <v>0</v>
      </c>
      <c r="K86" s="17">
        <f>Crocs!J10</f>
        <v>4</v>
      </c>
      <c r="L86" s="17">
        <f>Crocs!K10</f>
        <v>1</v>
      </c>
      <c r="M86" s="11">
        <f t="shared" si="20"/>
        <v>0</v>
      </c>
      <c r="N86" s="11">
        <f t="shared" si="21"/>
        <v>1</v>
      </c>
      <c r="O86" s="11">
        <f t="shared" si="22"/>
        <v>0</v>
      </c>
      <c r="P86" s="11">
        <f t="shared" si="23"/>
        <v>0</v>
      </c>
      <c r="Q86" s="11">
        <f t="shared" si="24"/>
        <v>0</v>
      </c>
      <c r="R86" s="12">
        <f t="shared" si="25"/>
        <v>7.407407407407407E-2</v>
      </c>
      <c r="S86" s="12">
        <f t="shared" si="26"/>
        <v>0.14814814814814814</v>
      </c>
      <c r="T86" s="14">
        <f t="shared" si="27"/>
        <v>7.407407407407407E-2</v>
      </c>
      <c r="U86" s="14">
        <f t="shared" si="28"/>
        <v>0.22222222222222221</v>
      </c>
      <c r="V86" s="14">
        <f>(Table3111924[[#This Row],[2B]]+Table3111924[[#This Row],[3B]]+(3*Table3111924[[#This Row],[HR]]))/Table3111924[[#This Row],[AB]]</f>
        <v>7.407407407407407E-2</v>
      </c>
      <c r="W86" s="15">
        <f>(0.69*Table3111924[[#This Row],[BB]])+(0.89*Table3111924[[#This Row],[1B]])+(1.27*Table3111924[[#This Row],[2B]])+(1.62*Table3111924[[#This Row],[3B]])+(2.1*Table3111924[[#This Row],[HR]])/Table3111924[[#This Row],[PA]]</f>
        <v>2.54</v>
      </c>
      <c r="X86" s="15">
        <f t="shared" si="29"/>
        <v>0.31555555555555553</v>
      </c>
    </row>
    <row r="87" spans="1:24" x14ac:dyDescent="0.25">
      <c r="A87" s="17" t="s">
        <v>241</v>
      </c>
      <c r="B87" s="17" t="str">
        <f>Bulldogs!A10</f>
        <v>Diego Serrano</v>
      </c>
      <c r="C87" s="17">
        <f>Bulldogs!B10</f>
        <v>28</v>
      </c>
      <c r="D87" s="17">
        <f>Bulldogs!C10</f>
        <v>27</v>
      </c>
      <c r="E87" s="17">
        <f>Bulldogs!D10</f>
        <v>2</v>
      </c>
      <c r="F87" s="17">
        <f>Bulldogs!E10</f>
        <v>1</v>
      </c>
      <c r="G87" s="17">
        <f>Bulldogs!F10</f>
        <v>2</v>
      </c>
      <c r="H87" s="17">
        <f>Bulldogs!G10</f>
        <v>0</v>
      </c>
      <c r="I87" s="17">
        <f>Bulldogs!H10</f>
        <v>0</v>
      </c>
      <c r="J87" s="17">
        <f>Bulldogs!I10</f>
        <v>0</v>
      </c>
      <c r="K87" s="17">
        <f>Bulldogs!J10</f>
        <v>2</v>
      </c>
      <c r="L87" s="17">
        <f>Bulldogs!K10</f>
        <v>1</v>
      </c>
      <c r="M87" s="11">
        <f t="shared" si="20"/>
        <v>1</v>
      </c>
      <c r="N87" s="11">
        <f t="shared" si="21"/>
        <v>0</v>
      </c>
      <c r="O87" s="11">
        <f t="shared" si="22"/>
        <v>0</v>
      </c>
      <c r="P87" s="11">
        <f t="shared" si="23"/>
        <v>0</v>
      </c>
      <c r="Q87" s="11">
        <f t="shared" si="24"/>
        <v>3.5714285714285712E-2</v>
      </c>
      <c r="R87" s="12">
        <f t="shared" si="25"/>
        <v>7.407407407407407E-2</v>
      </c>
      <c r="S87" s="12">
        <f t="shared" si="26"/>
        <v>7.407407407407407E-2</v>
      </c>
      <c r="T87" s="14">
        <f t="shared" si="27"/>
        <v>0.10714285714285714</v>
      </c>
      <c r="U87" s="14">
        <f t="shared" si="28"/>
        <v>0.18121693121693122</v>
      </c>
      <c r="V87" s="14">
        <f>(Table3111924[[#This Row],[2B]]+Table3111924[[#This Row],[3B]]+(3*Table3111924[[#This Row],[HR]]))/Table3111924[[#This Row],[AB]]</f>
        <v>0</v>
      </c>
      <c r="W87" s="15">
        <f>(0.69*Table3111924[[#This Row],[BB]])+(0.89*Table3111924[[#This Row],[1B]])+(1.27*Table3111924[[#This Row],[2B]])+(1.62*Table3111924[[#This Row],[3B]])+(2.1*Table3111924[[#This Row],[HR]])/Table3111924[[#This Row],[PA]]</f>
        <v>2.4699999999999998</v>
      </c>
      <c r="X87" s="15">
        <f t="shared" si="29"/>
        <v>0.26071428571428568</v>
      </c>
    </row>
    <row r="88" spans="1:24" x14ac:dyDescent="0.25">
      <c r="A88" s="17" t="s">
        <v>246</v>
      </c>
      <c r="B88" s="16" t="str">
        <f>Cannons!A11</f>
        <v>Jason Smith</v>
      </c>
      <c r="C88" s="16">
        <f>Cannons!B11</f>
        <v>32</v>
      </c>
      <c r="D88" s="16">
        <f>Cannons!C11</f>
        <v>32</v>
      </c>
      <c r="E88" s="16">
        <f>Cannons!D11</f>
        <v>2</v>
      </c>
      <c r="F88" s="16">
        <f>Cannons!E11</f>
        <v>0</v>
      </c>
      <c r="G88" s="16">
        <f>Cannons!F11</f>
        <v>0</v>
      </c>
      <c r="H88" s="16">
        <f>Cannons!G11</f>
        <v>1</v>
      </c>
      <c r="I88" s="16">
        <f>Cannons!H11</f>
        <v>0</v>
      </c>
      <c r="J88" s="16">
        <f>Cannons!I11</f>
        <v>1</v>
      </c>
      <c r="K88" s="16">
        <f>Cannons!J11</f>
        <v>6</v>
      </c>
      <c r="L88" s="16">
        <f>Cannons!K11</f>
        <v>1</v>
      </c>
      <c r="M88" s="11">
        <f t="shared" si="20"/>
        <v>0</v>
      </c>
      <c r="N88" s="11">
        <f t="shared" si="21"/>
        <v>0.5</v>
      </c>
      <c r="O88" s="11">
        <f t="shared" si="22"/>
        <v>0</v>
      </c>
      <c r="P88" s="11">
        <f t="shared" si="23"/>
        <v>0.5</v>
      </c>
      <c r="Q88" s="11">
        <f t="shared" si="24"/>
        <v>0</v>
      </c>
      <c r="R88" s="12">
        <f t="shared" si="25"/>
        <v>6.25E-2</v>
      </c>
      <c r="S88" s="12">
        <f t="shared" si="26"/>
        <v>0.1875</v>
      </c>
      <c r="T88" s="14">
        <f t="shared" si="27"/>
        <v>6.25E-2</v>
      </c>
      <c r="U88" s="14">
        <f t="shared" si="28"/>
        <v>0.25</v>
      </c>
      <c r="V88" s="14">
        <f>(Table3111924[[#This Row],[2B]]+Table3111924[[#This Row],[3B]]+(3*Table3111924[[#This Row],[HR]]))/Table3111924[[#This Row],[AB]]</f>
        <v>0.125</v>
      </c>
      <c r="W88" s="15">
        <f>(0.69*Table3111924[[#This Row],[BB]])+(0.89*Table3111924[[#This Row],[1B]])+(1.27*Table3111924[[#This Row],[2B]])+(1.62*Table3111924[[#This Row],[3B]])+(2.1*Table3111924[[#This Row],[HR]])/Table3111924[[#This Row],[PA]]</f>
        <v>1.3356250000000001</v>
      </c>
      <c r="X88" s="15">
        <f t="shared" si="29"/>
        <v>0.39124999999999999</v>
      </c>
    </row>
    <row r="89" spans="1:24" x14ac:dyDescent="0.25">
      <c r="A89" s="17" t="s">
        <v>242</v>
      </c>
      <c r="B89" s="17" t="str">
        <f>Warhogs!A14</f>
        <v>Elijah Vasquez</v>
      </c>
      <c r="C89" s="17">
        <f>Warhogs!B14</f>
        <v>26</v>
      </c>
      <c r="D89" s="17">
        <f>Warhogs!C14</f>
        <v>23</v>
      </c>
      <c r="E89" s="17">
        <f>Warhogs!D14</f>
        <v>1</v>
      </c>
      <c r="F89" s="17">
        <f>Warhogs!E14</f>
        <v>3</v>
      </c>
      <c r="G89" s="17">
        <f>Warhogs!F14</f>
        <v>0</v>
      </c>
      <c r="H89" s="17">
        <f>Warhogs!G14</f>
        <v>1</v>
      </c>
      <c r="I89" s="17">
        <f>Warhogs!H14</f>
        <v>0</v>
      </c>
      <c r="J89" s="17">
        <f>Warhogs!I14</f>
        <v>0</v>
      </c>
      <c r="K89" s="17">
        <f>Warhogs!J14</f>
        <v>2</v>
      </c>
      <c r="L89" s="17">
        <f>Warhogs!K14</f>
        <v>1</v>
      </c>
      <c r="M89" s="11">
        <f t="shared" si="20"/>
        <v>0</v>
      </c>
      <c r="N89" s="11">
        <f t="shared" si="21"/>
        <v>1</v>
      </c>
      <c r="O89" s="11">
        <f t="shared" si="22"/>
        <v>0</v>
      </c>
      <c r="P89" s="11">
        <f t="shared" si="23"/>
        <v>0</v>
      </c>
      <c r="Q89" s="11">
        <f t="shared" si="24"/>
        <v>0.11538461538461539</v>
      </c>
      <c r="R89" s="12">
        <f t="shared" si="25"/>
        <v>4.3478260869565216E-2</v>
      </c>
      <c r="S89" s="12">
        <f t="shared" si="26"/>
        <v>8.6956521739130432E-2</v>
      </c>
      <c r="T89" s="14">
        <f t="shared" si="27"/>
        <v>0.15384615384615385</v>
      </c>
      <c r="U89" s="14">
        <f t="shared" si="28"/>
        <v>0.24080267558528429</v>
      </c>
      <c r="V89" s="14">
        <f>(Table3111924[[#This Row],[2B]]+Table3111924[[#This Row],[3B]]+(3*Table3111924[[#This Row],[HR]]))/Table3111924[[#This Row],[AB]]</f>
        <v>4.3478260869565216E-2</v>
      </c>
      <c r="W89" s="15">
        <f>(0.69*Table3111924[[#This Row],[BB]])+(0.89*Table3111924[[#This Row],[1B]])+(1.27*Table3111924[[#This Row],[2B]])+(1.62*Table3111924[[#This Row],[3B]])+(2.1*Table3111924[[#This Row],[HR]])/Table3111924[[#This Row],[PA]]</f>
        <v>3.34</v>
      </c>
      <c r="X89" s="15">
        <f t="shared" si="29"/>
        <v>0.44769230769230772</v>
      </c>
    </row>
    <row r="90" spans="1:24" x14ac:dyDescent="0.25">
      <c r="A90" s="17" t="s">
        <v>241</v>
      </c>
      <c r="B90" s="16" t="str">
        <f>Bulldogs!A5</f>
        <v>Javier Vargas</v>
      </c>
      <c r="C90" s="16">
        <f>Bulldogs!B5</f>
        <v>65</v>
      </c>
      <c r="D90" s="16">
        <f>Bulldogs!C5</f>
        <v>60</v>
      </c>
      <c r="E90" s="16">
        <f>Bulldogs!D5</f>
        <v>15</v>
      </c>
      <c r="F90" s="16">
        <f>Bulldogs!E5</f>
        <v>5</v>
      </c>
      <c r="G90" s="16">
        <f>Bulldogs!F5</f>
        <v>6</v>
      </c>
      <c r="H90" s="16">
        <f>Bulldogs!G5</f>
        <v>6</v>
      </c>
      <c r="I90" s="16">
        <f>Bulldogs!H5</f>
        <v>1</v>
      </c>
      <c r="J90" s="16">
        <f>Bulldogs!I5</f>
        <v>2</v>
      </c>
      <c r="K90" s="16">
        <f>Bulldogs!J5</f>
        <v>29</v>
      </c>
      <c r="L90" s="16">
        <f>Bulldogs!K5</f>
        <v>0</v>
      </c>
      <c r="M90" s="11">
        <f t="shared" si="20"/>
        <v>0.4</v>
      </c>
      <c r="N90" s="11">
        <f t="shared" si="21"/>
        <v>0.4</v>
      </c>
      <c r="O90" s="11">
        <f t="shared" si="22"/>
        <v>6.6666666666666666E-2</v>
      </c>
      <c r="P90" s="11">
        <f t="shared" si="23"/>
        <v>0.13333333333333333</v>
      </c>
      <c r="Q90" s="11">
        <f t="shared" si="24"/>
        <v>7.6923076923076927E-2</v>
      </c>
      <c r="R90" s="12">
        <f t="shared" si="25"/>
        <v>0.25</v>
      </c>
      <c r="S90" s="12">
        <f t="shared" si="26"/>
        <v>0.48333333333333334</v>
      </c>
      <c r="T90" s="14">
        <f t="shared" si="27"/>
        <v>0.30769230769230771</v>
      </c>
      <c r="U90" s="14">
        <f t="shared" si="28"/>
        <v>0.7910256410256411</v>
      </c>
      <c r="V90" s="14">
        <f>(Table3111924[[#This Row],[2B]]+Table3111924[[#This Row],[3B]]+(3*Table3111924[[#This Row],[HR]]))/Table3111924[[#This Row],[AB]]</f>
        <v>0.21666666666666667</v>
      </c>
      <c r="W90" s="15">
        <f>(0.69*Table3111924[[#This Row],[BB]])+(0.89*Table3111924[[#This Row],[1B]])+(1.27*Table3111924[[#This Row],[2B]])+(1.62*Table3111924[[#This Row],[3B]])+(2.1*Table3111924[[#This Row],[HR]])/Table3111924[[#This Row],[PA]]</f>
        <v>18.094615384615384</v>
      </c>
      <c r="X90" s="15">
        <f t="shared" si="29"/>
        <v>9.3230769230769237</v>
      </c>
    </row>
    <row r="91" spans="1:24" x14ac:dyDescent="0.25">
      <c r="A91" s="17" t="s">
        <v>242</v>
      </c>
      <c r="B91" s="17" t="str">
        <f>Warhogs!A5</f>
        <v>Henry Rogers</v>
      </c>
      <c r="C91" s="17">
        <f>Warhogs!B5</f>
        <v>70</v>
      </c>
      <c r="D91" s="17">
        <f>Warhogs!C5</f>
        <v>64</v>
      </c>
      <c r="E91" s="17">
        <f>Warhogs!D5</f>
        <v>11</v>
      </c>
      <c r="F91" s="17">
        <f>Warhogs!E5</f>
        <v>6</v>
      </c>
      <c r="G91" s="17">
        <f>Warhogs!F5</f>
        <v>7</v>
      </c>
      <c r="H91" s="17">
        <f>Warhogs!G5</f>
        <v>4</v>
      </c>
      <c r="I91" s="17">
        <f>Warhogs!H5</f>
        <v>0</v>
      </c>
      <c r="J91" s="17">
        <f>Warhogs!I5</f>
        <v>0</v>
      </c>
      <c r="K91" s="17">
        <f>Warhogs!J5</f>
        <v>15</v>
      </c>
      <c r="L91" s="17">
        <f>Warhogs!K5</f>
        <v>0</v>
      </c>
      <c r="M91" s="11">
        <f t="shared" si="20"/>
        <v>0.63636363636363635</v>
      </c>
      <c r="N91" s="11">
        <f t="shared" si="21"/>
        <v>0.36363636363636365</v>
      </c>
      <c r="O91" s="11">
        <f t="shared" si="22"/>
        <v>0</v>
      </c>
      <c r="P91" s="11">
        <f t="shared" si="23"/>
        <v>0</v>
      </c>
      <c r="Q91" s="11">
        <f t="shared" si="24"/>
        <v>8.5714285714285715E-2</v>
      </c>
      <c r="R91" s="12">
        <f t="shared" si="25"/>
        <v>0.171875</v>
      </c>
      <c r="S91" s="12">
        <f t="shared" si="26"/>
        <v>0.234375</v>
      </c>
      <c r="T91" s="14">
        <f t="shared" si="27"/>
        <v>0.24285714285714285</v>
      </c>
      <c r="U91" s="33">
        <f t="shared" si="28"/>
        <v>0.47723214285714288</v>
      </c>
      <c r="V91" s="33">
        <f>(Table3111924[[#This Row],[2B]]+Table3111924[[#This Row],[3B]]+(3*Table3111924[[#This Row],[HR]]))/Table3111924[[#This Row],[AB]]</f>
        <v>6.25E-2</v>
      </c>
      <c r="W91" s="34">
        <f>(0.69*Table3111924[[#This Row],[BB]])+(0.89*Table3111924[[#This Row],[1B]])+(1.27*Table3111924[[#This Row],[2B]])+(1.62*Table3111924[[#This Row],[3B]])+(2.1*Table3111924[[#This Row],[HR]])/Table3111924[[#This Row],[PA]]</f>
        <v>15.450000000000001</v>
      </c>
      <c r="X91" s="15">
        <f t="shared" si="29"/>
        <v>4.0217142857142854</v>
      </c>
    </row>
    <row r="92" spans="1:24" x14ac:dyDescent="0.25">
      <c r="A92" s="17" t="s">
        <v>239</v>
      </c>
      <c r="B92" s="17" t="str">
        <f>Crocs!A12</f>
        <v>Luis Martinez</v>
      </c>
      <c r="C92" s="17">
        <f>Crocs!B12</f>
        <v>26</v>
      </c>
      <c r="D92" s="17">
        <f>Crocs!C12</f>
        <v>23</v>
      </c>
      <c r="E92" s="17">
        <f>Crocs!D12</f>
        <v>8</v>
      </c>
      <c r="F92" s="17">
        <f>Crocs!E12</f>
        <v>3</v>
      </c>
      <c r="G92" s="17">
        <f>Crocs!F12</f>
        <v>0</v>
      </c>
      <c r="H92" s="17">
        <f>Crocs!G12</f>
        <v>4</v>
      </c>
      <c r="I92" s="17">
        <f>Crocs!H12</f>
        <v>2</v>
      </c>
      <c r="J92" s="17">
        <f>Crocs!I12</f>
        <v>2</v>
      </c>
      <c r="K92" s="17">
        <f>Crocs!J12</f>
        <v>22</v>
      </c>
      <c r="L92" s="17">
        <f>Crocs!K12</f>
        <v>0</v>
      </c>
      <c r="M92" s="20">
        <f t="shared" si="20"/>
        <v>0</v>
      </c>
      <c r="N92" s="20">
        <f t="shared" si="21"/>
        <v>0.5</v>
      </c>
      <c r="O92" s="20">
        <f t="shared" si="22"/>
        <v>0.25</v>
      </c>
      <c r="P92" s="20">
        <f t="shared" si="23"/>
        <v>0.25</v>
      </c>
      <c r="Q92" s="20">
        <f t="shared" si="24"/>
        <v>0.11538461538461539</v>
      </c>
      <c r="R92" s="21">
        <f t="shared" si="25"/>
        <v>0.34782608695652173</v>
      </c>
      <c r="S92" s="21">
        <f t="shared" si="26"/>
        <v>0.95652173913043481</v>
      </c>
      <c r="T92" s="22">
        <f t="shared" si="27"/>
        <v>0.42307692307692307</v>
      </c>
      <c r="U92" s="22">
        <f t="shared" si="28"/>
        <v>1.3795986622073579</v>
      </c>
      <c r="V92" s="22">
        <f>(Table3111924[[#This Row],[2B]]+Table3111924[[#This Row],[3B]]+(3*Table3111924[[#This Row],[HR]]))/Table3111924[[#This Row],[AB]]</f>
        <v>0.52173913043478259</v>
      </c>
      <c r="W92" s="23">
        <f>(0.69*Table3111924[[#This Row],[BB]])+(0.89*Table3111924[[#This Row],[1B]])+(1.27*Table3111924[[#This Row],[2B]])+(1.62*Table3111924[[#This Row],[3B]])+(2.1*Table3111924[[#This Row],[HR]])/Table3111924[[#This Row],[PA]]</f>
        <v>10.551538461538462</v>
      </c>
      <c r="X92" s="23">
        <f t="shared" si="29"/>
        <v>9.6376923076923084</v>
      </c>
    </row>
    <row r="93" spans="1:24" x14ac:dyDescent="0.25">
      <c r="A93" s="17" t="s">
        <v>243</v>
      </c>
      <c r="B93" s="17" t="str">
        <f>Trolls!A14</f>
        <v>Kolbe Sump</v>
      </c>
      <c r="C93" s="17">
        <f>Trolls!B14</f>
        <v>27</v>
      </c>
      <c r="D93" s="17">
        <f>Trolls!C14</f>
        <v>27</v>
      </c>
      <c r="E93" s="17">
        <f>Trolls!D14</f>
        <v>6</v>
      </c>
      <c r="F93" s="17">
        <f>Trolls!E14</f>
        <v>0</v>
      </c>
      <c r="G93" s="17">
        <f>Trolls!F14</f>
        <v>5</v>
      </c>
      <c r="H93" s="17">
        <f>Trolls!G14</f>
        <v>1</v>
      </c>
      <c r="I93" s="17">
        <f>Trolls!H14</f>
        <v>0</v>
      </c>
      <c r="J93" s="17">
        <f>Trolls!I14</f>
        <v>0</v>
      </c>
      <c r="K93" s="17">
        <f>Trolls!J14</f>
        <v>7</v>
      </c>
      <c r="L93" s="17">
        <f>Trolls!K14</f>
        <v>0</v>
      </c>
      <c r="M93" s="11">
        <f t="shared" si="20"/>
        <v>0.83333333333333337</v>
      </c>
      <c r="N93" s="11">
        <f t="shared" si="21"/>
        <v>0.16666666666666666</v>
      </c>
      <c r="O93" s="11">
        <f t="shared" si="22"/>
        <v>0</v>
      </c>
      <c r="P93" s="11">
        <f t="shared" si="23"/>
        <v>0</v>
      </c>
      <c r="Q93" s="11">
        <f t="shared" si="24"/>
        <v>0</v>
      </c>
      <c r="R93" s="12">
        <f t="shared" si="25"/>
        <v>0.22222222222222221</v>
      </c>
      <c r="S93" s="12">
        <f t="shared" si="26"/>
        <v>0.25925925925925924</v>
      </c>
      <c r="T93" s="14">
        <f t="shared" si="27"/>
        <v>0.22222222222222221</v>
      </c>
      <c r="U93" s="14">
        <f t="shared" si="28"/>
        <v>0.48148148148148145</v>
      </c>
      <c r="V93" s="14">
        <f>(Table3111924[[#This Row],[2B]]+Table3111924[[#This Row],[3B]]+(3*Table3111924[[#This Row],[HR]]))/Table3111924[[#This Row],[AB]]</f>
        <v>3.7037037037037035E-2</v>
      </c>
      <c r="W93" s="15">
        <f>(0.69*Table3111924[[#This Row],[BB]])+(0.89*Table3111924[[#This Row],[1B]])+(1.27*Table3111924[[#This Row],[2B]])+(1.62*Table3111924[[#This Row],[3B]])+(2.1*Table3111924[[#This Row],[HR]])/Table3111924[[#This Row],[PA]]</f>
        <v>5.7200000000000006</v>
      </c>
      <c r="X93" s="15">
        <f t="shared" si="29"/>
        <v>1.5555555555555556</v>
      </c>
    </row>
    <row r="94" spans="1:24" x14ac:dyDescent="0.25">
      <c r="A94" s="17" t="s">
        <v>240</v>
      </c>
      <c r="B94" s="16" t="str">
        <f>Sabertooths!A14</f>
        <v>Gabe Wagner</v>
      </c>
      <c r="C94" s="16">
        <f>Sabertooths!B14</f>
        <v>28</v>
      </c>
      <c r="D94" s="16">
        <f>Sabertooths!C14</f>
        <v>28</v>
      </c>
      <c r="E94" s="16">
        <f>Sabertooths!D14</f>
        <v>6</v>
      </c>
      <c r="F94" s="16">
        <f>Sabertooths!E14</f>
        <v>0</v>
      </c>
      <c r="G94" s="16">
        <f>Sabertooths!F14</f>
        <v>4</v>
      </c>
      <c r="H94" s="16">
        <f>Sabertooths!G14</f>
        <v>1</v>
      </c>
      <c r="I94" s="16">
        <f>Sabertooths!H14</f>
        <v>1</v>
      </c>
      <c r="J94" s="16">
        <f>Sabertooths!I14</f>
        <v>0</v>
      </c>
      <c r="K94" s="16">
        <f>Sabertooths!J14</f>
        <v>9</v>
      </c>
      <c r="L94" s="16">
        <f>Sabertooths!K14</f>
        <v>0</v>
      </c>
      <c r="M94" s="11">
        <f t="shared" si="20"/>
        <v>0.66666666666666663</v>
      </c>
      <c r="N94" s="11">
        <f t="shared" si="21"/>
        <v>0.16666666666666666</v>
      </c>
      <c r="O94" s="11">
        <f t="shared" si="22"/>
        <v>0.16666666666666666</v>
      </c>
      <c r="P94" s="11">
        <f t="shared" si="23"/>
        <v>0</v>
      </c>
      <c r="Q94" s="11">
        <f t="shared" si="24"/>
        <v>0</v>
      </c>
      <c r="R94" s="12">
        <f t="shared" si="25"/>
        <v>0.21428571428571427</v>
      </c>
      <c r="S94" s="12">
        <f t="shared" si="26"/>
        <v>0.32142857142857145</v>
      </c>
      <c r="T94" s="14">
        <f t="shared" si="27"/>
        <v>0.21428571428571427</v>
      </c>
      <c r="U94" s="14">
        <f t="shared" si="28"/>
        <v>0.5357142857142857</v>
      </c>
      <c r="V94" s="14">
        <f>(Table3111924[[#This Row],[2B]]+Table3111924[[#This Row],[3B]]+(3*Table3111924[[#This Row],[HR]]))/Table3111924[[#This Row],[AB]]</f>
        <v>7.1428571428571425E-2</v>
      </c>
      <c r="W94" s="15">
        <f>(0.69*Table3111924[[#This Row],[BB]])+(0.89*Table3111924[[#This Row],[1B]])+(1.27*Table3111924[[#This Row],[2B]])+(1.62*Table3111924[[#This Row],[3B]])+(2.1*Table3111924[[#This Row],[HR]])/Table3111924[[#This Row],[PA]]</f>
        <v>6.45</v>
      </c>
      <c r="X94" s="15">
        <f t="shared" si="29"/>
        <v>1.9285714285714286</v>
      </c>
    </row>
    <row r="95" spans="1:24" x14ac:dyDescent="0.25">
      <c r="A95" s="17" t="s">
        <v>245</v>
      </c>
      <c r="B95" s="17" t="str">
        <f>Spikes!A13</f>
        <v>Ivan Moya</v>
      </c>
      <c r="C95" s="17">
        <f>Spikes!B13</f>
        <v>25</v>
      </c>
      <c r="D95" s="17">
        <f>Spikes!C13</f>
        <v>23</v>
      </c>
      <c r="E95" s="17">
        <f>Spikes!D13</f>
        <v>5</v>
      </c>
      <c r="F95" s="17">
        <f>Spikes!E13</f>
        <v>2</v>
      </c>
      <c r="G95" s="17">
        <f>Spikes!F13</f>
        <v>3</v>
      </c>
      <c r="H95" s="17">
        <f>Spikes!G13</f>
        <v>2</v>
      </c>
      <c r="I95" s="17">
        <f>Spikes!H13</f>
        <v>0</v>
      </c>
      <c r="J95" s="17">
        <f>Spikes!I13</f>
        <v>0</v>
      </c>
      <c r="K95" s="17">
        <f>Spikes!J13</f>
        <v>7</v>
      </c>
      <c r="L95" s="17">
        <f>Spikes!K13</f>
        <v>0</v>
      </c>
      <c r="M95" s="11">
        <f t="shared" si="20"/>
        <v>0.6</v>
      </c>
      <c r="N95" s="11">
        <f t="shared" si="21"/>
        <v>0.4</v>
      </c>
      <c r="O95" s="11">
        <f t="shared" si="22"/>
        <v>0</v>
      </c>
      <c r="P95" s="11">
        <f t="shared" si="23"/>
        <v>0</v>
      </c>
      <c r="Q95" s="11">
        <f t="shared" si="24"/>
        <v>0.08</v>
      </c>
      <c r="R95" s="12">
        <f t="shared" si="25"/>
        <v>0.21739130434782608</v>
      </c>
      <c r="S95" s="12">
        <f t="shared" si="26"/>
        <v>0.30434782608695654</v>
      </c>
      <c r="T95" s="14">
        <f t="shared" si="27"/>
        <v>0.28000000000000003</v>
      </c>
      <c r="U95" s="14">
        <f t="shared" si="28"/>
        <v>0.58434782608695657</v>
      </c>
      <c r="V95" s="14">
        <f>(Table3111924[[#This Row],[2B]]+Table3111924[[#This Row],[3B]]+(3*Table3111924[[#This Row],[HR]]))/Table3111924[[#This Row],[AB]]</f>
        <v>8.6956521739130432E-2</v>
      </c>
      <c r="W95" s="15">
        <f>(0.69*Table3111924[[#This Row],[BB]])+(0.89*Table3111924[[#This Row],[1B]])+(1.27*Table3111924[[#This Row],[2B]])+(1.62*Table3111924[[#This Row],[3B]])+(2.1*Table3111924[[#This Row],[HR]])/Table3111924[[#This Row],[PA]]</f>
        <v>6.59</v>
      </c>
      <c r="X95" s="15">
        <f t="shared" si="29"/>
        <v>2.1055999999999999</v>
      </c>
    </row>
    <row r="96" spans="1:24" x14ac:dyDescent="0.25">
      <c r="A96" s="17" t="s">
        <v>239</v>
      </c>
      <c r="B96" s="17" t="str">
        <f>Crocs!A11</f>
        <v>Alerto Moore</v>
      </c>
      <c r="C96" s="17">
        <f>Crocs!B11</f>
        <v>27</v>
      </c>
      <c r="D96" s="17">
        <f>Crocs!C11</f>
        <v>26</v>
      </c>
      <c r="E96" s="17">
        <f>Crocs!D11</f>
        <v>5</v>
      </c>
      <c r="F96" s="17">
        <f>Crocs!E11</f>
        <v>1</v>
      </c>
      <c r="G96" s="17">
        <f>Crocs!F11</f>
        <v>3</v>
      </c>
      <c r="H96" s="17">
        <f>Crocs!G11</f>
        <v>2</v>
      </c>
      <c r="I96" s="17">
        <f>Crocs!H11</f>
        <v>0</v>
      </c>
      <c r="J96" s="17">
        <f>Crocs!I11</f>
        <v>0</v>
      </c>
      <c r="K96" s="17">
        <f>Crocs!J11</f>
        <v>7</v>
      </c>
      <c r="L96" s="17">
        <f>Crocs!K11</f>
        <v>0</v>
      </c>
      <c r="M96" s="11">
        <f t="shared" si="20"/>
        <v>0.6</v>
      </c>
      <c r="N96" s="11">
        <f t="shared" si="21"/>
        <v>0.4</v>
      </c>
      <c r="O96" s="11">
        <f t="shared" si="22"/>
        <v>0</v>
      </c>
      <c r="P96" s="11">
        <f t="shared" si="23"/>
        <v>0</v>
      </c>
      <c r="Q96" s="11">
        <f t="shared" si="24"/>
        <v>3.7037037037037035E-2</v>
      </c>
      <c r="R96" s="12">
        <f t="shared" si="25"/>
        <v>0.19230769230769232</v>
      </c>
      <c r="S96" s="12">
        <f t="shared" si="26"/>
        <v>0.26923076923076922</v>
      </c>
      <c r="T96" s="14">
        <f t="shared" si="27"/>
        <v>0.22222222222222221</v>
      </c>
      <c r="U96" s="14">
        <f t="shared" si="28"/>
        <v>0.49145299145299143</v>
      </c>
      <c r="V96" s="14">
        <f>(Table3111924[[#This Row],[2B]]+Table3111924[[#This Row],[3B]]+(3*Table3111924[[#This Row],[HR]]))/Table3111924[[#This Row],[AB]]</f>
        <v>7.6923076923076927E-2</v>
      </c>
      <c r="W96" s="15">
        <f>(0.69*Table3111924[[#This Row],[BB]])+(0.89*Table3111924[[#This Row],[1B]])+(1.27*Table3111924[[#This Row],[2B]])+(1.62*Table3111924[[#This Row],[3B]])+(2.1*Table3111924[[#This Row],[HR]])/Table3111924[[#This Row],[PA]]</f>
        <v>5.9</v>
      </c>
      <c r="X96" s="15">
        <f t="shared" si="29"/>
        <v>1.6133333333333335</v>
      </c>
    </row>
    <row r="97" spans="1:24" x14ac:dyDescent="0.25">
      <c r="A97" s="17" t="s">
        <v>243</v>
      </c>
      <c r="B97" s="17" t="str">
        <f>Trolls!A13</f>
        <v>Raymond Elliot</v>
      </c>
      <c r="C97" s="17">
        <f>Trolls!B13</f>
        <v>28</v>
      </c>
      <c r="D97" s="17">
        <f>Trolls!C13</f>
        <v>27</v>
      </c>
      <c r="E97" s="17">
        <f>Trolls!D13</f>
        <v>5</v>
      </c>
      <c r="F97" s="17">
        <f>Trolls!E13</f>
        <v>1</v>
      </c>
      <c r="G97" s="17">
        <f>Trolls!F13</f>
        <v>3</v>
      </c>
      <c r="H97" s="17">
        <f>Trolls!G13</f>
        <v>1</v>
      </c>
      <c r="I97" s="17">
        <f>Trolls!H13</f>
        <v>0</v>
      </c>
      <c r="J97" s="17">
        <f>Trolls!I13</f>
        <v>1</v>
      </c>
      <c r="K97" s="17">
        <f>Trolls!J13</f>
        <v>9</v>
      </c>
      <c r="L97" s="17">
        <f>Trolls!K13</f>
        <v>0</v>
      </c>
      <c r="M97" s="11">
        <f t="shared" si="20"/>
        <v>0.6</v>
      </c>
      <c r="N97" s="11">
        <f t="shared" si="21"/>
        <v>0.2</v>
      </c>
      <c r="O97" s="11">
        <f t="shared" si="22"/>
        <v>0</v>
      </c>
      <c r="P97" s="11">
        <f t="shared" si="23"/>
        <v>0.2</v>
      </c>
      <c r="Q97" s="11">
        <f t="shared" si="24"/>
        <v>3.5714285714285712E-2</v>
      </c>
      <c r="R97" s="12">
        <f t="shared" si="25"/>
        <v>0.18518518518518517</v>
      </c>
      <c r="S97" s="12">
        <f t="shared" si="26"/>
        <v>0.33333333333333331</v>
      </c>
      <c r="T97" s="14">
        <f t="shared" si="27"/>
        <v>0.21428571428571427</v>
      </c>
      <c r="U97" s="14">
        <f t="shared" si="28"/>
        <v>0.54761904761904756</v>
      </c>
      <c r="V97" s="14">
        <f>(Table3111924[[#This Row],[2B]]+Table3111924[[#This Row],[3B]]+(3*Table3111924[[#This Row],[HR]]))/Table3111924[[#This Row],[AB]]</f>
        <v>0.14814814814814814</v>
      </c>
      <c r="W97" s="15">
        <f>(0.69*Table3111924[[#This Row],[BB]])+(0.89*Table3111924[[#This Row],[1B]])+(1.27*Table3111924[[#This Row],[2B]])+(1.62*Table3111924[[#This Row],[3B]])+(2.1*Table3111924[[#This Row],[HR]])/Table3111924[[#This Row],[PA]]</f>
        <v>4.7050000000000001</v>
      </c>
      <c r="X97" s="15">
        <f t="shared" si="29"/>
        <v>1.9842857142857144</v>
      </c>
    </row>
    <row r="98" spans="1:24" x14ac:dyDescent="0.25">
      <c r="A98" s="17" t="s">
        <v>244</v>
      </c>
      <c r="B98" s="17" t="str">
        <f>Badgers!A12</f>
        <v>Kumaran Seelen</v>
      </c>
      <c r="C98" s="17">
        <f>Badgers!B12</f>
        <v>28</v>
      </c>
      <c r="D98" s="17">
        <f>Badgers!C12</f>
        <v>27</v>
      </c>
      <c r="E98" s="17">
        <f>Badgers!D12</f>
        <v>4</v>
      </c>
      <c r="F98" s="17">
        <f>Badgers!E12</f>
        <v>1</v>
      </c>
      <c r="G98" s="17">
        <f>Badgers!F12</f>
        <v>0</v>
      </c>
      <c r="H98" s="17">
        <f>Badgers!G12</f>
        <v>2</v>
      </c>
      <c r="I98" s="17">
        <f>Badgers!H12</f>
        <v>2</v>
      </c>
      <c r="J98" s="17">
        <f>Badgers!I12</f>
        <v>0</v>
      </c>
      <c r="K98" s="17">
        <f>Badgers!J12</f>
        <v>10</v>
      </c>
      <c r="L98" s="17">
        <f>Badgers!K12</f>
        <v>0</v>
      </c>
      <c r="M98" s="11">
        <f t="shared" ref="M98:M105" si="30">IFERROR(G98/E98,0)</f>
        <v>0</v>
      </c>
      <c r="N98" s="11">
        <f t="shared" ref="N98:N105" si="31">IFERROR(H98/E98,0)</f>
        <v>0.5</v>
      </c>
      <c r="O98" s="11">
        <f t="shared" ref="O98:O105" si="32">IFERROR(I98/E98,0)</f>
        <v>0.5</v>
      </c>
      <c r="P98" s="11">
        <f t="shared" ref="P98:P105" si="33">IFERROR(J98/E98,0)</f>
        <v>0</v>
      </c>
      <c r="Q98" s="11">
        <f t="shared" ref="Q98:Q105" si="34">IFERROR(F98/C98,0)</f>
        <v>3.5714285714285712E-2</v>
      </c>
      <c r="R98" s="12">
        <f t="shared" ref="R98:R105" si="35">IFERROR((G98+H98+I98+J98)/D98,0)</f>
        <v>0.14814814814814814</v>
      </c>
      <c r="S98" s="12">
        <f t="shared" ref="S98:S105" si="36">IFERROR(K98/D98,0)</f>
        <v>0.37037037037037035</v>
      </c>
      <c r="T98" s="14">
        <f t="shared" ref="T98:T105" si="37">(E98+F98)/C98</f>
        <v>0.17857142857142858</v>
      </c>
      <c r="U98" s="14">
        <f t="shared" ref="U98:U129" si="38">S98+T98</f>
        <v>0.54894179894179895</v>
      </c>
      <c r="V98" s="14">
        <f>(Table3111924[[#This Row],[2B]]+Table3111924[[#This Row],[3B]]+(3*Table3111924[[#This Row],[HR]]))/Table3111924[[#This Row],[AB]]</f>
        <v>0.14814814814814814</v>
      </c>
      <c r="W98" s="15">
        <f>(0.69*Table3111924[[#This Row],[BB]])+(0.89*Table3111924[[#This Row],[1B]])+(1.27*Table3111924[[#This Row],[2B]])+(1.62*Table3111924[[#This Row],[3B]])+(2.1*Table3111924[[#This Row],[HR]])/Table3111924[[#This Row],[PA]]</f>
        <v>6.4700000000000006</v>
      </c>
      <c r="X98" s="15">
        <f t="shared" ref="X98:X105" si="39">((E98+F98)*(K98+(0.26*F98))+(0.52*L98))/C98</f>
        <v>1.8321428571428571</v>
      </c>
    </row>
    <row r="99" spans="1:24" x14ac:dyDescent="0.25">
      <c r="A99" s="17" t="s">
        <v>239</v>
      </c>
      <c r="B99" s="17" t="str">
        <f>Crocs!A14</f>
        <v>Norman Grant</v>
      </c>
      <c r="C99" s="17">
        <f>Crocs!B14</f>
        <v>29</v>
      </c>
      <c r="D99" s="17">
        <f>Crocs!C14</f>
        <v>28</v>
      </c>
      <c r="E99" s="17">
        <f>Crocs!D14</f>
        <v>4</v>
      </c>
      <c r="F99" s="17">
        <f>Crocs!E14</f>
        <v>1</v>
      </c>
      <c r="G99" s="17">
        <f>Crocs!F14</f>
        <v>2</v>
      </c>
      <c r="H99" s="17">
        <f>Crocs!G14</f>
        <v>0</v>
      </c>
      <c r="I99" s="17">
        <f>Crocs!H14</f>
        <v>0</v>
      </c>
      <c r="J99" s="17">
        <f>Crocs!I14</f>
        <v>2</v>
      </c>
      <c r="K99" s="17">
        <f>Crocs!J14</f>
        <v>10</v>
      </c>
      <c r="L99" s="17">
        <f>Crocs!K14</f>
        <v>0</v>
      </c>
      <c r="M99" s="11">
        <f t="shared" si="30"/>
        <v>0.5</v>
      </c>
      <c r="N99" s="11">
        <f t="shared" si="31"/>
        <v>0</v>
      </c>
      <c r="O99" s="11">
        <f t="shared" si="32"/>
        <v>0</v>
      </c>
      <c r="P99" s="11">
        <f t="shared" si="33"/>
        <v>0.5</v>
      </c>
      <c r="Q99" s="11">
        <f t="shared" si="34"/>
        <v>3.4482758620689655E-2</v>
      </c>
      <c r="R99" s="12">
        <f t="shared" si="35"/>
        <v>0.14285714285714285</v>
      </c>
      <c r="S99" s="12">
        <f t="shared" si="36"/>
        <v>0.35714285714285715</v>
      </c>
      <c r="T99" s="14">
        <f t="shared" si="37"/>
        <v>0.17241379310344829</v>
      </c>
      <c r="U99" s="14">
        <f t="shared" si="38"/>
        <v>0.52955665024630538</v>
      </c>
      <c r="V99" s="14">
        <f>(Table3111924[[#This Row],[2B]]+Table3111924[[#This Row],[3B]]+(3*Table3111924[[#This Row],[HR]]))/Table3111924[[#This Row],[AB]]</f>
        <v>0.21428571428571427</v>
      </c>
      <c r="W99" s="15">
        <f>(0.69*Table3111924[[#This Row],[BB]])+(0.89*Table3111924[[#This Row],[1B]])+(1.27*Table3111924[[#This Row],[2B]])+(1.62*Table3111924[[#This Row],[3B]])+(2.1*Table3111924[[#This Row],[HR]])/Table3111924[[#This Row],[PA]]</f>
        <v>2.6148275862068964</v>
      </c>
      <c r="X99" s="15">
        <f t="shared" si="39"/>
        <v>1.7689655172413792</v>
      </c>
    </row>
    <row r="100" spans="1:24" x14ac:dyDescent="0.25">
      <c r="A100" s="17" t="s">
        <v>246</v>
      </c>
      <c r="B100" s="16" t="str">
        <f>Cannons!A14</f>
        <v>Carter Shelton</v>
      </c>
      <c r="C100" s="16">
        <f>Cannons!B14</f>
        <v>30</v>
      </c>
      <c r="D100" s="16">
        <f>Cannons!C14</f>
        <v>29</v>
      </c>
      <c r="E100" s="16">
        <f>Cannons!D14</f>
        <v>4</v>
      </c>
      <c r="F100" s="16">
        <f>Cannons!E14</f>
        <v>1</v>
      </c>
      <c r="G100" s="16">
        <f>Cannons!F14</f>
        <v>3</v>
      </c>
      <c r="H100" s="16">
        <f>Cannons!G14</f>
        <v>1</v>
      </c>
      <c r="I100" s="16">
        <f>Cannons!H14</f>
        <v>0</v>
      </c>
      <c r="J100" s="16">
        <f>Cannons!I14</f>
        <v>0</v>
      </c>
      <c r="K100" s="16">
        <f>Cannons!J14</f>
        <v>5</v>
      </c>
      <c r="L100" s="16">
        <f>Cannons!K14</f>
        <v>0</v>
      </c>
      <c r="M100" s="11">
        <f t="shared" si="30"/>
        <v>0.75</v>
      </c>
      <c r="N100" s="11">
        <f t="shared" si="31"/>
        <v>0.25</v>
      </c>
      <c r="O100" s="11">
        <f t="shared" si="32"/>
        <v>0</v>
      </c>
      <c r="P100" s="11">
        <f t="shared" si="33"/>
        <v>0</v>
      </c>
      <c r="Q100" s="11">
        <f t="shared" si="34"/>
        <v>3.3333333333333333E-2</v>
      </c>
      <c r="R100" s="12">
        <f t="shared" si="35"/>
        <v>0.13793103448275862</v>
      </c>
      <c r="S100" s="12">
        <f t="shared" si="36"/>
        <v>0.17241379310344829</v>
      </c>
      <c r="T100" s="14">
        <f t="shared" si="37"/>
        <v>0.16666666666666666</v>
      </c>
      <c r="U100" s="14">
        <f t="shared" si="38"/>
        <v>0.33908045977011492</v>
      </c>
      <c r="V100" s="14">
        <f>(Table3111924[[#This Row],[2B]]+Table3111924[[#This Row],[3B]]+(3*Table3111924[[#This Row],[HR]]))/Table3111924[[#This Row],[AB]]</f>
        <v>3.4482758620689655E-2</v>
      </c>
      <c r="W100" s="15">
        <f>(0.69*Table3111924[[#This Row],[BB]])+(0.89*Table3111924[[#This Row],[1B]])+(1.27*Table3111924[[#This Row],[2B]])+(1.62*Table3111924[[#This Row],[3B]])+(2.1*Table3111924[[#This Row],[HR]])/Table3111924[[#This Row],[PA]]</f>
        <v>4.63</v>
      </c>
      <c r="X100" s="15">
        <f t="shared" si="39"/>
        <v>0.87666666666666659</v>
      </c>
    </row>
    <row r="101" spans="1:24" x14ac:dyDescent="0.25">
      <c r="A101" s="17" t="s">
        <v>244</v>
      </c>
      <c r="B101" s="17" t="str">
        <f>Badgers!A11</f>
        <v>Carmelo Lorenzo</v>
      </c>
      <c r="C101" s="17">
        <f>Badgers!B11</f>
        <v>25</v>
      </c>
      <c r="D101" s="17">
        <f>Badgers!C11</f>
        <v>24</v>
      </c>
      <c r="E101" s="17">
        <f>Badgers!D11</f>
        <v>3</v>
      </c>
      <c r="F101" s="17">
        <f>Badgers!E11</f>
        <v>1</v>
      </c>
      <c r="G101" s="17">
        <f>Badgers!F11</f>
        <v>2</v>
      </c>
      <c r="H101" s="17">
        <f>Badgers!G11</f>
        <v>1</v>
      </c>
      <c r="I101" s="17">
        <f>Badgers!H11</f>
        <v>0</v>
      </c>
      <c r="J101" s="17">
        <f>Badgers!I11</f>
        <v>0</v>
      </c>
      <c r="K101" s="17">
        <f>Badgers!J11</f>
        <v>4</v>
      </c>
      <c r="L101" s="17">
        <f>Badgers!K11</f>
        <v>0</v>
      </c>
      <c r="M101" s="11">
        <f t="shared" si="30"/>
        <v>0.66666666666666663</v>
      </c>
      <c r="N101" s="11">
        <f t="shared" si="31"/>
        <v>0.33333333333333331</v>
      </c>
      <c r="O101" s="11">
        <f t="shared" si="32"/>
        <v>0</v>
      </c>
      <c r="P101" s="11">
        <f t="shared" si="33"/>
        <v>0</v>
      </c>
      <c r="Q101" s="11">
        <f t="shared" si="34"/>
        <v>0.04</v>
      </c>
      <c r="R101" s="12">
        <f t="shared" si="35"/>
        <v>0.125</v>
      </c>
      <c r="S101" s="12">
        <f t="shared" si="36"/>
        <v>0.16666666666666666</v>
      </c>
      <c r="T101" s="14">
        <f t="shared" si="37"/>
        <v>0.16</v>
      </c>
      <c r="U101" s="14">
        <f t="shared" si="38"/>
        <v>0.32666666666666666</v>
      </c>
      <c r="V101" s="14">
        <f>(Table3111924[[#This Row],[2B]]+Table3111924[[#This Row],[3B]]+(3*Table3111924[[#This Row],[HR]]))/Table3111924[[#This Row],[AB]]</f>
        <v>4.1666666666666664E-2</v>
      </c>
      <c r="W101" s="15">
        <f>(0.69*Table3111924[[#This Row],[BB]])+(0.89*Table3111924[[#This Row],[1B]])+(1.27*Table3111924[[#This Row],[2B]])+(1.62*Table3111924[[#This Row],[3B]])+(2.1*Table3111924[[#This Row],[HR]])/Table3111924[[#This Row],[PA]]</f>
        <v>3.7399999999999998</v>
      </c>
      <c r="X101" s="15">
        <f t="shared" si="39"/>
        <v>0.68159999999999998</v>
      </c>
    </row>
    <row r="102" spans="1:24" x14ac:dyDescent="0.25">
      <c r="A102" s="17" t="s">
        <v>240</v>
      </c>
      <c r="B102" s="17" t="str">
        <f>Sabertooths!A11</f>
        <v>Melvin Alvarez</v>
      </c>
      <c r="C102" s="17">
        <f>Sabertooths!B11</f>
        <v>24</v>
      </c>
      <c r="D102" s="17">
        <f>Sabertooths!C11</f>
        <v>23</v>
      </c>
      <c r="E102" s="17">
        <f>Sabertooths!D11</f>
        <v>2</v>
      </c>
      <c r="F102" s="17">
        <f>Sabertooths!E11</f>
        <v>1</v>
      </c>
      <c r="G102" s="17">
        <f>Sabertooths!F11</f>
        <v>1</v>
      </c>
      <c r="H102" s="17">
        <f>Sabertooths!G11</f>
        <v>1</v>
      </c>
      <c r="I102" s="17">
        <f>Sabertooths!H11</f>
        <v>0</v>
      </c>
      <c r="J102" s="17">
        <f>Sabertooths!I11</f>
        <v>0</v>
      </c>
      <c r="K102" s="17">
        <f>Sabertooths!J11</f>
        <v>3</v>
      </c>
      <c r="L102" s="17">
        <f>Sabertooths!K11</f>
        <v>0</v>
      </c>
      <c r="M102" s="11">
        <f t="shared" si="30"/>
        <v>0.5</v>
      </c>
      <c r="N102" s="11">
        <f t="shared" si="31"/>
        <v>0.5</v>
      </c>
      <c r="O102" s="11">
        <f t="shared" si="32"/>
        <v>0</v>
      </c>
      <c r="P102" s="11">
        <f t="shared" si="33"/>
        <v>0</v>
      </c>
      <c r="Q102" s="11">
        <f t="shared" si="34"/>
        <v>4.1666666666666664E-2</v>
      </c>
      <c r="R102" s="12">
        <f t="shared" si="35"/>
        <v>8.6956521739130432E-2</v>
      </c>
      <c r="S102" s="12">
        <f t="shared" si="36"/>
        <v>0.13043478260869565</v>
      </c>
      <c r="T102" s="14">
        <f t="shared" si="37"/>
        <v>0.125</v>
      </c>
      <c r="U102" s="14">
        <f t="shared" si="38"/>
        <v>0.25543478260869568</v>
      </c>
      <c r="V102" s="14">
        <f>(Table3111924[[#This Row],[2B]]+Table3111924[[#This Row],[3B]]+(3*Table3111924[[#This Row],[HR]]))/Table3111924[[#This Row],[AB]]</f>
        <v>4.3478260869565216E-2</v>
      </c>
      <c r="W102" s="15">
        <f>(0.69*Table3111924[[#This Row],[BB]])+(0.89*Table3111924[[#This Row],[1B]])+(1.27*Table3111924[[#This Row],[2B]])+(1.62*Table3111924[[#This Row],[3B]])+(2.1*Table3111924[[#This Row],[HR]])/Table3111924[[#This Row],[PA]]</f>
        <v>2.85</v>
      </c>
      <c r="X102" s="15">
        <f t="shared" si="39"/>
        <v>0.40749999999999997</v>
      </c>
    </row>
    <row r="103" spans="1:24" x14ac:dyDescent="0.25">
      <c r="A103" s="17" t="s">
        <v>241</v>
      </c>
      <c r="B103" s="17" t="str">
        <f>Bulldogs!A14</f>
        <v>Emillio Garcia</v>
      </c>
      <c r="C103" s="17">
        <f>Bulldogs!B14</f>
        <v>28</v>
      </c>
      <c r="D103" s="17">
        <f>Bulldogs!C14</f>
        <v>26</v>
      </c>
      <c r="E103" s="17">
        <f>Bulldogs!D14</f>
        <v>2</v>
      </c>
      <c r="F103" s="17">
        <f>Bulldogs!E14</f>
        <v>2</v>
      </c>
      <c r="G103" s="17">
        <f>Bulldogs!F14</f>
        <v>1</v>
      </c>
      <c r="H103" s="17">
        <f>Bulldogs!G14</f>
        <v>1</v>
      </c>
      <c r="I103" s="17">
        <f>Bulldogs!H14</f>
        <v>0</v>
      </c>
      <c r="J103" s="17">
        <f>Bulldogs!I14</f>
        <v>0</v>
      </c>
      <c r="K103" s="17">
        <f>Bulldogs!J14</f>
        <v>3</v>
      </c>
      <c r="L103" s="17">
        <f>Bulldogs!K14</f>
        <v>0</v>
      </c>
      <c r="M103" s="11">
        <f t="shared" si="30"/>
        <v>0.5</v>
      </c>
      <c r="N103" s="11">
        <f t="shared" si="31"/>
        <v>0.5</v>
      </c>
      <c r="O103" s="11">
        <f t="shared" si="32"/>
        <v>0</v>
      </c>
      <c r="P103" s="11">
        <f t="shared" si="33"/>
        <v>0</v>
      </c>
      <c r="Q103" s="11">
        <f t="shared" si="34"/>
        <v>7.1428571428571425E-2</v>
      </c>
      <c r="R103" s="12">
        <f t="shared" si="35"/>
        <v>7.6923076923076927E-2</v>
      </c>
      <c r="S103" s="12">
        <f t="shared" si="36"/>
        <v>0.11538461538461539</v>
      </c>
      <c r="T103" s="14">
        <f t="shared" si="37"/>
        <v>0.14285714285714285</v>
      </c>
      <c r="U103" s="14">
        <f t="shared" si="38"/>
        <v>0.25824175824175821</v>
      </c>
      <c r="V103" s="14">
        <f>(Table3111924[[#This Row],[2B]]+Table3111924[[#This Row],[3B]]+(3*Table3111924[[#This Row],[HR]]))/Table3111924[[#This Row],[AB]]</f>
        <v>3.8461538461538464E-2</v>
      </c>
      <c r="W103" s="15">
        <f>(0.69*Table3111924[[#This Row],[BB]])+(0.89*Table3111924[[#This Row],[1B]])+(1.27*Table3111924[[#This Row],[2B]])+(1.62*Table3111924[[#This Row],[3B]])+(2.1*Table3111924[[#This Row],[HR]])/Table3111924[[#This Row],[PA]]</f>
        <v>3.54</v>
      </c>
      <c r="X103" s="15">
        <f t="shared" si="39"/>
        <v>0.50285714285714289</v>
      </c>
    </row>
    <row r="104" spans="1:24" x14ac:dyDescent="0.25">
      <c r="A104" s="17" t="s">
        <v>241</v>
      </c>
      <c r="B104" s="17" t="str">
        <f>Bulldogs!A11</f>
        <v>Roger Gray</v>
      </c>
      <c r="C104" s="17">
        <f>Bulldogs!B11</f>
        <v>32</v>
      </c>
      <c r="D104" s="17">
        <f>Bulldogs!C11</f>
        <v>28</v>
      </c>
      <c r="E104" s="17">
        <f>Bulldogs!D11</f>
        <v>2</v>
      </c>
      <c r="F104" s="17">
        <f>Bulldogs!E11</f>
        <v>4</v>
      </c>
      <c r="G104" s="17">
        <f>Bulldogs!F11</f>
        <v>0</v>
      </c>
      <c r="H104" s="17">
        <f>Bulldogs!G11</f>
        <v>1</v>
      </c>
      <c r="I104" s="17">
        <f>Bulldogs!H11</f>
        <v>1</v>
      </c>
      <c r="J104" s="17">
        <f>Bulldogs!I11</f>
        <v>0</v>
      </c>
      <c r="K104" s="17">
        <f>Bulldogs!J11</f>
        <v>5</v>
      </c>
      <c r="L104" s="17">
        <f>Bulldogs!K11</f>
        <v>0</v>
      </c>
      <c r="M104" s="11">
        <f t="shared" si="30"/>
        <v>0</v>
      </c>
      <c r="N104" s="11">
        <f t="shared" si="31"/>
        <v>0.5</v>
      </c>
      <c r="O104" s="11">
        <f t="shared" si="32"/>
        <v>0.5</v>
      </c>
      <c r="P104" s="11">
        <f t="shared" si="33"/>
        <v>0</v>
      </c>
      <c r="Q104" s="11">
        <f t="shared" si="34"/>
        <v>0.125</v>
      </c>
      <c r="R104" s="12">
        <f t="shared" si="35"/>
        <v>7.1428571428571425E-2</v>
      </c>
      <c r="S104" s="12">
        <f t="shared" si="36"/>
        <v>0.17857142857142858</v>
      </c>
      <c r="T104" s="14">
        <f t="shared" si="37"/>
        <v>0.1875</v>
      </c>
      <c r="U104" s="33">
        <f t="shared" si="38"/>
        <v>0.3660714285714286</v>
      </c>
      <c r="V104" s="33">
        <f>(Table3111924[[#This Row],[2B]]+Table3111924[[#This Row],[3B]]+(3*Table3111924[[#This Row],[HR]]))/Table3111924[[#This Row],[AB]]</f>
        <v>7.1428571428571425E-2</v>
      </c>
      <c r="W104" s="34">
        <f>(0.69*Table3111924[[#This Row],[BB]])+(0.89*Table3111924[[#This Row],[1B]])+(1.27*Table3111924[[#This Row],[2B]])+(1.62*Table3111924[[#This Row],[3B]])+(2.1*Table3111924[[#This Row],[HR]])/Table3111924[[#This Row],[PA]]</f>
        <v>5.6499999999999995</v>
      </c>
      <c r="X104" s="15">
        <f t="shared" si="39"/>
        <v>1.1325000000000001</v>
      </c>
    </row>
    <row r="105" spans="1:24" x14ac:dyDescent="0.25">
      <c r="A105" s="17" t="s">
        <v>244</v>
      </c>
      <c r="B105" s="17" t="str">
        <f>Badgers!A13</f>
        <v>Harvey Carr</v>
      </c>
      <c r="C105" s="17">
        <f>Badgers!B13</f>
        <v>25</v>
      </c>
      <c r="D105" s="17">
        <f>Badgers!C13</f>
        <v>19</v>
      </c>
      <c r="E105" s="17">
        <f>Badgers!D13</f>
        <v>0</v>
      </c>
      <c r="F105" s="17">
        <f>Badgers!E13</f>
        <v>6</v>
      </c>
      <c r="G105" s="17">
        <f>Badgers!F13</f>
        <v>0</v>
      </c>
      <c r="H105" s="17">
        <f>Badgers!G13</f>
        <v>0</v>
      </c>
      <c r="I105" s="17">
        <f>Badgers!H13</f>
        <v>0</v>
      </c>
      <c r="J105" s="17">
        <f>Badgers!I13</f>
        <v>0</v>
      </c>
      <c r="K105" s="17">
        <f>Badgers!J13</f>
        <v>0</v>
      </c>
      <c r="L105" s="17">
        <f>Badgers!K13</f>
        <v>0</v>
      </c>
      <c r="M105" s="20">
        <f t="shared" si="30"/>
        <v>0</v>
      </c>
      <c r="N105" s="20">
        <f t="shared" si="31"/>
        <v>0</v>
      </c>
      <c r="O105" s="20">
        <f t="shared" si="32"/>
        <v>0</v>
      </c>
      <c r="P105" s="20">
        <f t="shared" si="33"/>
        <v>0</v>
      </c>
      <c r="Q105" s="20">
        <f t="shared" si="34"/>
        <v>0.24</v>
      </c>
      <c r="R105" s="21">
        <f t="shared" si="35"/>
        <v>0</v>
      </c>
      <c r="S105" s="21">
        <f t="shared" si="36"/>
        <v>0</v>
      </c>
      <c r="T105" s="22">
        <f t="shared" si="37"/>
        <v>0.24</v>
      </c>
      <c r="U105" s="22">
        <f t="shared" si="38"/>
        <v>0.24</v>
      </c>
      <c r="V105" s="22">
        <f>(Table3111924[[#This Row],[2B]]+Table3111924[[#This Row],[3B]]+(3*Table3111924[[#This Row],[HR]]))/Table3111924[[#This Row],[AB]]</f>
        <v>0</v>
      </c>
      <c r="W105" s="23">
        <f>(0.69*Table3111924[[#This Row],[BB]])+(0.89*Table3111924[[#This Row],[1B]])+(1.27*Table3111924[[#This Row],[2B]])+(1.62*Table3111924[[#This Row],[3B]])+(2.1*Table3111924[[#This Row],[HR]])/Table3111924[[#This Row],[PA]]</f>
        <v>4.1399999999999997</v>
      </c>
      <c r="X105" s="23">
        <f t="shared" si="39"/>
        <v>0.37439999999999996</v>
      </c>
    </row>
  </sheetData>
  <conditionalFormatting sqref="X2:X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E3E-4413-41E3-96F0-F92EEA426916}">
  <sheetPr>
    <tabColor rgb="FFFFC000"/>
  </sheetPr>
  <dimension ref="A1:W53"/>
  <sheetViews>
    <sheetView workbookViewId="0">
      <selection activeCell="J13" sqref="J13"/>
    </sheetView>
  </sheetViews>
  <sheetFormatPr defaultRowHeight="15" x14ac:dyDescent="0.25"/>
  <cols>
    <col min="1" max="1" width="17" bestFit="1" customWidth="1"/>
    <col min="2" max="2" width="17.7109375" bestFit="1" customWidth="1"/>
  </cols>
  <sheetData>
    <row r="1" spans="1:23" x14ac:dyDescent="0.25">
      <c r="A1" s="4" t="s">
        <v>229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239</v>
      </c>
      <c r="B2" s="17" t="str">
        <f>Crocs!A7</f>
        <v>Luis Cano</v>
      </c>
      <c r="C2" s="17">
        <f>Crocs!B7</f>
        <v>63</v>
      </c>
      <c r="D2" s="17">
        <f>Crocs!C7</f>
        <v>62</v>
      </c>
      <c r="E2" s="17">
        <f>Crocs!D7</f>
        <v>21</v>
      </c>
      <c r="F2" s="17">
        <f>Crocs!E7</f>
        <v>1</v>
      </c>
      <c r="G2" s="17">
        <f>Crocs!F7</f>
        <v>11</v>
      </c>
      <c r="H2" s="17">
        <f>Crocs!G7</f>
        <v>6</v>
      </c>
      <c r="I2" s="17">
        <f>Crocs!H7</f>
        <v>1</v>
      </c>
      <c r="J2" s="17">
        <f>Crocs!I7</f>
        <v>3</v>
      </c>
      <c r="K2" s="17">
        <f>Crocs!J7</f>
        <v>38</v>
      </c>
      <c r="L2" s="17">
        <f>Crocs!K7</f>
        <v>5</v>
      </c>
      <c r="M2" s="11">
        <f t="shared" ref="M2:M33" si="0">IFERROR(G2/E2,0)</f>
        <v>0.52380952380952384</v>
      </c>
      <c r="N2" s="11">
        <f t="shared" ref="N2:N33" si="1">IFERROR(H2/E2,0)</f>
        <v>0.2857142857142857</v>
      </c>
      <c r="O2" s="11">
        <f t="shared" ref="O2:O33" si="2">IFERROR(I2/E2,0)</f>
        <v>4.7619047619047616E-2</v>
      </c>
      <c r="P2" s="11">
        <f t="shared" ref="P2:P33" si="3">IFERROR(F2/C2,0)</f>
        <v>1.5873015873015872E-2</v>
      </c>
      <c r="Q2" s="12">
        <f t="shared" ref="Q2:Q33" si="4">IFERROR((G2+H2+I2+J2)/D2,0)</f>
        <v>0.33870967741935482</v>
      </c>
      <c r="R2" s="12">
        <f t="shared" ref="R2:R33" si="5">IFERROR(K2/D2,0)</f>
        <v>0.61290322580645162</v>
      </c>
      <c r="S2" s="14">
        <f t="shared" ref="S2:S33" si="6">(E2+F2)/C2</f>
        <v>0.34920634920634919</v>
      </c>
      <c r="T2" s="14">
        <f t="shared" ref="T2:T33" si="7">R2+S2</f>
        <v>0.96210957501280081</v>
      </c>
      <c r="U2" s="14">
        <f>(Table311202122[[#This Row],[2B]]+Table311202122[[#This Row],[3B]]+(3*Table311202122[[#This Row],[HR]]))/Table311202122[[#This Row],[AB]]</f>
        <v>0.25806451612903225</v>
      </c>
      <c r="V2" s="15">
        <f>(0.69*Table311202122[[#This Row],[BB]])+(0.89*Table311202122[[#This Row],[1B]])+(1.27*Table311202122[[#This Row],[2B]])+(1.62*Table311202122[[#This Row],[3B]])+(2.1*Table311202122[[#This Row],[HR]])/Table311202122[[#This Row],[PA]]</f>
        <v>19.820000000000004</v>
      </c>
      <c r="W2" s="15">
        <f t="shared" ref="W2:W33" si="8">((E2+F2)*(K2+(0.26*F2))+(0.52*L2))/C2</f>
        <v>13.401904761904762</v>
      </c>
    </row>
    <row r="3" spans="1:23" x14ac:dyDescent="0.25">
      <c r="A3" s="17" t="s">
        <v>241</v>
      </c>
      <c r="B3" s="17" t="str">
        <f>Bulldogs!A6</f>
        <v>Isaac Herrero</v>
      </c>
      <c r="C3" s="17">
        <f>Bulldogs!B6</f>
        <v>62</v>
      </c>
      <c r="D3" s="17">
        <f>Bulldogs!C6</f>
        <v>57</v>
      </c>
      <c r="E3" s="17">
        <f>Bulldogs!D6</f>
        <v>19</v>
      </c>
      <c r="F3" s="17">
        <f>Bulldogs!E6</f>
        <v>5</v>
      </c>
      <c r="G3" s="17">
        <f>Bulldogs!F6</f>
        <v>10</v>
      </c>
      <c r="H3" s="17">
        <f>Bulldogs!G6</f>
        <v>6</v>
      </c>
      <c r="I3" s="17">
        <f>Bulldogs!H6</f>
        <v>1</v>
      </c>
      <c r="J3" s="17">
        <f>Bulldogs!I6</f>
        <v>2</v>
      </c>
      <c r="K3" s="17">
        <f>Bulldogs!J6</f>
        <v>33</v>
      </c>
      <c r="L3" s="17">
        <f>Bulldogs!K6</f>
        <v>4</v>
      </c>
      <c r="M3" s="11">
        <f t="shared" si="0"/>
        <v>0.52631578947368418</v>
      </c>
      <c r="N3" s="11">
        <f t="shared" si="1"/>
        <v>0.31578947368421051</v>
      </c>
      <c r="O3" s="11">
        <f t="shared" si="2"/>
        <v>5.2631578947368418E-2</v>
      </c>
      <c r="P3" s="11">
        <f t="shared" si="3"/>
        <v>8.0645161290322578E-2</v>
      </c>
      <c r="Q3" s="12">
        <f t="shared" si="4"/>
        <v>0.33333333333333331</v>
      </c>
      <c r="R3" s="12">
        <f t="shared" si="5"/>
        <v>0.57894736842105265</v>
      </c>
      <c r="S3" s="14">
        <f t="shared" si="6"/>
        <v>0.38709677419354838</v>
      </c>
      <c r="T3" s="14">
        <f t="shared" si="7"/>
        <v>0.96604414261460103</v>
      </c>
      <c r="U3" s="14">
        <f>(Table311202122[[#This Row],[2B]]+Table311202122[[#This Row],[3B]]+(3*Table311202122[[#This Row],[HR]]))/Table311202122[[#This Row],[AB]]</f>
        <v>0.22807017543859648</v>
      </c>
      <c r="V3" s="15">
        <f>(0.69*Table311202122[[#This Row],[BB]])+(0.89*Table311202122[[#This Row],[1B]])+(1.27*Table311202122[[#This Row],[2B]])+(1.62*Table311202122[[#This Row],[3B]])+(2.1*Table311202122[[#This Row],[HR]])/Table311202122[[#This Row],[PA]]</f>
        <v>21.65774193548387</v>
      </c>
      <c r="W3" s="15">
        <f t="shared" si="8"/>
        <v>13.310967741935483</v>
      </c>
    </row>
    <row r="4" spans="1:23" x14ac:dyDescent="0.25">
      <c r="A4" s="17" t="s">
        <v>240</v>
      </c>
      <c r="B4" s="17" t="str">
        <f>Sabertooths!A4</f>
        <v>Danny Wallace</v>
      </c>
      <c r="C4" s="17">
        <f>Sabertooths!B4</f>
        <v>68</v>
      </c>
      <c r="D4" s="17">
        <f>Sabertooths!C4</f>
        <v>66</v>
      </c>
      <c r="E4" s="17">
        <f>Sabertooths!D4</f>
        <v>22</v>
      </c>
      <c r="F4" s="17">
        <f>Sabertooths!E4</f>
        <v>2</v>
      </c>
      <c r="G4" s="17">
        <f>Sabertooths!F4</f>
        <v>13</v>
      </c>
      <c r="H4" s="17">
        <f>Sabertooths!G4</f>
        <v>7</v>
      </c>
      <c r="I4" s="17">
        <f>Sabertooths!H4</f>
        <v>0</v>
      </c>
      <c r="J4" s="17">
        <f>Sabertooths!I4</f>
        <v>2</v>
      </c>
      <c r="K4" s="17">
        <f>Sabertooths!J4</f>
        <v>35</v>
      </c>
      <c r="L4" s="17">
        <f>Sabertooths!K4</f>
        <v>7</v>
      </c>
      <c r="M4" s="10">
        <f t="shared" si="0"/>
        <v>0.59090909090909094</v>
      </c>
      <c r="N4" s="10">
        <f t="shared" si="1"/>
        <v>0.31818181818181818</v>
      </c>
      <c r="O4" s="10">
        <f t="shared" si="2"/>
        <v>0</v>
      </c>
      <c r="P4" s="11">
        <f t="shared" si="3"/>
        <v>2.9411764705882353E-2</v>
      </c>
      <c r="Q4" s="12">
        <f t="shared" si="4"/>
        <v>0.33333333333333331</v>
      </c>
      <c r="R4" s="13">
        <f t="shared" si="5"/>
        <v>0.53030303030303028</v>
      </c>
      <c r="S4" s="14">
        <f t="shared" si="6"/>
        <v>0.35294117647058826</v>
      </c>
      <c r="T4" s="14">
        <f t="shared" si="7"/>
        <v>0.88324420677361859</v>
      </c>
      <c r="U4" s="14">
        <f>(Table311202122[[#This Row],[2B]]+Table311202122[[#This Row],[3B]]+(3*Table311202122[[#This Row],[HR]]))/Table311202122[[#This Row],[AB]]</f>
        <v>0.19696969696969696</v>
      </c>
      <c r="V4" s="15">
        <f>(0.69*Table311202122[[#This Row],[BB]])+(0.89*Table311202122[[#This Row],[1B]])+(1.27*Table311202122[[#This Row],[2B]])+(1.62*Table311202122[[#This Row],[3B]])+(2.1*Table311202122[[#This Row],[HR]])/Table311202122[[#This Row],[PA]]</f>
        <v>21.901764705882353</v>
      </c>
      <c r="W4" s="15">
        <f t="shared" si="8"/>
        <v>12.59</v>
      </c>
    </row>
    <row r="5" spans="1:23" x14ac:dyDescent="0.25">
      <c r="A5" s="17" t="s">
        <v>242</v>
      </c>
      <c r="B5" s="17" t="str">
        <f>Warhogs!A3</f>
        <v>Joseph James</v>
      </c>
      <c r="C5" s="17">
        <f>Warhogs!B3</f>
        <v>72</v>
      </c>
      <c r="D5" s="17">
        <f>Warhogs!C3</f>
        <v>66</v>
      </c>
      <c r="E5" s="17">
        <f>Warhogs!D3</f>
        <v>18</v>
      </c>
      <c r="F5" s="17">
        <f>Warhogs!E3</f>
        <v>6</v>
      </c>
      <c r="G5" s="17">
        <f>Warhogs!F3</f>
        <v>10</v>
      </c>
      <c r="H5" s="17">
        <f>Warhogs!G3</f>
        <v>5</v>
      </c>
      <c r="I5" s="17">
        <f>Warhogs!H3</f>
        <v>0</v>
      </c>
      <c r="J5" s="17">
        <f>Warhogs!I3</f>
        <v>3</v>
      </c>
      <c r="K5" s="17">
        <f>Warhogs!J3</f>
        <v>32</v>
      </c>
      <c r="L5" s="17">
        <f>Warhogs!K3</f>
        <v>4</v>
      </c>
      <c r="M5" s="11">
        <f t="shared" si="0"/>
        <v>0.55555555555555558</v>
      </c>
      <c r="N5" s="11">
        <f t="shared" si="1"/>
        <v>0.27777777777777779</v>
      </c>
      <c r="O5" s="11">
        <f t="shared" si="2"/>
        <v>0</v>
      </c>
      <c r="P5" s="11">
        <f t="shared" si="3"/>
        <v>8.3333333333333329E-2</v>
      </c>
      <c r="Q5" s="12">
        <f t="shared" si="4"/>
        <v>0.27272727272727271</v>
      </c>
      <c r="R5" s="12">
        <f t="shared" si="5"/>
        <v>0.48484848484848486</v>
      </c>
      <c r="S5" s="14">
        <f t="shared" si="6"/>
        <v>0.33333333333333331</v>
      </c>
      <c r="T5" s="14">
        <f t="shared" si="7"/>
        <v>0.81818181818181812</v>
      </c>
      <c r="U5" s="14">
        <f>(Table311202122[[#This Row],[2B]]+Table311202122[[#This Row],[3B]]+(3*Table311202122[[#This Row],[HR]]))/Table311202122[[#This Row],[AB]]</f>
        <v>0.21212121212121213</v>
      </c>
      <c r="V5" s="15">
        <f>(0.69*Table311202122[[#This Row],[BB]])+(0.89*Table311202122[[#This Row],[1B]])+(1.27*Table311202122[[#This Row],[2B]])+(1.62*Table311202122[[#This Row],[3B]])+(2.1*Table311202122[[#This Row],[HR]])/Table311202122[[#This Row],[PA]]</f>
        <v>19.477499999999999</v>
      </c>
      <c r="W5" s="15">
        <f t="shared" si="8"/>
        <v>11.215555555555557</v>
      </c>
    </row>
    <row r="6" spans="1:23" x14ac:dyDescent="0.25">
      <c r="A6" s="17" t="s">
        <v>242</v>
      </c>
      <c r="B6" s="17" t="str">
        <f>Warhogs!A8</f>
        <v>Boreas Sudworth</v>
      </c>
      <c r="C6" s="17">
        <f>Warhogs!B8</f>
        <v>64</v>
      </c>
      <c r="D6" s="17">
        <f>Warhogs!C8</f>
        <v>60</v>
      </c>
      <c r="E6" s="17">
        <f>Warhogs!D8</f>
        <v>18</v>
      </c>
      <c r="F6" s="17">
        <f>Warhogs!E8</f>
        <v>4</v>
      </c>
      <c r="G6" s="17">
        <f>Warhogs!F8</f>
        <v>9</v>
      </c>
      <c r="H6" s="17">
        <f>Warhogs!G8</f>
        <v>7</v>
      </c>
      <c r="I6" s="17">
        <f>Warhogs!H8</f>
        <v>0</v>
      </c>
      <c r="J6" s="17">
        <f>Warhogs!I8</f>
        <v>2</v>
      </c>
      <c r="K6" s="17">
        <f>Warhogs!J8</f>
        <v>31</v>
      </c>
      <c r="L6" s="17">
        <f>Warhogs!K8</f>
        <v>1</v>
      </c>
      <c r="M6" s="11">
        <f t="shared" si="0"/>
        <v>0.5</v>
      </c>
      <c r="N6" s="11">
        <f t="shared" si="1"/>
        <v>0.3888888888888889</v>
      </c>
      <c r="O6" s="11">
        <f t="shared" si="2"/>
        <v>0</v>
      </c>
      <c r="P6" s="11">
        <f t="shared" si="3"/>
        <v>6.25E-2</v>
      </c>
      <c r="Q6" s="12">
        <f t="shared" si="4"/>
        <v>0.3</v>
      </c>
      <c r="R6" s="12">
        <f t="shared" si="5"/>
        <v>0.51666666666666672</v>
      </c>
      <c r="S6" s="14">
        <f t="shared" si="6"/>
        <v>0.34375</v>
      </c>
      <c r="T6" s="14">
        <f t="shared" si="7"/>
        <v>0.86041666666666672</v>
      </c>
      <c r="U6" s="14">
        <f>(Table311202122[[#This Row],[2B]]+Table311202122[[#This Row],[3B]]+(3*Table311202122[[#This Row],[HR]]))/Table311202122[[#This Row],[AB]]</f>
        <v>0.21666666666666667</v>
      </c>
      <c r="V6" s="15">
        <f>(0.69*Table311202122[[#This Row],[BB]])+(0.89*Table311202122[[#This Row],[1B]])+(1.27*Table311202122[[#This Row],[2B]])+(1.62*Table311202122[[#This Row],[3B]])+(2.1*Table311202122[[#This Row],[HR]])/Table311202122[[#This Row],[PA]]</f>
        <v>19.725625000000001</v>
      </c>
      <c r="W6" s="15">
        <f t="shared" si="8"/>
        <v>11.021875</v>
      </c>
    </row>
    <row r="7" spans="1:23" x14ac:dyDescent="0.25">
      <c r="A7" s="17" t="s">
        <v>242</v>
      </c>
      <c r="B7" s="17" t="str">
        <f>Warhogs!A2</f>
        <v>Russell Garrett</v>
      </c>
      <c r="C7" s="17">
        <f>Warhogs!B2</f>
        <v>72</v>
      </c>
      <c r="D7" s="17">
        <f>Warhogs!C2</f>
        <v>64</v>
      </c>
      <c r="E7" s="17">
        <f>Warhogs!D2</f>
        <v>17</v>
      </c>
      <c r="F7" s="17">
        <f>Warhogs!E2</f>
        <v>8</v>
      </c>
      <c r="G7" s="17">
        <f>Warhogs!F2</f>
        <v>8</v>
      </c>
      <c r="H7" s="17">
        <f>Warhogs!G2</f>
        <v>7</v>
      </c>
      <c r="I7" s="17">
        <f>Warhogs!H2</f>
        <v>1</v>
      </c>
      <c r="J7" s="17">
        <f>Warhogs!I2</f>
        <v>1</v>
      </c>
      <c r="K7" s="17">
        <f>Warhogs!J2</f>
        <v>29</v>
      </c>
      <c r="L7" s="17">
        <f>Warhogs!K2</f>
        <v>3</v>
      </c>
      <c r="M7" s="11">
        <f t="shared" si="0"/>
        <v>0.47058823529411764</v>
      </c>
      <c r="N7" s="11">
        <f t="shared" si="1"/>
        <v>0.41176470588235292</v>
      </c>
      <c r="O7" s="11">
        <f t="shared" si="2"/>
        <v>5.8823529411764705E-2</v>
      </c>
      <c r="P7" s="11">
        <f t="shared" si="3"/>
        <v>0.1111111111111111</v>
      </c>
      <c r="Q7" s="12">
        <f t="shared" si="4"/>
        <v>0.265625</v>
      </c>
      <c r="R7" s="12">
        <f t="shared" si="5"/>
        <v>0.453125</v>
      </c>
      <c r="S7" s="14">
        <f t="shared" si="6"/>
        <v>0.34722222222222221</v>
      </c>
      <c r="T7" s="14">
        <f t="shared" si="7"/>
        <v>0.80034722222222221</v>
      </c>
      <c r="U7" s="14">
        <f>(Table311202122[[#This Row],[2B]]+Table311202122[[#This Row],[3B]]+(3*Table311202122[[#This Row],[HR]]))/Table311202122[[#This Row],[AB]]</f>
        <v>0.171875</v>
      </c>
      <c r="V7" s="15">
        <f>(0.69*Table311202122[[#This Row],[BB]])+(0.89*Table311202122[[#This Row],[1B]])+(1.27*Table311202122[[#This Row],[2B]])+(1.62*Table311202122[[#This Row],[3B]])+(2.1*Table311202122[[#This Row],[HR]])/Table311202122[[#This Row],[PA]]</f>
        <v>23.179166666666667</v>
      </c>
      <c r="W7" s="15">
        <f t="shared" si="8"/>
        <v>10.813333333333333</v>
      </c>
    </row>
    <row r="8" spans="1:23" x14ac:dyDescent="0.25">
      <c r="A8" s="17" t="s">
        <v>241</v>
      </c>
      <c r="B8" s="17" t="str">
        <f>Bulldogs!A4</f>
        <v>Jonathan Rubio</v>
      </c>
      <c r="C8" s="17">
        <f>Bulldogs!B4</f>
        <v>66</v>
      </c>
      <c r="D8" s="17">
        <f>Bulldogs!C4</f>
        <v>65</v>
      </c>
      <c r="E8" s="17">
        <f>Bulldogs!D4</f>
        <v>20</v>
      </c>
      <c r="F8" s="17">
        <f>Bulldogs!E4</f>
        <v>1</v>
      </c>
      <c r="G8" s="17">
        <f>Bulldogs!F4</f>
        <v>12</v>
      </c>
      <c r="H8" s="17">
        <f>Bulldogs!G4</f>
        <v>5</v>
      </c>
      <c r="I8" s="17">
        <f>Bulldogs!H4</f>
        <v>1</v>
      </c>
      <c r="J8" s="17">
        <f>Bulldogs!I4</f>
        <v>2</v>
      </c>
      <c r="K8" s="17">
        <f>Bulldogs!J4</f>
        <v>33</v>
      </c>
      <c r="L8" s="17">
        <f>Bulldogs!K4</f>
        <v>5</v>
      </c>
      <c r="M8" s="11">
        <f t="shared" si="0"/>
        <v>0.6</v>
      </c>
      <c r="N8" s="11">
        <f t="shared" si="1"/>
        <v>0.25</v>
      </c>
      <c r="O8" s="11">
        <f t="shared" si="2"/>
        <v>0.05</v>
      </c>
      <c r="P8" s="11">
        <f t="shared" si="3"/>
        <v>1.5151515151515152E-2</v>
      </c>
      <c r="Q8" s="12">
        <f t="shared" si="4"/>
        <v>0.30769230769230771</v>
      </c>
      <c r="R8" s="12">
        <f t="shared" si="5"/>
        <v>0.50769230769230766</v>
      </c>
      <c r="S8" s="14">
        <f t="shared" si="6"/>
        <v>0.31818181818181818</v>
      </c>
      <c r="T8" s="14">
        <f t="shared" si="7"/>
        <v>0.82587412587412579</v>
      </c>
      <c r="U8" s="14">
        <f>(Table311202122[[#This Row],[2B]]+Table311202122[[#This Row],[3B]]+(3*Table311202122[[#This Row],[HR]]))/Table311202122[[#This Row],[AB]]</f>
        <v>0.18461538461538463</v>
      </c>
      <c r="V8" s="15">
        <f>(0.69*Table311202122[[#This Row],[BB]])+(0.89*Table311202122[[#This Row],[1B]])+(1.27*Table311202122[[#This Row],[2B]])+(1.62*Table311202122[[#This Row],[3B]])+(2.1*Table311202122[[#This Row],[HR]])/Table311202122[[#This Row],[PA]]</f>
        <v>19.403636363636362</v>
      </c>
      <c r="W8" s="15">
        <f t="shared" si="8"/>
        <v>10.622121212121211</v>
      </c>
    </row>
    <row r="9" spans="1:23" x14ac:dyDescent="0.25">
      <c r="A9" s="17" t="s">
        <v>242</v>
      </c>
      <c r="B9" s="17" t="str">
        <f>Warhogs!A4</f>
        <v>Gene Jenkins</v>
      </c>
      <c r="C9" s="17">
        <f>Warhogs!B4</f>
        <v>72</v>
      </c>
      <c r="D9" s="17">
        <f>Warhogs!C4</f>
        <v>66</v>
      </c>
      <c r="E9" s="17">
        <f>Warhogs!D4</f>
        <v>17</v>
      </c>
      <c r="F9" s="17">
        <f>Warhogs!E4</f>
        <v>6</v>
      </c>
      <c r="G9" s="17">
        <f>Warhogs!F4</f>
        <v>9</v>
      </c>
      <c r="H9" s="17">
        <f>Warhogs!G4</f>
        <v>5</v>
      </c>
      <c r="I9" s="17">
        <f>Warhogs!H4</f>
        <v>0</v>
      </c>
      <c r="J9" s="17">
        <f>Warhogs!I4</f>
        <v>3</v>
      </c>
      <c r="K9" s="17">
        <f>Warhogs!J4</f>
        <v>31</v>
      </c>
      <c r="L9" s="17">
        <f>Warhogs!K4</f>
        <v>1</v>
      </c>
      <c r="M9" s="11">
        <f t="shared" si="0"/>
        <v>0.52941176470588236</v>
      </c>
      <c r="N9" s="11">
        <f t="shared" si="1"/>
        <v>0.29411764705882354</v>
      </c>
      <c r="O9" s="11">
        <f t="shared" si="2"/>
        <v>0</v>
      </c>
      <c r="P9" s="11">
        <f t="shared" si="3"/>
        <v>8.3333333333333329E-2</v>
      </c>
      <c r="Q9" s="12">
        <f t="shared" si="4"/>
        <v>0.25757575757575757</v>
      </c>
      <c r="R9" s="12">
        <f t="shared" si="5"/>
        <v>0.46969696969696972</v>
      </c>
      <c r="S9" s="14">
        <f t="shared" si="6"/>
        <v>0.31944444444444442</v>
      </c>
      <c r="T9" s="14">
        <f t="shared" si="7"/>
        <v>0.78914141414141414</v>
      </c>
      <c r="U9" s="14">
        <f>(Table311202122[[#This Row],[2B]]+Table311202122[[#This Row],[3B]]+(3*Table311202122[[#This Row],[HR]]))/Table311202122[[#This Row],[AB]]</f>
        <v>0.21212121212121213</v>
      </c>
      <c r="V9" s="15">
        <f>(0.69*Table311202122[[#This Row],[BB]])+(0.89*Table311202122[[#This Row],[1B]])+(1.27*Table311202122[[#This Row],[2B]])+(1.62*Table311202122[[#This Row],[3B]])+(2.1*Table311202122[[#This Row],[HR]])/Table311202122[[#This Row],[PA]]</f>
        <v>18.587499999999999</v>
      </c>
      <c r="W9" s="15">
        <f t="shared" si="8"/>
        <v>10.408333333333335</v>
      </c>
    </row>
    <row r="10" spans="1:23" x14ac:dyDescent="0.25">
      <c r="A10" s="17" t="s">
        <v>239</v>
      </c>
      <c r="B10" s="24" t="str">
        <f>Crocs!A3</f>
        <v>Jesus Rhodes</v>
      </c>
      <c r="C10" s="24">
        <f>Crocs!B3</f>
        <v>68</v>
      </c>
      <c r="D10" s="24">
        <f>Crocs!C3</f>
        <v>57</v>
      </c>
      <c r="E10" s="24">
        <f>Crocs!D3</f>
        <v>14</v>
      </c>
      <c r="F10" s="24">
        <f>Crocs!E3</f>
        <v>11</v>
      </c>
      <c r="G10" s="24">
        <f>Crocs!F3</f>
        <v>5</v>
      </c>
      <c r="H10" s="24">
        <f>Crocs!G3</f>
        <v>7</v>
      </c>
      <c r="I10" s="24">
        <f>Crocs!H3</f>
        <v>2</v>
      </c>
      <c r="J10" s="24">
        <f>Crocs!I3</f>
        <v>0</v>
      </c>
      <c r="K10" s="24">
        <f>Crocs!J3</f>
        <v>25</v>
      </c>
      <c r="L10" s="24">
        <f>Crocs!K3</f>
        <v>5</v>
      </c>
      <c r="M10" s="11">
        <f t="shared" si="0"/>
        <v>0.35714285714285715</v>
      </c>
      <c r="N10" s="11">
        <f t="shared" si="1"/>
        <v>0.5</v>
      </c>
      <c r="O10" s="11">
        <f t="shared" si="2"/>
        <v>0.14285714285714285</v>
      </c>
      <c r="P10" s="11">
        <f t="shared" si="3"/>
        <v>0.16176470588235295</v>
      </c>
      <c r="Q10" s="12">
        <f t="shared" si="4"/>
        <v>0.24561403508771928</v>
      </c>
      <c r="R10" s="12">
        <f t="shared" si="5"/>
        <v>0.43859649122807015</v>
      </c>
      <c r="S10" s="14">
        <f t="shared" si="6"/>
        <v>0.36764705882352944</v>
      </c>
      <c r="T10" s="14">
        <f t="shared" si="7"/>
        <v>0.80624355005159964</v>
      </c>
      <c r="U10" s="14">
        <f>(Table311202122[[#This Row],[2B]]+Table311202122[[#This Row],[3B]]+(3*Table311202122[[#This Row],[HR]]))/Table311202122[[#This Row],[AB]]</f>
        <v>0.15789473684210525</v>
      </c>
      <c r="V10" s="15">
        <f>(0.69*Table311202122[[#This Row],[BB]])+(0.89*Table311202122[[#This Row],[1B]])+(1.27*Table311202122[[#This Row],[2B]])+(1.62*Table311202122[[#This Row],[3B]])+(2.1*Table311202122[[#This Row],[HR]])/Table311202122[[#This Row],[PA]]</f>
        <v>24.17</v>
      </c>
      <c r="W10" s="25">
        <f t="shared" si="8"/>
        <v>10.280882352941177</v>
      </c>
    </row>
    <row r="11" spans="1:23" x14ac:dyDescent="0.25">
      <c r="A11" s="17" t="s">
        <v>242</v>
      </c>
      <c r="B11" s="24" t="str">
        <f>Warhogs!A6</f>
        <v>Soa Vela</v>
      </c>
      <c r="C11" s="24">
        <f>Warhogs!B6</f>
        <v>66</v>
      </c>
      <c r="D11" s="24">
        <f>Warhogs!C6</f>
        <v>62</v>
      </c>
      <c r="E11" s="24">
        <f>Warhogs!D6</f>
        <v>19</v>
      </c>
      <c r="F11" s="24">
        <f>Warhogs!E6</f>
        <v>4</v>
      </c>
      <c r="G11" s="24">
        <f>Warhogs!F6</f>
        <v>13</v>
      </c>
      <c r="H11" s="24">
        <f>Warhogs!G6</f>
        <v>5</v>
      </c>
      <c r="I11" s="24">
        <f>Warhogs!H6</f>
        <v>0</v>
      </c>
      <c r="J11" s="24">
        <f>Warhogs!I6</f>
        <v>1</v>
      </c>
      <c r="K11" s="24">
        <f>Warhogs!J6</f>
        <v>27</v>
      </c>
      <c r="L11" s="24">
        <f>Warhogs!K6</f>
        <v>1</v>
      </c>
      <c r="M11" s="11">
        <f t="shared" si="0"/>
        <v>0.68421052631578949</v>
      </c>
      <c r="N11" s="11">
        <f t="shared" si="1"/>
        <v>0.26315789473684209</v>
      </c>
      <c r="O11" s="11">
        <f t="shared" si="2"/>
        <v>0</v>
      </c>
      <c r="P11" s="11">
        <f t="shared" si="3"/>
        <v>6.0606060606060608E-2</v>
      </c>
      <c r="Q11" s="12">
        <f t="shared" si="4"/>
        <v>0.30645161290322581</v>
      </c>
      <c r="R11" s="12">
        <f t="shared" si="5"/>
        <v>0.43548387096774194</v>
      </c>
      <c r="S11" s="14">
        <f t="shared" si="6"/>
        <v>0.34848484848484851</v>
      </c>
      <c r="T11" s="14">
        <f t="shared" si="7"/>
        <v>0.78396871945259039</v>
      </c>
      <c r="U11" s="14">
        <f>(Table311202122[[#This Row],[2B]]+Table311202122[[#This Row],[3B]]+(3*Table311202122[[#This Row],[HR]]))/Table311202122[[#This Row],[AB]]</f>
        <v>0.12903225806451613</v>
      </c>
      <c r="V11" s="15">
        <f>(0.69*Table311202122[[#This Row],[BB]])+(0.89*Table311202122[[#This Row],[1B]])+(1.27*Table311202122[[#This Row],[2B]])+(1.62*Table311202122[[#This Row],[3B]])+(2.1*Table311202122[[#This Row],[HR]])/Table311202122[[#This Row],[PA]]</f>
        <v>20.711818181818181</v>
      </c>
      <c r="W11" s="25">
        <f t="shared" si="8"/>
        <v>9.7793939393939393</v>
      </c>
    </row>
    <row r="12" spans="1:23" x14ac:dyDescent="0.25">
      <c r="A12" s="17" t="s">
        <v>241</v>
      </c>
      <c r="B12" s="24" t="str">
        <f>Bulldogs!A7</f>
        <v>Leonard Kennedy</v>
      </c>
      <c r="C12" s="24">
        <f>Bulldogs!B7</f>
        <v>59</v>
      </c>
      <c r="D12" s="24">
        <f>Bulldogs!C7</f>
        <v>53</v>
      </c>
      <c r="E12" s="24">
        <f>Bulldogs!D7</f>
        <v>14</v>
      </c>
      <c r="F12" s="24">
        <f>Bulldogs!E7</f>
        <v>6</v>
      </c>
      <c r="G12" s="24">
        <f>Bulldogs!F7</f>
        <v>6</v>
      </c>
      <c r="H12" s="24">
        <f>Bulldogs!G7</f>
        <v>5</v>
      </c>
      <c r="I12" s="24">
        <f>Bulldogs!H7</f>
        <v>1</v>
      </c>
      <c r="J12" s="24">
        <f>Bulldogs!I7</f>
        <v>2</v>
      </c>
      <c r="K12" s="24">
        <f>Bulldogs!J7</f>
        <v>27</v>
      </c>
      <c r="L12" s="24">
        <f>Bulldogs!K7</f>
        <v>1</v>
      </c>
      <c r="M12" s="11">
        <f t="shared" si="0"/>
        <v>0.42857142857142855</v>
      </c>
      <c r="N12" s="11">
        <f t="shared" si="1"/>
        <v>0.35714285714285715</v>
      </c>
      <c r="O12" s="11">
        <f t="shared" si="2"/>
        <v>7.1428571428571425E-2</v>
      </c>
      <c r="P12" s="11">
        <f t="shared" si="3"/>
        <v>0.10169491525423729</v>
      </c>
      <c r="Q12" s="12">
        <f t="shared" si="4"/>
        <v>0.26415094339622641</v>
      </c>
      <c r="R12" s="12">
        <f t="shared" si="5"/>
        <v>0.50943396226415094</v>
      </c>
      <c r="S12" s="14">
        <f t="shared" si="6"/>
        <v>0.33898305084745761</v>
      </c>
      <c r="T12" s="14">
        <f t="shared" si="7"/>
        <v>0.84841701311160855</v>
      </c>
      <c r="U12" s="14">
        <f>(Table311202122[[#This Row],[2B]]+Table311202122[[#This Row],[3B]]+(3*Table311202122[[#This Row],[HR]]))/Table311202122[[#This Row],[AB]]</f>
        <v>0.22641509433962265</v>
      </c>
      <c r="V12" s="15">
        <f>(0.69*Table311202122[[#This Row],[BB]])+(0.89*Table311202122[[#This Row],[1B]])+(1.27*Table311202122[[#This Row],[2B]])+(1.62*Table311202122[[#This Row],[3B]])+(2.1*Table311202122[[#This Row],[HR]])/Table311202122[[#This Row],[PA]]</f>
        <v>17.521186440677965</v>
      </c>
      <c r="W12" s="25">
        <f t="shared" si="8"/>
        <v>9.6901694915254222</v>
      </c>
    </row>
    <row r="13" spans="1:23" x14ac:dyDescent="0.25">
      <c r="A13" s="17" t="s">
        <v>239</v>
      </c>
      <c r="B13" s="38" t="str">
        <f>Crocs!A12</f>
        <v>Luis Martinez</v>
      </c>
      <c r="C13" s="38">
        <f>Crocs!B12</f>
        <v>26</v>
      </c>
      <c r="D13" s="38">
        <f>Crocs!C12</f>
        <v>23</v>
      </c>
      <c r="E13" s="38">
        <f>Crocs!D12</f>
        <v>8</v>
      </c>
      <c r="F13" s="38">
        <f>Crocs!E12</f>
        <v>3</v>
      </c>
      <c r="G13" s="38">
        <f>Crocs!F12</f>
        <v>0</v>
      </c>
      <c r="H13" s="38">
        <f>Crocs!G12</f>
        <v>4</v>
      </c>
      <c r="I13" s="38">
        <f>Crocs!H12</f>
        <v>2</v>
      </c>
      <c r="J13" s="38">
        <f>Crocs!I12</f>
        <v>2</v>
      </c>
      <c r="K13" s="38">
        <f>Crocs!J12</f>
        <v>22</v>
      </c>
      <c r="L13" s="38">
        <f>Crocs!K12</f>
        <v>0</v>
      </c>
      <c r="M13" s="31">
        <f t="shared" si="0"/>
        <v>0</v>
      </c>
      <c r="N13" s="31">
        <f t="shared" si="1"/>
        <v>0.5</v>
      </c>
      <c r="O13" s="31">
        <f t="shared" si="2"/>
        <v>0.25</v>
      </c>
      <c r="P13" s="31">
        <f t="shared" si="3"/>
        <v>0.11538461538461539</v>
      </c>
      <c r="Q13" s="32">
        <f t="shared" si="4"/>
        <v>0.34782608695652173</v>
      </c>
      <c r="R13" s="32">
        <f t="shared" si="5"/>
        <v>0.95652173913043481</v>
      </c>
      <c r="S13" s="33">
        <f t="shared" si="6"/>
        <v>0.42307692307692307</v>
      </c>
      <c r="T13" s="33">
        <f t="shared" si="7"/>
        <v>1.3795986622073579</v>
      </c>
      <c r="U13" s="33">
        <f>(Table311202122[[#This Row],[2B]]+Table311202122[[#This Row],[3B]]+(3*Table311202122[[#This Row],[HR]]))/Table311202122[[#This Row],[AB]]</f>
        <v>0.52173913043478259</v>
      </c>
      <c r="V13" s="34">
        <f>(0.69*Table311202122[[#This Row],[BB]])+(0.89*Table311202122[[#This Row],[1B]])+(1.27*Table311202122[[#This Row],[2B]])+(1.62*Table311202122[[#This Row],[3B]])+(2.1*Table311202122[[#This Row],[HR]])/Table311202122[[#This Row],[PA]]</f>
        <v>10.551538461538462</v>
      </c>
      <c r="W13" s="35">
        <f t="shared" si="8"/>
        <v>9.6376923076923084</v>
      </c>
    </row>
    <row r="14" spans="1:23" x14ac:dyDescent="0.25">
      <c r="A14" s="17" t="s">
        <v>241</v>
      </c>
      <c r="B14" s="24" t="str">
        <f>Bulldogs!A5</f>
        <v>Javier Vargas</v>
      </c>
      <c r="C14" s="24">
        <f>Bulldogs!B5</f>
        <v>65</v>
      </c>
      <c r="D14" s="24">
        <f>Bulldogs!C5</f>
        <v>60</v>
      </c>
      <c r="E14" s="24">
        <f>Bulldogs!D5</f>
        <v>15</v>
      </c>
      <c r="F14" s="24">
        <f>Bulldogs!E5</f>
        <v>5</v>
      </c>
      <c r="G14" s="24">
        <f>Bulldogs!F5</f>
        <v>6</v>
      </c>
      <c r="H14" s="24">
        <f>Bulldogs!G5</f>
        <v>6</v>
      </c>
      <c r="I14" s="24">
        <f>Bulldogs!H5</f>
        <v>1</v>
      </c>
      <c r="J14" s="24">
        <f>Bulldogs!I5</f>
        <v>2</v>
      </c>
      <c r="K14" s="24">
        <f>Bulldogs!J5</f>
        <v>29</v>
      </c>
      <c r="L14" s="24">
        <f>Bulldogs!K5</f>
        <v>0</v>
      </c>
      <c r="M14" s="11">
        <f t="shared" si="0"/>
        <v>0.4</v>
      </c>
      <c r="N14" s="11">
        <f t="shared" si="1"/>
        <v>0.4</v>
      </c>
      <c r="O14" s="11">
        <f t="shared" si="2"/>
        <v>6.6666666666666666E-2</v>
      </c>
      <c r="P14" s="11">
        <f t="shared" si="3"/>
        <v>7.6923076923076927E-2</v>
      </c>
      <c r="Q14" s="12">
        <f t="shared" si="4"/>
        <v>0.25</v>
      </c>
      <c r="R14" s="12">
        <f t="shared" si="5"/>
        <v>0.48333333333333334</v>
      </c>
      <c r="S14" s="14">
        <f t="shared" si="6"/>
        <v>0.30769230769230771</v>
      </c>
      <c r="T14" s="14">
        <f t="shared" si="7"/>
        <v>0.7910256410256411</v>
      </c>
      <c r="U14" s="14">
        <f>(Table311202122[[#This Row],[2B]]+Table311202122[[#This Row],[3B]]+(3*Table311202122[[#This Row],[HR]]))/Table311202122[[#This Row],[AB]]</f>
        <v>0.21666666666666667</v>
      </c>
      <c r="V14" s="15">
        <f>(0.69*Table311202122[[#This Row],[BB]])+(0.89*Table311202122[[#This Row],[1B]])+(1.27*Table311202122[[#This Row],[2B]])+(1.62*Table311202122[[#This Row],[3B]])+(2.1*Table311202122[[#This Row],[HR]])/Table311202122[[#This Row],[PA]]</f>
        <v>18.094615384615384</v>
      </c>
      <c r="W14" s="25">
        <f t="shared" si="8"/>
        <v>9.3230769230769237</v>
      </c>
    </row>
    <row r="15" spans="1:23" x14ac:dyDescent="0.25">
      <c r="A15" s="17" t="s">
        <v>239</v>
      </c>
      <c r="B15" s="16" t="str">
        <f>Crocs!A5</f>
        <v>Hector Santana</v>
      </c>
      <c r="C15" s="16">
        <f>Crocs!B5</f>
        <v>65</v>
      </c>
      <c r="D15" s="16">
        <f>Crocs!C5</f>
        <v>63</v>
      </c>
      <c r="E15" s="16">
        <f>Crocs!D5</f>
        <v>17</v>
      </c>
      <c r="F15" s="16">
        <f>Crocs!E5</f>
        <v>2</v>
      </c>
      <c r="G15" s="16">
        <f>Crocs!F5</f>
        <v>10</v>
      </c>
      <c r="H15" s="16">
        <f>Crocs!G5</f>
        <v>4</v>
      </c>
      <c r="I15" s="16">
        <f>Crocs!H5</f>
        <v>0</v>
      </c>
      <c r="J15" s="16">
        <f>Crocs!I5</f>
        <v>3</v>
      </c>
      <c r="K15" s="16">
        <f>Crocs!J5</f>
        <v>30</v>
      </c>
      <c r="L15" s="16">
        <f>Crocs!K5</f>
        <v>2</v>
      </c>
      <c r="M15" s="11">
        <f t="shared" si="0"/>
        <v>0.58823529411764708</v>
      </c>
      <c r="N15" s="11">
        <f t="shared" si="1"/>
        <v>0.23529411764705882</v>
      </c>
      <c r="O15" s="11">
        <f t="shared" si="2"/>
        <v>0</v>
      </c>
      <c r="P15" s="11">
        <f t="shared" si="3"/>
        <v>3.0769230769230771E-2</v>
      </c>
      <c r="Q15" s="12">
        <f t="shared" si="4"/>
        <v>0.26984126984126983</v>
      </c>
      <c r="R15" s="12">
        <f t="shared" si="5"/>
        <v>0.47619047619047616</v>
      </c>
      <c r="S15" s="14">
        <f t="shared" si="6"/>
        <v>0.29230769230769232</v>
      </c>
      <c r="T15" s="14">
        <f t="shared" si="7"/>
        <v>0.76849816849816843</v>
      </c>
      <c r="U15" s="14">
        <f>(Table311202122[[#This Row],[2B]]+Table311202122[[#This Row],[3B]]+(3*Table311202122[[#This Row],[HR]]))/Table311202122[[#This Row],[AB]]</f>
        <v>0.20634920634920634</v>
      </c>
      <c r="V15" s="15">
        <f>(0.69*Table311202122[[#This Row],[BB]])+(0.89*Table311202122[[#This Row],[1B]])+(1.27*Table311202122[[#This Row],[2B]])+(1.62*Table311202122[[#This Row],[3B]])+(2.1*Table311202122[[#This Row],[HR]])/Table311202122[[#This Row],[PA]]</f>
        <v>15.456923076923077</v>
      </c>
      <c r="W15" s="15">
        <f t="shared" si="8"/>
        <v>8.9372307692307693</v>
      </c>
    </row>
    <row r="16" spans="1:23" x14ac:dyDescent="0.25">
      <c r="A16" s="17" t="s">
        <v>240</v>
      </c>
      <c r="B16" s="17" t="str">
        <f>Sabertooths!A8</f>
        <v>Phillip Luthi</v>
      </c>
      <c r="C16" s="17">
        <f>Sabertooths!B8</f>
        <v>58</v>
      </c>
      <c r="D16" s="17">
        <f>Sabertooths!C8</f>
        <v>58</v>
      </c>
      <c r="E16" s="17">
        <f>Sabertooths!D8</f>
        <v>16</v>
      </c>
      <c r="F16" s="17">
        <f>Sabertooths!E8</f>
        <v>0</v>
      </c>
      <c r="G16" s="17">
        <f>Sabertooths!F8</f>
        <v>8</v>
      </c>
      <c r="H16" s="17">
        <f>Sabertooths!G8</f>
        <v>4</v>
      </c>
      <c r="I16" s="17">
        <f>Sabertooths!H8</f>
        <v>0</v>
      </c>
      <c r="J16" s="17">
        <f>Sabertooths!I8</f>
        <v>4</v>
      </c>
      <c r="K16" s="17">
        <f>Sabertooths!J8</f>
        <v>32</v>
      </c>
      <c r="L16" s="17">
        <f>Sabertooths!K8</f>
        <v>3</v>
      </c>
      <c r="M16" s="11">
        <f t="shared" si="0"/>
        <v>0.5</v>
      </c>
      <c r="N16" s="11">
        <f t="shared" si="1"/>
        <v>0.25</v>
      </c>
      <c r="O16" s="11">
        <f t="shared" si="2"/>
        <v>0</v>
      </c>
      <c r="P16" s="11">
        <f t="shared" si="3"/>
        <v>0</v>
      </c>
      <c r="Q16" s="12">
        <f t="shared" si="4"/>
        <v>0.27586206896551724</v>
      </c>
      <c r="R16" s="12">
        <f t="shared" si="5"/>
        <v>0.55172413793103448</v>
      </c>
      <c r="S16" s="14">
        <f t="shared" si="6"/>
        <v>0.27586206896551724</v>
      </c>
      <c r="T16" s="14">
        <f t="shared" si="7"/>
        <v>0.82758620689655171</v>
      </c>
      <c r="U16" s="14">
        <f>(Table311202122[[#This Row],[2B]]+Table311202122[[#This Row],[3B]]+(3*Table311202122[[#This Row],[HR]]))/Table311202122[[#This Row],[AB]]</f>
        <v>0.27586206896551724</v>
      </c>
      <c r="V16" s="15">
        <f>(0.69*Table311202122[[#This Row],[BB]])+(0.89*Table311202122[[#This Row],[1B]])+(1.27*Table311202122[[#This Row],[2B]])+(1.62*Table311202122[[#This Row],[3B]])+(2.1*Table311202122[[#This Row],[HR]])/Table311202122[[#This Row],[PA]]</f>
        <v>12.344827586206895</v>
      </c>
      <c r="W16" s="15">
        <f t="shared" si="8"/>
        <v>8.8544827586206889</v>
      </c>
    </row>
    <row r="17" spans="1:23" x14ac:dyDescent="0.25">
      <c r="A17" s="17" t="s">
        <v>241</v>
      </c>
      <c r="B17" s="17" t="str">
        <f>Bulldogs!A3</f>
        <v>Ramon Caballero</v>
      </c>
      <c r="C17" s="17">
        <f>Bulldogs!B3</f>
        <v>68</v>
      </c>
      <c r="D17" s="17">
        <f>Bulldogs!C3</f>
        <v>61</v>
      </c>
      <c r="E17" s="17">
        <f>Bulldogs!D3</f>
        <v>14</v>
      </c>
      <c r="F17" s="17">
        <f>Bulldogs!E3</f>
        <v>7</v>
      </c>
      <c r="G17" s="17">
        <f>Bulldogs!F3</f>
        <v>5</v>
      </c>
      <c r="H17" s="17">
        <f>Bulldogs!G3</f>
        <v>8</v>
      </c>
      <c r="I17" s="17">
        <f>Bulldogs!H3</f>
        <v>0</v>
      </c>
      <c r="J17" s="17">
        <f>Bulldogs!I3</f>
        <v>1</v>
      </c>
      <c r="K17" s="17">
        <f>Bulldogs!J3</f>
        <v>25</v>
      </c>
      <c r="L17" s="17">
        <f>Bulldogs!K3</f>
        <v>5</v>
      </c>
      <c r="M17" s="11">
        <f t="shared" si="0"/>
        <v>0.35714285714285715</v>
      </c>
      <c r="N17" s="11">
        <f t="shared" si="1"/>
        <v>0.5714285714285714</v>
      </c>
      <c r="O17" s="11">
        <f t="shared" si="2"/>
        <v>0</v>
      </c>
      <c r="P17" s="11">
        <f t="shared" si="3"/>
        <v>0.10294117647058823</v>
      </c>
      <c r="Q17" s="12">
        <f t="shared" si="4"/>
        <v>0.22950819672131148</v>
      </c>
      <c r="R17" s="12">
        <f t="shared" si="5"/>
        <v>0.4098360655737705</v>
      </c>
      <c r="S17" s="14">
        <f t="shared" si="6"/>
        <v>0.30882352941176472</v>
      </c>
      <c r="T17" s="14">
        <f t="shared" si="7"/>
        <v>0.71865959498553522</v>
      </c>
      <c r="U17" s="14">
        <f>(Table311202122[[#This Row],[2B]]+Table311202122[[#This Row],[3B]]+(3*Table311202122[[#This Row],[HR]]))/Table311202122[[#This Row],[AB]]</f>
        <v>0.18032786885245902</v>
      </c>
      <c r="V17" s="15">
        <f>(0.69*Table311202122[[#This Row],[BB]])+(0.89*Table311202122[[#This Row],[1B]])+(1.27*Table311202122[[#This Row],[2B]])+(1.62*Table311202122[[#This Row],[3B]])+(2.1*Table311202122[[#This Row],[HR]])/Table311202122[[#This Row],[PA]]</f>
        <v>19.470882352941178</v>
      </c>
      <c r="W17" s="15">
        <f t="shared" si="8"/>
        <v>8.3208823529411777</v>
      </c>
    </row>
    <row r="18" spans="1:23" x14ac:dyDescent="0.25">
      <c r="A18" s="17" t="s">
        <v>239</v>
      </c>
      <c r="B18" s="17" t="str">
        <f>Crocs!A9</f>
        <v>Pedro Reyes</v>
      </c>
      <c r="C18" s="17">
        <f>Crocs!B9</f>
        <v>59</v>
      </c>
      <c r="D18" s="17">
        <f>Crocs!C9</f>
        <v>58</v>
      </c>
      <c r="E18" s="17">
        <f>Crocs!D9</f>
        <v>14</v>
      </c>
      <c r="F18" s="17">
        <f>Crocs!E9</f>
        <v>1</v>
      </c>
      <c r="G18" s="17">
        <f>Crocs!F9</f>
        <v>5</v>
      </c>
      <c r="H18" s="17">
        <f>Crocs!G9</f>
        <v>5</v>
      </c>
      <c r="I18" s="17">
        <f>Crocs!H9</f>
        <v>0</v>
      </c>
      <c r="J18" s="17">
        <f>Crocs!I9</f>
        <v>4</v>
      </c>
      <c r="K18" s="17">
        <f>Crocs!J9</f>
        <v>31</v>
      </c>
      <c r="L18" s="17">
        <f>Crocs!K9</f>
        <v>1</v>
      </c>
      <c r="M18" s="11">
        <f t="shared" si="0"/>
        <v>0.35714285714285715</v>
      </c>
      <c r="N18" s="11">
        <f t="shared" si="1"/>
        <v>0.35714285714285715</v>
      </c>
      <c r="O18" s="11">
        <f t="shared" si="2"/>
        <v>0</v>
      </c>
      <c r="P18" s="11">
        <f t="shared" si="3"/>
        <v>1.6949152542372881E-2</v>
      </c>
      <c r="Q18" s="12">
        <f t="shared" si="4"/>
        <v>0.2413793103448276</v>
      </c>
      <c r="R18" s="12">
        <f t="shared" si="5"/>
        <v>0.53448275862068961</v>
      </c>
      <c r="S18" s="14">
        <f t="shared" si="6"/>
        <v>0.25423728813559321</v>
      </c>
      <c r="T18" s="14">
        <f t="shared" si="7"/>
        <v>0.78872004675628282</v>
      </c>
      <c r="U18" s="14">
        <f>(Table311202122[[#This Row],[2B]]+Table311202122[[#This Row],[3B]]+(3*Table311202122[[#This Row],[HR]]))/Table311202122[[#This Row],[AB]]</f>
        <v>0.29310344827586204</v>
      </c>
      <c r="V18" s="15">
        <f>(0.69*Table311202122[[#This Row],[BB]])+(0.89*Table311202122[[#This Row],[1B]])+(1.27*Table311202122[[#This Row],[2B]])+(1.62*Table311202122[[#This Row],[3B]])+(2.1*Table311202122[[#This Row],[HR]])/Table311202122[[#This Row],[PA]]</f>
        <v>11.632372881355932</v>
      </c>
      <c r="W18" s="15">
        <f t="shared" si="8"/>
        <v>7.9562711864406781</v>
      </c>
    </row>
    <row r="19" spans="1:23" x14ac:dyDescent="0.25">
      <c r="A19" s="17" t="s">
        <v>240</v>
      </c>
      <c r="B19" s="17" t="str">
        <f>Sabertooths!A5</f>
        <v>Ernesto Aguilar</v>
      </c>
      <c r="C19" s="17">
        <f>Sabertooths!B5</f>
        <v>64</v>
      </c>
      <c r="D19" s="17">
        <f>Sabertooths!C5</f>
        <v>59</v>
      </c>
      <c r="E19" s="17">
        <f>Sabertooths!D5</f>
        <v>15</v>
      </c>
      <c r="F19" s="17">
        <f>Sabertooths!E5</f>
        <v>5</v>
      </c>
      <c r="G19" s="17">
        <f>Sabertooths!F5</f>
        <v>11</v>
      </c>
      <c r="H19" s="17">
        <f>Sabertooths!G5</f>
        <v>3</v>
      </c>
      <c r="I19" s="17">
        <f>Sabertooths!H5</f>
        <v>0</v>
      </c>
      <c r="J19" s="17">
        <f>Sabertooths!I5</f>
        <v>1</v>
      </c>
      <c r="K19" s="17">
        <f>Sabertooths!J5</f>
        <v>21</v>
      </c>
      <c r="L19" s="17">
        <f>Sabertooths!K5</f>
        <v>5</v>
      </c>
      <c r="M19" s="11">
        <f t="shared" si="0"/>
        <v>0.73333333333333328</v>
      </c>
      <c r="N19" s="11">
        <f t="shared" si="1"/>
        <v>0.2</v>
      </c>
      <c r="O19" s="11">
        <f t="shared" si="2"/>
        <v>0</v>
      </c>
      <c r="P19" s="11">
        <f t="shared" si="3"/>
        <v>7.8125E-2</v>
      </c>
      <c r="Q19" s="12">
        <f t="shared" si="4"/>
        <v>0.25423728813559321</v>
      </c>
      <c r="R19" s="12">
        <f t="shared" si="5"/>
        <v>0.3559322033898305</v>
      </c>
      <c r="S19" s="14">
        <f t="shared" si="6"/>
        <v>0.3125</v>
      </c>
      <c r="T19" s="14">
        <f t="shared" si="7"/>
        <v>0.66843220338983045</v>
      </c>
      <c r="U19" s="14">
        <f>(Table311202122[[#This Row],[2B]]+Table311202122[[#This Row],[3B]]+(3*Table311202122[[#This Row],[HR]]))/Table311202122[[#This Row],[AB]]</f>
        <v>0.10169491525423729</v>
      </c>
      <c r="V19" s="15">
        <f>(0.69*Table311202122[[#This Row],[BB]])+(0.89*Table311202122[[#This Row],[1B]])+(1.27*Table311202122[[#This Row],[2B]])+(1.62*Table311202122[[#This Row],[3B]])+(2.1*Table311202122[[#This Row],[HR]])/Table311202122[[#This Row],[PA]]</f>
        <v>17.082812499999999</v>
      </c>
      <c r="W19" s="15">
        <f t="shared" si="8"/>
        <v>7.0093750000000004</v>
      </c>
    </row>
    <row r="20" spans="1:23" x14ac:dyDescent="0.25">
      <c r="A20" s="17" t="s">
        <v>239</v>
      </c>
      <c r="B20" s="17" t="str">
        <f>Crocs!A8</f>
        <v>Mohamed Romero</v>
      </c>
      <c r="C20" s="17">
        <f>Crocs!B8</f>
        <v>58</v>
      </c>
      <c r="D20" s="17">
        <f>Crocs!C8</f>
        <v>56</v>
      </c>
      <c r="E20" s="17">
        <f>Crocs!D8</f>
        <v>13</v>
      </c>
      <c r="F20" s="17">
        <f>Crocs!E8</f>
        <v>2</v>
      </c>
      <c r="G20" s="17">
        <f>Crocs!F8</f>
        <v>6</v>
      </c>
      <c r="H20" s="17">
        <f>Crocs!G8</f>
        <v>4</v>
      </c>
      <c r="I20" s="17">
        <f>Crocs!H8</f>
        <v>0</v>
      </c>
      <c r="J20" s="17">
        <f>Crocs!I8</f>
        <v>3</v>
      </c>
      <c r="K20" s="17">
        <f>Crocs!J8</f>
        <v>26</v>
      </c>
      <c r="L20" s="17">
        <f>Crocs!K8</f>
        <v>3</v>
      </c>
      <c r="M20" s="11">
        <f t="shared" si="0"/>
        <v>0.46153846153846156</v>
      </c>
      <c r="N20" s="11">
        <f t="shared" si="1"/>
        <v>0.30769230769230771</v>
      </c>
      <c r="O20" s="11">
        <f t="shared" si="2"/>
        <v>0</v>
      </c>
      <c r="P20" s="11">
        <f t="shared" si="3"/>
        <v>3.4482758620689655E-2</v>
      </c>
      <c r="Q20" s="12">
        <f t="shared" si="4"/>
        <v>0.23214285714285715</v>
      </c>
      <c r="R20" s="12">
        <f t="shared" si="5"/>
        <v>0.4642857142857143</v>
      </c>
      <c r="S20" s="14">
        <f t="shared" si="6"/>
        <v>0.25862068965517243</v>
      </c>
      <c r="T20" s="14">
        <f t="shared" si="7"/>
        <v>0.72290640394088679</v>
      </c>
      <c r="U20" s="14">
        <f>(Table311202122[[#This Row],[2B]]+Table311202122[[#This Row],[3B]]+(3*Table311202122[[#This Row],[HR]]))/Table311202122[[#This Row],[AB]]</f>
        <v>0.23214285714285715</v>
      </c>
      <c r="V20" s="15">
        <f>(0.69*Table311202122[[#This Row],[BB]])+(0.89*Table311202122[[#This Row],[1B]])+(1.27*Table311202122[[#This Row],[2B]])+(1.62*Table311202122[[#This Row],[3B]])+(2.1*Table311202122[[#This Row],[HR]])/Table311202122[[#This Row],[PA]]</f>
        <v>11.908620689655173</v>
      </c>
      <c r="W20" s="15">
        <f t="shared" si="8"/>
        <v>6.8855172413793104</v>
      </c>
    </row>
    <row r="21" spans="1:23" x14ac:dyDescent="0.25">
      <c r="A21" s="17" t="s">
        <v>239</v>
      </c>
      <c r="B21" s="17" t="str">
        <f>Crocs!A6</f>
        <v>Julian Santana</v>
      </c>
      <c r="C21" s="17">
        <f>Crocs!B6</f>
        <v>64</v>
      </c>
      <c r="D21" s="17">
        <f>Crocs!C6</f>
        <v>62</v>
      </c>
      <c r="E21" s="17">
        <f>Crocs!D6</f>
        <v>17</v>
      </c>
      <c r="F21" s="17">
        <f>Crocs!E6</f>
        <v>2</v>
      </c>
      <c r="G21" s="17">
        <f>Crocs!F6</f>
        <v>13</v>
      </c>
      <c r="H21" s="17">
        <f>Crocs!G6</f>
        <v>4</v>
      </c>
      <c r="I21" s="17">
        <f>Crocs!H6</f>
        <v>0</v>
      </c>
      <c r="J21" s="17">
        <f>Crocs!I6</f>
        <v>0</v>
      </c>
      <c r="K21" s="17">
        <f>Crocs!J6</f>
        <v>21</v>
      </c>
      <c r="L21" s="17">
        <f>Crocs!K6</f>
        <v>4</v>
      </c>
      <c r="M21" s="11">
        <f t="shared" si="0"/>
        <v>0.76470588235294112</v>
      </c>
      <c r="N21" s="11">
        <f t="shared" si="1"/>
        <v>0.23529411764705882</v>
      </c>
      <c r="O21" s="11">
        <f t="shared" si="2"/>
        <v>0</v>
      </c>
      <c r="P21" s="11">
        <f t="shared" si="3"/>
        <v>3.125E-2</v>
      </c>
      <c r="Q21" s="12">
        <f t="shared" si="4"/>
        <v>0.27419354838709675</v>
      </c>
      <c r="R21" s="12">
        <f t="shared" si="5"/>
        <v>0.33870967741935482</v>
      </c>
      <c r="S21" s="14">
        <f t="shared" si="6"/>
        <v>0.296875</v>
      </c>
      <c r="T21" s="14">
        <f t="shared" si="7"/>
        <v>0.63558467741935476</v>
      </c>
      <c r="U21" s="14">
        <f>(Table311202122[[#This Row],[2B]]+Table311202122[[#This Row],[3B]]+(3*Table311202122[[#This Row],[HR]]))/Table311202122[[#This Row],[AB]]</f>
        <v>6.4516129032258063E-2</v>
      </c>
      <c r="V21" s="15">
        <f>(0.69*Table311202122[[#This Row],[BB]])+(0.89*Table311202122[[#This Row],[1B]])+(1.27*Table311202122[[#This Row],[2B]])+(1.62*Table311202122[[#This Row],[3B]])+(2.1*Table311202122[[#This Row],[HR]])/Table311202122[[#This Row],[PA]]</f>
        <v>18.03</v>
      </c>
      <c r="W21" s="15">
        <f t="shared" si="8"/>
        <v>6.4212499999999997</v>
      </c>
    </row>
    <row r="22" spans="1:23" x14ac:dyDescent="0.25">
      <c r="A22" s="17" t="s">
        <v>239</v>
      </c>
      <c r="B22" s="17" t="str">
        <f>Crocs!A2</f>
        <v>Alfred Williams</v>
      </c>
      <c r="C22" s="17">
        <f>Crocs!B2</f>
        <v>71</v>
      </c>
      <c r="D22" s="17">
        <f>Crocs!C2</f>
        <v>62</v>
      </c>
      <c r="E22" s="17">
        <f>Crocs!D2</f>
        <v>12</v>
      </c>
      <c r="F22" s="17">
        <f>Crocs!E2</f>
        <v>9</v>
      </c>
      <c r="G22" s="17">
        <f>Crocs!F2</f>
        <v>6</v>
      </c>
      <c r="H22" s="17">
        <f>Crocs!G2</f>
        <v>5</v>
      </c>
      <c r="I22" s="17">
        <f>Crocs!H2</f>
        <v>1</v>
      </c>
      <c r="J22" s="17">
        <f>Crocs!I2</f>
        <v>0</v>
      </c>
      <c r="K22" s="17">
        <f>Crocs!J2</f>
        <v>19</v>
      </c>
      <c r="L22" s="17">
        <f>Crocs!K2</f>
        <v>2</v>
      </c>
      <c r="M22" s="11">
        <f t="shared" si="0"/>
        <v>0.5</v>
      </c>
      <c r="N22" s="11">
        <f t="shared" si="1"/>
        <v>0.41666666666666669</v>
      </c>
      <c r="O22" s="11">
        <f t="shared" si="2"/>
        <v>8.3333333333333329E-2</v>
      </c>
      <c r="P22" s="11">
        <f t="shared" si="3"/>
        <v>0.12676056338028169</v>
      </c>
      <c r="Q22" s="12">
        <f t="shared" si="4"/>
        <v>0.19354838709677419</v>
      </c>
      <c r="R22" s="12">
        <f t="shared" si="5"/>
        <v>0.30645161290322581</v>
      </c>
      <c r="S22" s="14">
        <f t="shared" si="6"/>
        <v>0.29577464788732394</v>
      </c>
      <c r="T22" s="14">
        <f t="shared" si="7"/>
        <v>0.60222626079054975</v>
      </c>
      <c r="U22" s="14">
        <f>(Table311202122[[#This Row],[2B]]+Table311202122[[#This Row],[3B]]+(3*Table311202122[[#This Row],[HR]]))/Table311202122[[#This Row],[AB]]</f>
        <v>9.6774193548387094E-2</v>
      </c>
      <c r="V22" s="15">
        <f>(0.69*Table311202122[[#This Row],[BB]])+(0.89*Table311202122[[#This Row],[1B]])+(1.27*Table311202122[[#This Row],[2B]])+(1.62*Table311202122[[#This Row],[3B]])+(2.1*Table311202122[[#This Row],[HR]])/Table311202122[[#This Row],[PA]]</f>
        <v>19.52</v>
      </c>
      <c r="W22" s="15">
        <f t="shared" si="8"/>
        <v>6.326478873239437</v>
      </c>
    </row>
    <row r="23" spans="1:23" x14ac:dyDescent="0.25">
      <c r="A23" s="17" t="s">
        <v>241</v>
      </c>
      <c r="B23" s="17" t="str">
        <f>Bulldogs!A2</f>
        <v>Ted Clark</v>
      </c>
      <c r="C23" s="17">
        <f>Bulldogs!B2</f>
        <v>66</v>
      </c>
      <c r="D23" s="17">
        <f>Bulldogs!C2</f>
        <v>62</v>
      </c>
      <c r="E23" s="17">
        <f>Bulldogs!D2</f>
        <v>11</v>
      </c>
      <c r="F23" s="17">
        <f>Bulldogs!E2</f>
        <v>4</v>
      </c>
      <c r="G23" s="17">
        <f>Bulldogs!F2</f>
        <v>5</v>
      </c>
      <c r="H23" s="17">
        <f>Bulldogs!G2</f>
        <v>2</v>
      </c>
      <c r="I23" s="17">
        <f>Bulldogs!H2</f>
        <v>1</v>
      </c>
      <c r="J23" s="17">
        <f>Bulldogs!I2</f>
        <v>3</v>
      </c>
      <c r="K23" s="17">
        <f>Bulldogs!J2</f>
        <v>24</v>
      </c>
      <c r="L23" s="17">
        <f>Bulldogs!K2</f>
        <v>1</v>
      </c>
      <c r="M23" s="11">
        <f t="shared" si="0"/>
        <v>0.45454545454545453</v>
      </c>
      <c r="N23" s="11">
        <f t="shared" si="1"/>
        <v>0.18181818181818182</v>
      </c>
      <c r="O23" s="11">
        <f t="shared" si="2"/>
        <v>9.0909090909090912E-2</v>
      </c>
      <c r="P23" s="11">
        <f t="shared" si="3"/>
        <v>6.0606060606060608E-2</v>
      </c>
      <c r="Q23" s="12">
        <f t="shared" si="4"/>
        <v>0.17741935483870969</v>
      </c>
      <c r="R23" s="12">
        <f t="shared" si="5"/>
        <v>0.38709677419354838</v>
      </c>
      <c r="S23" s="14">
        <f t="shared" si="6"/>
        <v>0.22727272727272727</v>
      </c>
      <c r="T23" s="14">
        <f t="shared" si="7"/>
        <v>0.61436950146627567</v>
      </c>
      <c r="U23" s="14">
        <f>(Table311202122[[#This Row],[2B]]+Table311202122[[#This Row],[3B]]+(3*Table311202122[[#This Row],[HR]]))/Table311202122[[#This Row],[AB]]</f>
        <v>0.19354838709677419</v>
      </c>
      <c r="V23" s="15">
        <f>(0.69*Table311202122[[#This Row],[BB]])+(0.89*Table311202122[[#This Row],[1B]])+(1.27*Table311202122[[#This Row],[2B]])+(1.62*Table311202122[[#This Row],[3B]])+(2.1*Table311202122[[#This Row],[HR]])/Table311202122[[#This Row],[PA]]</f>
        <v>11.465454545454547</v>
      </c>
      <c r="W23" s="15">
        <f t="shared" si="8"/>
        <v>5.6987878787878783</v>
      </c>
    </row>
    <row r="24" spans="1:23" x14ac:dyDescent="0.25">
      <c r="A24" s="17" t="s">
        <v>240</v>
      </c>
      <c r="B24" s="17" t="str">
        <f>Sabertooths!A9</f>
        <v>Jared Snyder</v>
      </c>
      <c r="C24" s="17">
        <f>Sabertooths!B9</f>
        <v>57</v>
      </c>
      <c r="D24" s="17">
        <f>Sabertooths!C9</f>
        <v>55</v>
      </c>
      <c r="E24" s="17">
        <f>Sabertooths!D9</f>
        <v>15</v>
      </c>
      <c r="F24" s="17">
        <f>Sabertooths!E9</f>
        <v>2</v>
      </c>
      <c r="G24" s="17">
        <f>Sabertooths!F9</f>
        <v>13</v>
      </c>
      <c r="H24" s="17">
        <f>Sabertooths!G9</f>
        <v>2</v>
      </c>
      <c r="I24" s="17">
        <f>Sabertooths!H9</f>
        <v>0</v>
      </c>
      <c r="J24" s="17">
        <f>Sabertooths!I9</f>
        <v>0</v>
      </c>
      <c r="K24" s="17">
        <f>Sabertooths!J9</f>
        <v>17</v>
      </c>
      <c r="L24" s="17">
        <f>Sabertooths!K9</f>
        <v>2</v>
      </c>
      <c r="M24" s="11">
        <f t="shared" si="0"/>
        <v>0.8666666666666667</v>
      </c>
      <c r="N24" s="11">
        <f t="shared" si="1"/>
        <v>0.13333333333333333</v>
      </c>
      <c r="O24" s="11">
        <f t="shared" si="2"/>
        <v>0</v>
      </c>
      <c r="P24" s="11">
        <f t="shared" si="3"/>
        <v>3.5087719298245612E-2</v>
      </c>
      <c r="Q24" s="12">
        <f t="shared" si="4"/>
        <v>0.27272727272727271</v>
      </c>
      <c r="R24" s="12">
        <f t="shared" si="5"/>
        <v>0.30909090909090908</v>
      </c>
      <c r="S24" s="14">
        <f t="shared" si="6"/>
        <v>0.2982456140350877</v>
      </c>
      <c r="T24" s="14">
        <f t="shared" si="7"/>
        <v>0.60733652312599684</v>
      </c>
      <c r="U24" s="14">
        <f>(Table311202122[[#This Row],[2B]]+Table311202122[[#This Row],[3B]]+(3*Table311202122[[#This Row],[HR]]))/Table311202122[[#This Row],[AB]]</f>
        <v>3.6363636363636362E-2</v>
      </c>
      <c r="V24" s="15">
        <f>(0.69*Table311202122[[#This Row],[BB]])+(0.89*Table311202122[[#This Row],[1B]])+(1.27*Table311202122[[#This Row],[2B]])+(1.62*Table311202122[[#This Row],[3B]])+(2.1*Table311202122[[#This Row],[HR]])/Table311202122[[#This Row],[PA]]</f>
        <v>15.489999999999998</v>
      </c>
      <c r="W24" s="15">
        <f t="shared" si="8"/>
        <v>5.2435087719298243</v>
      </c>
    </row>
    <row r="25" spans="1:23" x14ac:dyDescent="0.25">
      <c r="A25" s="17" t="s">
        <v>242</v>
      </c>
      <c r="B25" s="17" t="str">
        <f>Warhogs!A5</f>
        <v>Henry Rogers</v>
      </c>
      <c r="C25" s="17">
        <f>Warhogs!B5</f>
        <v>70</v>
      </c>
      <c r="D25" s="17">
        <f>Warhogs!C5</f>
        <v>64</v>
      </c>
      <c r="E25" s="17">
        <f>Warhogs!D5</f>
        <v>11</v>
      </c>
      <c r="F25" s="17">
        <f>Warhogs!E5</f>
        <v>6</v>
      </c>
      <c r="G25" s="17">
        <f>Warhogs!F5</f>
        <v>7</v>
      </c>
      <c r="H25" s="17">
        <f>Warhogs!G5</f>
        <v>4</v>
      </c>
      <c r="I25" s="17">
        <f>Warhogs!H5</f>
        <v>0</v>
      </c>
      <c r="J25" s="17">
        <f>Warhogs!I5</f>
        <v>0</v>
      </c>
      <c r="K25" s="17">
        <f>Warhogs!J5</f>
        <v>15</v>
      </c>
      <c r="L25" s="17">
        <f>Warhogs!K5</f>
        <v>0</v>
      </c>
      <c r="M25" s="11">
        <f t="shared" si="0"/>
        <v>0.63636363636363635</v>
      </c>
      <c r="N25" s="11">
        <f t="shared" si="1"/>
        <v>0.36363636363636365</v>
      </c>
      <c r="O25" s="11">
        <f t="shared" si="2"/>
        <v>0</v>
      </c>
      <c r="P25" s="11">
        <f t="shared" si="3"/>
        <v>8.5714285714285715E-2</v>
      </c>
      <c r="Q25" s="12">
        <f t="shared" si="4"/>
        <v>0.171875</v>
      </c>
      <c r="R25" s="12">
        <f t="shared" si="5"/>
        <v>0.234375</v>
      </c>
      <c r="S25" s="14">
        <f t="shared" si="6"/>
        <v>0.24285714285714285</v>
      </c>
      <c r="T25" s="14">
        <f t="shared" si="7"/>
        <v>0.47723214285714288</v>
      </c>
      <c r="U25" s="14">
        <f>(Table311202122[[#This Row],[2B]]+Table311202122[[#This Row],[3B]]+(3*Table311202122[[#This Row],[HR]]))/Table311202122[[#This Row],[AB]]</f>
        <v>6.25E-2</v>
      </c>
      <c r="V25" s="15">
        <f>(0.69*Table311202122[[#This Row],[BB]])+(0.89*Table311202122[[#This Row],[1B]])+(1.27*Table311202122[[#This Row],[2B]])+(1.62*Table311202122[[#This Row],[3B]])+(2.1*Table311202122[[#This Row],[HR]])/Table311202122[[#This Row],[PA]]</f>
        <v>15.450000000000001</v>
      </c>
      <c r="W25" s="15">
        <f t="shared" si="8"/>
        <v>4.0217142857142854</v>
      </c>
    </row>
    <row r="26" spans="1:23" x14ac:dyDescent="0.25">
      <c r="A26" s="17" t="s">
        <v>241</v>
      </c>
      <c r="B26" s="17" t="str">
        <f>Bulldogs!A9</f>
        <v>Gergory Peters</v>
      </c>
      <c r="C26" s="17">
        <f>Bulldogs!B9</f>
        <v>57</v>
      </c>
      <c r="D26" s="17">
        <f>Bulldogs!C9</f>
        <v>56</v>
      </c>
      <c r="E26" s="17">
        <f>Bulldogs!D9</f>
        <v>10</v>
      </c>
      <c r="F26" s="17">
        <f>Bulldogs!E9</f>
        <v>1</v>
      </c>
      <c r="G26" s="17">
        <f>Bulldogs!F9</f>
        <v>4</v>
      </c>
      <c r="H26" s="17">
        <f>Bulldogs!G9</f>
        <v>4</v>
      </c>
      <c r="I26" s="17">
        <f>Bulldogs!H9</f>
        <v>0</v>
      </c>
      <c r="J26" s="17">
        <f>Bulldogs!I9</f>
        <v>2</v>
      </c>
      <c r="K26" s="17">
        <f>Bulldogs!J9</f>
        <v>20</v>
      </c>
      <c r="L26" s="17">
        <f>Bulldogs!K9</f>
        <v>3</v>
      </c>
      <c r="M26" s="11">
        <f t="shared" si="0"/>
        <v>0.4</v>
      </c>
      <c r="N26" s="11">
        <f t="shared" si="1"/>
        <v>0.4</v>
      </c>
      <c r="O26" s="11">
        <f t="shared" si="2"/>
        <v>0</v>
      </c>
      <c r="P26" s="11">
        <f t="shared" si="3"/>
        <v>1.7543859649122806E-2</v>
      </c>
      <c r="Q26" s="12">
        <f t="shared" si="4"/>
        <v>0.17857142857142858</v>
      </c>
      <c r="R26" s="12">
        <f t="shared" si="5"/>
        <v>0.35714285714285715</v>
      </c>
      <c r="S26" s="14">
        <f t="shared" si="6"/>
        <v>0.19298245614035087</v>
      </c>
      <c r="T26" s="33">
        <f t="shared" si="7"/>
        <v>0.55012531328320802</v>
      </c>
      <c r="U26" s="33">
        <f>(Table311202122[[#This Row],[2B]]+Table311202122[[#This Row],[3B]]+(3*Table311202122[[#This Row],[HR]]))/Table311202122[[#This Row],[AB]]</f>
        <v>0.17857142857142858</v>
      </c>
      <c r="V26" s="34">
        <f>(0.69*Table311202122[[#This Row],[BB]])+(0.89*Table311202122[[#This Row],[1B]])+(1.27*Table311202122[[#This Row],[2B]])+(1.62*Table311202122[[#This Row],[3B]])+(2.1*Table311202122[[#This Row],[HR]])/Table311202122[[#This Row],[PA]]</f>
        <v>9.4036842105263165</v>
      </c>
      <c r="W26" s="15">
        <f t="shared" si="8"/>
        <v>3.9371929824561405</v>
      </c>
    </row>
    <row r="27" spans="1:23" x14ac:dyDescent="0.25">
      <c r="A27" s="17" t="s">
        <v>240</v>
      </c>
      <c r="B27" s="17" t="str">
        <f>Sabertooths!A6</f>
        <v>Jorge Ortiz</v>
      </c>
      <c r="C27" s="17">
        <f>Sabertooths!B6</f>
        <v>65</v>
      </c>
      <c r="D27" s="17">
        <f>Sabertooths!C6</f>
        <v>62</v>
      </c>
      <c r="E27" s="17">
        <f>Sabertooths!D6</f>
        <v>11</v>
      </c>
      <c r="F27" s="17">
        <f>Sabertooths!E6</f>
        <v>3</v>
      </c>
      <c r="G27" s="17">
        <f>Sabertooths!F6</f>
        <v>7</v>
      </c>
      <c r="H27" s="17">
        <f>Sabertooths!G6</f>
        <v>3</v>
      </c>
      <c r="I27" s="17">
        <f>Sabertooths!H6</f>
        <v>0</v>
      </c>
      <c r="J27" s="17">
        <f>Sabertooths!I6</f>
        <v>1</v>
      </c>
      <c r="K27" s="17">
        <f>Sabertooths!J6</f>
        <v>17</v>
      </c>
      <c r="L27" s="17">
        <f>Sabertooths!K6</f>
        <v>5</v>
      </c>
      <c r="M27" s="20">
        <f t="shared" si="0"/>
        <v>0.63636363636363635</v>
      </c>
      <c r="N27" s="20">
        <f t="shared" si="1"/>
        <v>0.27272727272727271</v>
      </c>
      <c r="O27" s="20">
        <f t="shared" si="2"/>
        <v>0</v>
      </c>
      <c r="P27" s="20">
        <f t="shared" si="3"/>
        <v>4.6153846153846156E-2</v>
      </c>
      <c r="Q27" s="21">
        <f t="shared" si="4"/>
        <v>0.17741935483870969</v>
      </c>
      <c r="R27" s="21">
        <f t="shared" si="5"/>
        <v>0.27419354838709675</v>
      </c>
      <c r="S27" s="22">
        <f t="shared" si="6"/>
        <v>0.2153846153846154</v>
      </c>
      <c r="T27" s="22">
        <f t="shared" si="7"/>
        <v>0.48957816377171215</v>
      </c>
      <c r="U27" s="22">
        <f>(Table311202122[[#This Row],[2B]]+Table311202122[[#This Row],[3B]]+(3*Table311202122[[#This Row],[HR]]))/Table311202122[[#This Row],[AB]]</f>
        <v>9.6774193548387094E-2</v>
      </c>
      <c r="V27" s="23">
        <f>(0.69*Table311202122[[#This Row],[BB]])+(0.89*Table311202122[[#This Row],[1B]])+(1.27*Table311202122[[#This Row],[2B]])+(1.62*Table311202122[[#This Row],[3B]])+(2.1*Table311202122[[#This Row],[HR]])/Table311202122[[#This Row],[PA]]</f>
        <v>12.142307692307693</v>
      </c>
      <c r="W27" s="23">
        <f t="shared" si="8"/>
        <v>3.8695384615384616</v>
      </c>
    </row>
    <row r="28" spans="1:23" x14ac:dyDescent="0.25">
      <c r="A28" s="17" t="s">
        <v>240</v>
      </c>
      <c r="B28" s="17" t="str">
        <f>Sabertooths!A13</f>
        <v>Eddie Sullivan</v>
      </c>
      <c r="C28" s="17">
        <f>Sabertooths!B13</f>
        <v>31</v>
      </c>
      <c r="D28" s="17">
        <f>Sabertooths!C13</f>
        <v>27</v>
      </c>
      <c r="E28" s="17">
        <f>Sabertooths!D13</f>
        <v>6</v>
      </c>
      <c r="F28" s="17">
        <f>Sabertooths!E13</f>
        <v>4</v>
      </c>
      <c r="G28" s="17">
        <f>Sabertooths!F13</f>
        <v>5</v>
      </c>
      <c r="H28" s="17">
        <f>Sabertooths!G13</f>
        <v>0</v>
      </c>
      <c r="I28" s="17">
        <f>Sabertooths!H13</f>
        <v>0</v>
      </c>
      <c r="J28" s="17">
        <f>Sabertooths!I13</f>
        <v>1</v>
      </c>
      <c r="K28" s="17">
        <f>Sabertooths!J13</f>
        <v>9</v>
      </c>
      <c r="L28" s="17">
        <f>Sabertooths!K13</f>
        <v>2</v>
      </c>
      <c r="M28" s="11">
        <f t="shared" si="0"/>
        <v>0.83333333333333337</v>
      </c>
      <c r="N28" s="11">
        <f t="shared" si="1"/>
        <v>0</v>
      </c>
      <c r="O28" s="11">
        <f t="shared" si="2"/>
        <v>0</v>
      </c>
      <c r="P28" s="11">
        <f t="shared" si="3"/>
        <v>0.12903225806451613</v>
      </c>
      <c r="Q28" s="12">
        <f t="shared" si="4"/>
        <v>0.22222222222222221</v>
      </c>
      <c r="R28" s="12">
        <f t="shared" si="5"/>
        <v>0.33333333333333331</v>
      </c>
      <c r="S28" s="14">
        <f t="shared" si="6"/>
        <v>0.32258064516129031</v>
      </c>
      <c r="T28" s="14">
        <f t="shared" si="7"/>
        <v>0.65591397849462363</v>
      </c>
      <c r="U28" s="14">
        <f>(Table311202122[[#This Row],[2B]]+Table311202122[[#This Row],[3B]]+(3*Table311202122[[#This Row],[HR]]))/Table311202122[[#This Row],[AB]]</f>
        <v>0.1111111111111111</v>
      </c>
      <c r="V28" s="15">
        <f>(0.69*Table311202122[[#This Row],[BB]])+(0.89*Table311202122[[#This Row],[1B]])+(1.27*Table311202122[[#This Row],[2B]])+(1.62*Table311202122[[#This Row],[3B]])+(2.1*Table311202122[[#This Row],[HR]])/Table311202122[[#This Row],[PA]]</f>
        <v>7.2777419354838706</v>
      </c>
      <c r="W28" s="15">
        <f t="shared" si="8"/>
        <v>3.2722580645161288</v>
      </c>
    </row>
    <row r="29" spans="1:23" x14ac:dyDescent="0.25">
      <c r="A29" s="17" t="s">
        <v>242</v>
      </c>
      <c r="B29" s="17" t="str">
        <f>Warhogs!A9</f>
        <v>Pablo Prieto</v>
      </c>
      <c r="C29" s="17">
        <f>Warhogs!B9</f>
        <v>59</v>
      </c>
      <c r="D29" s="17">
        <f>Warhogs!C9</f>
        <v>55</v>
      </c>
      <c r="E29" s="17">
        <f>Warhogs!D9</f>
        <v>8</v>
      </c>
      <c r="F29" s="17">
        <f>Warhogs!E9</f>
        <v>4</v>
      </c>
      <c r="G29" s="17">
        <f>Warhogs!F9</f>
        <v>4</v>
      </c>
      <c r="H29" s="17">
        <f>Warhogs!G9</f>
        <v>2</v>
      </c>
      <c r="I29" s="17">
        <f>Warhogs!H9</f>
        <v>1</v>
      </c>
      <c r="J29" s="17">
        <f>Warhogs!I9</f>
        <v>1</v>
      </c>
      <c r="K29" s="17">
        <f>Warhogs!J9</f>
        <v>15</v>
      </c>
      <c r="L29" s="17">
        <f>Warhogs!K9</f>
        <v>1</v>
      </c>
      <c r="M29" s="11">
        <f t="shared" si="0"/>
        <v>0.5</v>
      </c>
      <c r="N29" s="11">
        <f t="shared" si="1"/>
        <v>0.25</v>
      </c>
      <c r="O29" s="11">
        <f t="shared" si="2"/>
        <v>0.125</v>
      </c>
      <c r="P29" s="11">
        <f t="shared" si="3"/>
        <v>6.7796610169491525E-2</v>
      </c>
      <c r="Q29" s="12">
        <f t="shared" si="4"/>
        <v>0.14545454545454545</v>
      </c>
      <c r="R29" s="12">
        <f t="shared" si="5"/>
        <v>0.27272727272727271</v>
      </c>
      <c r="S29" s="14">
        <f t="shared" si="6"/>
        <v>0.20338983050847459</v>
      </c>
      <c r="T29" s="14">
        <f t="shared" si="7"/>
        <v>0.4761171032357473</v>
      </c>
      <c r="U29" s="14">
        <f>(Table311202122[[#This Row],[2B]]+Table311202122[[#This Row],[3B]]+(3*Table311202122[[#This Row],[HR]]))/Table311202122[[#This Row],[AB]]</f>
        <v>0.10909090909090909</v>
      </c>
      <c r="V29" s="15">
        <f>(0.69*Table311202122[[#This Row],[BB]])+(0.89*Table311202122[[#This Row],[1B]])+(1.27*Table311202122[[#This Row],[2B]])+(1.62*Table311202122[[#This Row],[3B]])+(2.1*Table311202122[[#This Row],[HR]])/Table311202122[[#This Row],[PA]]</f>
        <v>10.515593220338983</v>
      </c>
      <c r="W29" s="15">
        <f t="shared" si="8"/>
        <v>3.2711864406779663</v>
      </c>
    </row>
    <row r="30" spans="1:23" x14ac:dyDescent="0.25">
      <c r="A30" s="17" t="s">
        <v>242</v>
      </c>
      <c r="B30" s="17" t="str">
        <f>Warhogs!A10</f>
        <v>Gordon Terry</v>
      </c>
      <c r="C30" s="17">
        <f>Warhogs!B10</f>
        <v>24</v>
      </c>
      <c r="D30" s="17">
        <f>Warhogs!C10</f>
        <v>23</v>
      </c>
      <c r="E30" s="17">
        <f>Warhogs!D10</f>
        <v>8</v>
      </c>
      <c r="F30" s="17">
        <f>Warhogs!E10</f>
        <v>1</v>
      </c>
      <c r="G30" s="17">
        <f>Warhogs!F10</f>
        <v>8</v>
      </c>
      <c r="H30" s="17">
        <f>Warhogs!G10</f>
        <v>0</v>
      </c>
      <c r="I30" s="17">
        <f>Warhogs!H10</f>
        <v>0</v>
      </c>
      <c r="J30" s="17">
        <f>Warhogs!I10</f>
        <v>0</v>
      </c>
      <c r="K30" s="17">
        <f>Warhogs!J10</f>
        <v>8</v>
      </c>
      <c r="L30" s="17">
        <f>Warhogs!K10</f>
        <v>1</v>
      </c>
      <c r="M30" s="11">
        <f t="shared" si="0"/>
        <v>1</v>
      </c>
      <c r="N30" s="11">
        <f t="shared" si="1"/>
        <v>0</v>
      </c>
      <c r="O30" s="11">
        <f t="shared" si="2"/>
        <v>0</v>
      </c>
      <c r="P30" s="11">
        <f t="shared" si="3"/>
        <v>4.1666666666666664E-2</v>
      </c>
      <c r="Q30" s="12">
        <f t="shared" si="4"/>
        <v>0.34782608695652173</v>
      </c>
      <c r="R30" s="12">
        <f t="shared" si="5"/>
        <v>0.34782608695652173</v>
      </c>
      <c r="S30" s="14">
        <f t="shared" si="6"/>
        <v>0.375</v>
      </c>
      <c r="T30" s="14">
        <f t="shared" si="7"/>
        <v>0.72282608695652173</v>
      </c>
      <c r="U30" s="14">
        <f>(Table311202122[[#This Row],[2B]]+Table311202122[[#This Row],[3B]]+(3*Table311202122[[#This Row],[HR]]))/Table311202122[[#This Row],[AB]]</f>
        <v>0</v>
      </c>
      <c r="V30" s="15">
        <f>(0.69*Table311202122[[#This Row],[BB]])+(0.89*Table311202122[[#This Row],[1B]])+(1.27*Table311202122[[#This Row],[2B]])+(1.62*Table311202122[[#This Row],[3B]])+(2.1*Table311202122[[#This Row],[HR]])/Table311202122[[#This Row],[PA]]</f>
        <v>7.8100000000000005</v>
      </c>
      <c r="W30" s="15">
        <f t="shared" si="8"/>
        <v>3.1191666666666666</v>
      </c>
    </row>
    <row r="31" spans="1:23" x14ac:dyDescent="0.25">
      <c r="A31" s="17" t="s">
        <v>241</v>
      </c>
      <c r="B31" s="17" t="str">
        <f>Bulldogs!A8</f>
        <v>Denton Einarsson</v>
      </c>
      <c r="C31" s="17">
        <f>Bulldogs!B8</f>
        <v>61</v>
      </c>
      <c r="D31" s="17">
        <f>Bulldogs!C8</f>
        <v>60</v>
      </c>
      <c r="E31" s="17">
        <f>Bulldogs!D8</f>
        <v>8</v>
      </c>
      <c r="F31" s="17">
        <f>Bulldogs!E8</f>
        <v>1</v>
      </c>
      <c r="G31" s="17">
        <f>Bulldogs!F8</f>
        <v>0</v>
      </c>
      <c r="H31" s="17">
        <f>Bulldogs!G8</f>
        <v>6</v>
      </c>
      <c r="I31" s="17">
        <f>Bulldogs!H8</f>
        <v>0</v>
      </c>
      <c r="J31" s="17">
        <f>Bulldogs!I8</f>
        <v>2</v>
      </c>
      <c r="K31" s="17">
        <f>Bulldogs!J8</f>
        <v>20</v>
      </c>
      <c r="L31" s="17">
        <f>Bulldogs!K8</f>
        <v>1</v>
      </c>
      <c r="M31" s="11">
        <f t="shared" si="0"/>
        <v>0</v>
      </c>
      <c r="N31" s="11">
        <f t="shared" si="1"/>
        <v>0.75</v>
      </c>
      <c r="O31" s="11">
        <f t="shared" si="2"/>
        <v>0</v>
      </c>
      <c r="P31" s="11">
        <f t="shared" si="3"/>
        <v>1.6393442622950821E-2</v>
      </c>
      <c r="Q31" s="12">
        <f t="shared" si="4"/>
        <v>0.13333333333333333</v>
      </c>
      <c r="R31" s="12">
        <f t="shared" si="5"/>
        <v>0.33333333333333331</v>
      </c>
      <c r="S31" s="14">
        <f t="shared" si="6"/>
        <v>0.14754098360655737</v>
      </c>
      <c r="T31" s="14">
        <f t="shared" si="7"/>
        <v>0.48087431693989069</v>
      </c>
      <c r="U31" s="14">
        <f>(Table311202122[[#This Row],[2B]]+Table311202122[[#This Row],[3B]]+(3*Table311202122[[#This Row],[HR]]))/Table311202122[[#This Row],[AB]]</f>
        <v>0.2</v>
      </c>
      <c r="V31" s="15">
        <f>(0.69*Table311202122[[#This Row],[BB]])+(0.89*Table311202122[[#This Row],[1B]])+(1.27*Table311202122[[#This Row],[2B]])+(1.62*Table311202122[[#This Row],[3B]])+(2.1*Table311202122[[#This Row],[HR]])/Table311202122[[#This Row],[PA]]</f>
        <v>8.3788524590163931</v>
      </c>
      <c r="W31" s="15">
        <f t="shared" si="8"/>
        <v>2.9977049180327873</v>
      </c>
    </row>
    <row r="32" spans="1:23" x14ac:dyDescent="0.25">
      <c r="A32" s="17" t="s">
        <v>240</v>
      </c>
      <c r="B32" s="17" t="str">
        <f>Sabertooths!A10</f>
        <v>Caleb Mitchelle</v>
      </c>
      <c r="C32" s="17">
        <f>Sabertooths!B10</f>
        <v>31</v>
      </c>
      <c r="D32" s="17">
        <f>Sabertooths!C10</f>
        <v>30</v>
      </c>
      <c r="E32" s="17">
        <f>Sabertooths!D10</f>
        <v>5</v>
      </c>
      <c r="F32" s="17">
        <f>Sabertooths!E10</f>
        <v>1</v>
      </c>
      <c r="G32" s="17">
        <f>Sabertooths!F10</f>
        <v>0</v>
      </c>
      <c r="H32" s="17">
        <f>Sabertooths!G10</f>
        <v>2</v>
      </c>
      <c r="I32" s="17">
        <f>Sabertooths!H10</f>
        <v>1</v>
      </c>
      <c r="J32" s="17">
        <f>Sabertooths!I10</f>
        <v>2</v>
      </c>
      <c r="K32" s="17">
        <f>Sabertooths!J10</f>
        <v>15</v>
      </c>
      <c r="L32" s="17">
        <f>Sabertooths!K10</f>
        <v>1</v>
      </c>
      <c r="M32" s="11">
        <f t="shared" si="0"/>
        <v>0</v>
      </c>
      <c r="N32" s="11">
        <f t="shared" si="1"/>
        <v>0.4</v>
      </c>
      <c r="O32" s="11">
        <f t="shared" si="2"/>
        <v>0.2</v>
      </c>
      <c r="P32" s="11">
        <f t="shared" si="3"/>
        <v>3.2258064516129031E-2</v>
      </c>
      <c r="Q32" s="12">
        <f t="shared" si="4"/>
        <v>0.16666666666666666</v>
      </c>
      <c r="R32" s="12">
        <f t="shared" si="5"/>
        <v>0.5</v>
      </c>
      <c r="S32" s="14">
        <f t="shared" si="6"/>
        <v>0.19354838709677419</v>
      </c>
      <c r="T32" s="14">
        <f t="shared" si="7"/>
        <v>0.69354838709677424</v>
      </c>
      <c r="U32" s="14">
        <f>(Table311202122[[#This Row],[2B]]+Table311202122[[#This Row],[3B]]+(3*Table311202122[[#This Row],[HR]]))/Table311202122[[#This Row],[AB]]</f>
        <v>0.3</v>
      </c>
      <c r="V32" s="15">
        <f>(0.69*Table311202122[[#This Row],[BB]])+(0.89*Table311202122[[#This Row],[1B]])+(1.27*Table311202122[[#This Row],[2B]])+(1.62*Table311202122[[#This Row],[3B]])+(2.1*Table311202122[[#This Row],[HR]])/Table311202122[[#This Row],[PA]]</f>
        <v>4.9854838709677418</v>
      </c>
      <c r="W32" s="15">
        <f t="shared" si="8"/>
        <v>2.9703225806451612</v>
      </c>
    </row>
    <row r="33" spans="1:23" x14ac:dyDescent="0.25">
      <c r="A33" s="17" t="s">
        <v>242</v>
      </c>
      <c r="B33" s="17" t="str">
        <f>Warhogs!A7</f>
        <v>Jordi Navarro</v>
      </c>
      <c r="C33" s="17">
        <f>Warhogs!B7</f>
        <v>64</v>
      </c>
      <c r="D33" s="17">
        <f>Warhogs!C7</f>
        <v>60</v>
      </c>
      <c r="E33" s="17">
        <f>Warhogs!D7</f>
        <v>7</v>
      </c>
      <c r="F33" s="17">
        <f>Warhogs!E7</f>
        <v>4</v>
      </c>
      <c r="G33" s="17">
        <f>Warhogs!F7</f>
        <v>3</v>
      </c>
      <c r="H33" s="17">
        <f>Warhogs!G7</f>
        <v>2</v>
      </c>
      <c r="I33" s="17">
        <f>Warhogs!H7</f>
        <v>1</v>
      </c>
      <c r="J33" s="17">
        <f>Warhogs!I7</f>
        <v>1</v>
      </c>
      <c r="K33" s="17">
        <f>Warhogs!J7</f>
        <v>14</v>
      </c>
      <c r="L33" s="17">
        <f>Warhogs!K7</f>
        <v>8</v>
      </c>
      <c r="M33" s="11">
        <f t="shared" si="0"/>
        <v>0.42857142857142855</v>
      </c>
      <c r="N33" s="11">
        <f t="shared" si="1"/>
        <v>0.2857142857142857</v>
      </c>
      <c r="O33" s="11">
        <f t="shared" si="2"/>
        <v>0.14285714285714285</v>
      </c>
      <c r="P33" s="11">
        <f t="shared" si="3"/>
        <v>6.25E-2</v>
      </c>
      <c r="Q33" s="12">
        <f t="shared" si="4"/>
        <v>0.11666666666666667</v>
      </c>
      <c r="R33" s="12">
        <f t="shared" si="5"/>
        <v>0.23333333333333334</v>
      </c>
      <c r="S33" s="14">
        <f t="shared" si="6"/>
        <v>0.171875</v>
      </c>
      <c r="T33" s="14">
        <f t="shared" si="7"/>
        <v>0.40520833333333334</v>
      </c>
      <c r="U33" s="14">
        <f>(Table311202122[[#This Row],[2B]]+Table311202122[[#This Row],[3B]]+(3*Table311202122[[#This Row],[HR]]))/Table311202122[[#This Row],[AB]]</f>
        <v>0.1</v>
      </c>
      <c r="V33" s="15">
        <f>(0.69*Table311202122[[#This Row],[BB]])+(0.89*Table311202122[[#This Row],[1B]])+(1.27*Table311202122[[#This Row],[2B]])+(1.62*Table311202122[[#This Row],[3B]])+(2.1*Table311202122[[#This Row],[HR]])/Table311202122[[#This Row],[PA]]</f>
        <v>9.6228125000000002</v>
      </c>
      <c r="W33" s="15">
        <f t="shared" si="8"/>
        <v>2.65</v>
      </c>
    </row>
    <row r="34" spans="1:23" x14ac:dyDescent="0.25">
      <c r="A34" s="17" t="s">
        <v>242</v>
      </c>
      <c r="B34" s="17" t="str">
        <f>Warhogs!A13</f>
        <v>Terrence Young</v>
      </c>
      <c r="C34" s="17">
        <f>Warhogs!B13</f>
        <v>26</v>
      </c>
      <c r="D34" s="17">
        <f>Warhogs!C13</f>
        <v>24</v>
      </c>
      <c r="E34" s="17">
        <f>Warhogs!D13</f>
        <v>5</v>
      </c>
      <c r="F34" s="17">
        <f>Warhogs!E13</f>
        <v>2</v>
      </c>
      <c r="G34" s="17">
        <f>Warhogs!F13</f>
        <v>2</v>
      </c>
      <c r="H34" s="17">
        <f>Warhogs!G13</f>
        <v>2</v>
      </c>
      <c r="I34" s="17">
        <f>Warhogs!H13</f>
        <v>1</v>
      </c>
      <c r="J34" s="17">
        <f>Warhogs!I13</f>
        <v>0</v>
      </c>
      <c r="K34" s="17">
        <f>Warhogs!J13</f>
        <v>9</v>
      </c>
      <c r="L34" s="17">
        <f>Warhogs!K13</f>
        <v>1</v>
      </c>
      <c r="M34" s="11">
        <f t="shared" ref="M34:M53" si="9">IFERROR(G34/E34,0)</f>
        <v>0.4</v>
      </c>
      <c r="N34" s="11">
        <f t="shared" ref="N34:N53" si="10">IFERROR(H34/E34,0)</f>
        <v>0.4</v>
      </c>
      <c r="O34" s="11">
        <f t="shared" ref="O34:O53" si="11">IFERROR(I34/E34,0)</f>
        <v>0.2</v>
      </c>
      <c r="P34" s="11">
        <f t="shared" ref="P34:P53" si="12">IFERROR(F34/C34,0)</f>
        <v>7.6923076923076927E-2</v>
      </c>
      <c r="Q34" s="12">
        <f t="shared" ref="Q34:Q53" si="13">IFERROR((G34+H34+I34+J34)/D34,0)</f>
        <v>0.20833333333333334</v>
      </c>
      <c r="R34" s="12">
        <f t="shared" ref="R34:R53" si="14">IFERROR(K34/D34,0)</f>
        <v>0.375</v>
      </c>
      <c r="S34" s="14">
        <f t="shared" ref="S34:S53" si="15">(E34+F34)/C34</f>
        <v>0.26923076923076922</v>
      </c>
      <c r="T34" s="14">
        <f t="shared" ref="T34:T53" si="16">R34+S34</f>
        <v>0.64423076923076916</v>
      </c>
      <c r="U34" s="14">
        <f>(Table311202122[[#This Row],[2B]]+Table311202122[[#This Row],[3B]]+(3*Table311202122[[#This Row],[HR]]))/Table311202122[[#This Row],[AB]]</f>
        <v>0.125</v>
      </c>
      <c r="V34" s="15">
        <f>(0.69*Table311202122[[#This Row],[BB]])+(0.89*Table311202122[[#This Row],[1B]])+(1.27*Table311202122[[#This Row],[2B]])+(1.62*Table311202122[[#This Row],[3B]])+(2.1*Table311202122[[#This Row],[HR]])/Table311202122[[#This Row],[PA]]</f>
        <v>7.32</v>
      </c>
      <c r="W34" s="15">
        <f t="shared" ref="W34:W53" si="17">((E34+F34)*(K34+(0.26*F34))+(0.52*L34))/C34</f>
        <v>2.583076923076923</v>
      </c>
    </row>
    <row r="35" spans="1:23" x14ac:dyDescent="0.25">
      <c r="A35" s="17" t="s">
        <v>242</v>
      </c>
      <c r="B35" s="17" t="str">
        <f>Warhogs!A12</f>
        <v>Alejandro Hildago</v>
      </c>
      <c r="C35" s="17">
        <f>Warhogs!B12</f>
        <v>29</v>
      </c>
      <c r="D35" s="17">
        <f>Warhogs!C12</f>
        <v>27</v>
      </c>
      <c r="E35" s="17">
        <f>Warhogs!D12</f>
        <v>6</v>
      </c>
      <c r="F35" s="17">
        <f>Warhogs!E12</f>
        <v>2</v>
      </c>
      <c r="G35" s="17">
        <f>Warhogs!F12</f>
        <v>4</v>
      </c>
      <c r="H35" s="17">
        <f>Warhogs!G12</f>
        <v>2</v>
      </c>
      <c r="I35" s="17">
        <f>Warhogs!H12</f>
        <v>0</v>
      </c>
      <c r="J35" s="17">
        <f>Warhogs!I12</f>
        <v>0</v>
      </c>
      <c r="K35" s="17">
        <f>Warhogs!J12</f>
        <v>8</v>
      </c>
      <c r="L35" s="17">
        <f>Warhogs!K12</f>
        <v>1</v>
      </c>
      <c r="M35" s="11">
        <f t="shared" si="9"/>
        <v>0.66666666666666663</v>
      </c>
      <c r="N35" s="11">
        <f t="shared" si="10"/>
        <v>0.33333333333333331</v>
      </c>
      <c r="O35" s="11">
        <f t="shared" si="11"/>
        <v>0</v>
      </c>
      <c r="P35" s="11">
        <f t="shared" si="12"/>
        <v>6.8965517241379309E-2</v>
      </c>
      <c r="Q35" s="12">
        <f t="shared" si="13"/>
        <v>0.22222222222222221</v>
      </c>
      <c r="R35" s="12">
        <f t="shared" si="14"/>
        <v>0.29629629629629628</v>
      </c>
      <c r="S35" s="14">
        <f t="shared" si="15"/>
        <v>0.27586206896551724</v>
      </c>
      <c r="T35" s="14">
        <f t="shared" si="16"/>
        <v>0.57215836526181352</v>
      </c>
      <c r="U35" s="14">
        <f>(Table311202122[[#This Row],[2B]]+Table311202122[[#This Row],[3B]]+(3*Table311202122[[#This Row],[HR]]))/Table311202122[[#This Row],[AB]]</f>
        <v>7.407407407407407E-2</v>
      </c>
      <c r="V35" s="15">
        <f>(0.69*Table311202122[[#This Row],[BB]])+(0.89*Table311202122[[#This Row],[1B]])+(1.27*Table311202122[[#This Row],[2B]])+(1.62*Table311202122[[#This Row],[3B]])+(2.1*Table311202122[[#This Row],[HR]])/Table311202122[[#This Row],[PA]]</f>
        <v>7.4799999999999995</v>
      </c>
      <c r="W35" s="15">
        <f t="shared" si="17"/>
        <v>2.3682758620689652</v>
      </c>
    </row>
    <row r="36" spans="1:23" x14ac:dyDescent="0.25">
      <c r="A36" s="17" t="s">
        <v>240</v>
      </c>
      <c r="B36" s="17" t="str">
        <f>Sabertooths!A12</f>
        <v>Clarence King</v>
      </c>
      <c r="C36" s="17">
        <f>Sabertooths!B12</f>
        <v>29</v>
      </c>
      <c r="D36" s="17">
        <f>Sabertooths!C12</f>
        <v>28</v>
      </c>
      <c r="E36" s="17">
        <f>Sabertooths!D12</f>
        <v>6</v>
      </c>
      <c r="F36" s="17">
        <f>Sabertooths!E12</f>
        <v>1</v>
      </c>
      <c r="G36" s="17">
        <f>Sabertooths!F12</f>
        <v>4</v>
      </c>
      <c r="H36" s="17">
        <f>Sabertooths!G12</f>
        <v>2</v>
      </c>
      <c r="I36" s="17">
        <f>Sabertooths!H12</f>
        <v>0</v>
      </c>
      <c r="J36" s="17">
        <f>Sabertooths!I12</f>
        <v>0</v>
      </c>
      <c r="K36" s="17">
        <f>Sabertooths!J12</f>
        <v>8</v>
      </c>
      <c r="L36" s="17">
        <f>Sabertooths!K12</f>
        <v>2</v>
      </c>
      <c r="M36" s="11">
        <f t="shared" si="9"/>
        <v>0.66666666666666663</v>
      </c>
      <c r="N36" s="11">
        <f t="shared" si="10"/>
        <v>0.33333333333333331</v>
      </c>
      <c r="O36" s="11">
        <f t="shared" si="11"/>
        <v>0</v>
      </c>
      <c r="P36" s="11">
        <f t="shared" si="12"/>
        <v>3.4482758620689655E-2</v>
      </c>
      <c r="Q36" s="12">
        <f t="shared" si="13"/>
        <v>0.21428571428571427</v>
      </c>
      <c r="R36" s="12">
        <f t="shared" si="14"/>
        <v>0.2857142857142857</v>
      </c>
      <c r="S36" s="14">
        <f t="shared" si="15"/>
        <v>0.2413793103448276</v>
      </c>
      <c r="T36" s="14">
        <f t="shared" si="16"/>
        <v>0.52709359605911332</v>
      </c>
      <c r="U36" s="14">
        <f>(Table311202122[[#This Row],[2B]]+Table311202122[[#This Row],[3B]]+(3*Table311202122[[#This Row],[HR]]))/Table311202122[[#This Row],[AB]]</f>
        <v>7.1428571428571425E-2</v>
      </c>
      <c r="V36" s="15">
        <f>(0.69*Table311202122[[#This Row],[BB]])+(0.89*Table311202122[[#This Row],[1B]])+(1.27*Table311202122[[#This Row],[2B]])+(1.62*Table311202122[[#This Row],[3B]])+(2.1*Table311202122[[#This Row],[HR]])/Table311202122[[#This Row],[PA]]</f>
        <v>6.79</v>
      </c>
      <c r="W36" s="15">
        <f t="shared" si="17"/>
        <v>2.029655172413793</v>
      </c>
    </row>
    <row r="37" spans="1:23" x14ac:dyDescent="0.25">
      <c r="A37" s="17" t="s">
        <v>239</v>
      </c>
      <c r="B37" s="17" t="str">
        <f>Crocs!A4</f>
        <v>Gabriel Martin</v>
      </c>
      <c r="C37" s="17">
        <f>Crocs!B4</f>
        <v>64</v>
      </c>
      <c r="D37" s="17">
        <f>Crocs!C4</f>
        <v>59</v>
      </c>
      <c r="E37" s="17">
        <f>Crocs!D4</f>
        <v>5</v>
      </c>
      <c r="F37" s="17">
        <f>Crocs!E4</f>
        <v>5</v>
      </c>
      <c r="G37" s="17">
        <f>Crocs!F4</f>
        <v>1</v>
      </c>
      <c r="H37" s="17">
        <f>Crocs!G4</f>
        <v>3</v>
      </c>
      <c r="I37" s="17">
        <f>Crocs!H4</f>
        <v>0</v>
      </c>
      <c r="J37" s="17">
        <f>Crocs!I4</f>
        <v>1</v>
      </c>
      <c r="K37" s="17">
        <f>Crocs!J4</f>
        <v>11</v>
      </c>
      <c r="L37" s="17">
        <f>Crocs!K4</f>
        <v>4</v>
      </c>
      <c r="M37" s="11">
        <f t="shared" si="9"/>
        <v>0.2</v>
      </c>
      <c r="N37" s="11">
        <f t="shared" si="10"/>
        <v>0.6</v>
      </c>
      <c r="O37" s="11">
        <f t="shared" si="11"/>
        <v>0</v>
      </c>
      <c r="P37" s="11">
        <f t="shared" si="12"/>
        <v>7.8125E-2</v>
      </c>
      <c r="Q37" s="12">
        <f t="shared" si="13"/>
        <v>8.4745762711864403E-2</v>
      </c>
      <c r="R37" s="12">
        <f t="shared" si="14"/>
        <v>0.1864406779661017</v>
      </c>
      <c r="S37" s="14">
        <f t="shared" si="15"/>
        <v>0.15625</v>
      </c>
      <c r="T37" s="14">
        <f t="shared" si="16"/>
        <v>0.3426906779661017</v>
      </c>
      <c r="U37" s="14">
        <f>(Table311202122[[#This Row],[2B]]+Table311202122[[#This Row],[3B]]+(3*Table311202122[[#This Row],[HR]]))/Table311202122[[#This Row],[AB]]</f>
        <v>0.10169491525423729</v>
      </c>
      <c r="V37" s="15">
        <f>(0.69*Table311202122[[#This Row],[BB]])+(0.89*Table311202122[[#This Row],[1B]])+(1.27*Table311202122[[#This Row],[2B]])+(1.62*Table311202122[[#This Row],[3B]])+(2.1*Table311202122[[#This Row],[HR]])/Table311202122[[#This Row],[PA]]</f>
        <v>8.1828125000000007</v>
      </c>
      <c r="W37" s="15">
        <f t="shared" si="17"/>
        <v>1.954375</v>
      </c>
    </row>
    <row r="38" spans="1:23" x14ac:dyDescent="0.25">
      <c r="A38" s="17" t="s">
        <v>240</v>
      </c>
      <c r="B38" s="17" t="str">
        <f>Sabertooths!A14</f>
        <v>Gabe Wagner</v>
      </c>
      <c r="C38" s="17">
        <f>Sabertooths!B14</f>
        <v>28</v>
      </c>
      <c r="D38" s="17">
        <f>Sabertooths!C14</f>
        <v>28</v>
      </c>
      <c r="E38" s="17">
        <f>Sabertooths!D14</f>
        <v>6</v>
      </c>
      <c r="F38" s="17">
        <f>Sabertooths!E14</f>
        <v>0</v>
      </c>
      <c r="G38" s="17">
        <f>Sabertooths!F14</f>
        <v>4</v>
      </c>
      <c r="H38" s="17">
        <f>Sabertooths!G14</f>
        <v>1</v>
      </c>
      <c r="I38" s="17">
        <f>Sabertooths!H14</f>
        <v>1</v>
      </c>
      <c r="J38" s="17">
        <f>Sabertooths!I14</f>
        <v>0</v>
      </c>
      <c r="K38" s="17">
        <f>Sabertooths!J14</f>
        <v>9</v>
      </c>
      <c r="L38" s="17">
        <f>Sabertooths!K14</f>
        <v>0</v>
      </c>
      <c r="M38" s="11">
        <f t="shared" si="9"/>
        <v>0.66666666666666663</v>
      </c>
      <c r="N38" s="11">
        <f t="shared" si="10"/>
        <v>0.16666666666666666</v>
      </c>
      <c r="O38" s="11">
        <f t="shared" si="11"/>
        <v>0.16666666666666666</v>
      </c>
      <c r="P38" s="11">
        <f t="shared" si="12"/>
        <v>0</v>
      </c>
      <c r="Q38" s="12">
        <f t="shared" si="13"/>
        <v>0.21428571428571427</v>
      </c>
      <c r="R38" s="12">
        <f t="shared" si="14"/>
        <v>0.32142857142857145</v>
      </c>
      <c r="S38" s="14">
        <f t="shared" si="15"/>
        <v>0.21428571428571427</v>
      </c>
      <c r="T38" s="14">
        <f t="shared" si="16"/>
        <v>0.5357142857142857</v>
      </c>
      <c r="U38" s="14">
        <f>(Table311202122[[#This Row],[2B]]+Table311202122[[#This Row],[3B]]+(3*Table311202122[[#This Row],[HR]]))/Table311202122[[#This Row],[AB]]</f>
        <v>7.1428571428571425E-2</v>
      </c>
      <c r="V38" s="15">
        <f>(0.69*Table311202122[[#This Row],[BB]])+(0.89*Table311202122[[#This Row],[1B]])+(1.27*Table311202122[[#This Row],[2B]])+(1.62*Table311202122[[#This Row],[3B]])+(2.1*Table311202122[[#This Row],[HR]])/Table311202122[[#This Row],[PA]]</f>
        <v>6.45</v>
      </c>
      <c r="W38" s="15">
        <f t="shared" si="17"/>
        <v>1.9285714285714286</v>
      </c>
    </row>
    <row r="39" spans="1:23" x14ac:dyDescent="0.25">
      <c r="A39" s="17" t="s">
        <v>240</v>
      </c>
      <c r="B39" s="17" t="str">
        <f>Sabertooths!A2</f>
        <v>Christian Camona</v>
      </c>
      <c r="C39" s="17">
        <f>Sabertooths!B2</f>
        <v>68</v>
      </c>
      <c r="D39" s="17">
        <f>Sabertooths!C2</f>
        <v>64</v>
      </c>
      <c r="E39" s="17">
        <f>Sabertooths!D2</f>
        <v>6</v>
      </c>
      <c r="F39" s="17">
        <f>Sabertooths!E2</f>
        <v>4</v>
      </c>
      <c r="G39" s="17">
        <f>Sabertooths!F2</f>
        <v>3</v>
      </c>
      <c r="H39" s="17">
        <f>Sabertooths!G2</f>
        <v>2</v>
      </c>
      <c r="I39" s="17">
        <f>Sabertooths!H2</f>
        <v>0</v>
      </c>
      <c r="J39" s="17">
        <f>Sabertooths!I2</f>
        <v>1</v>
      </c>
      <c r="K39" s="17">
        <f>Sabertooths!J2</f>
        <v>11</v>
      </c>
      <c r="L39" s="17">
        <f>Sabertooths!K2</f>
        <v>5</v>
      </c>
      <c r="M39" s="11">
        <f t="shared" si="9"/>
        <v>0.5</v>
      </c>
      <c r="N39" s="11">
        <f t="shared" si="10"/>
        <v>0.33333333333333331</v>
      </c>
      <c r="O39" s="11">
        <f t="shared" si="11"/>
        <v>0</v>
      </c>
      <c r="P39" s="11">
        <f t="shared" si="12"/>
        <v>5.8823529411764705E-2</v>
      </c>
      <c r="Q39" s="12">
        <f t="shared" si="13"/>
        <v>9.375E-2</v>
      </c>
      <c r="R39" s="12">
        <f t="shared" si="14"/>
        <v>0.171875</v>
      </c>
      <c r="S39" s="14">
        <f t="shared" si="15"/>
        <v>0.14705882352941177</v>
      </c>
      <c r="T39" s="33">
        <f t="shared" si="16"/>
        <v>0.3189338235294118</v>
      </c>
      <c r="U39" s="33">
        <f>(Table311202122[[#This Row],[2B]]+Table311202122[[#This Row],[3B]]+(3*Table311202122[[#This Row],[HR]]))/Table311202122[[#This Row],[AB]]</f>
        <v>7.8125E-2</v>
      </c>
      <c r="V39" s="34">
        <f>(0.69*Table311202122[[#This Row],[BB]])+(0.89*Table311202122[[#This Row],[1B]])+(1.27*Table311202122[[#This Row],[2B]])+(1.62*Table311202122[[#This Row],[3B]])+(2.1*Table311202122[[#This Row],[HR]])/Table311202122[[#This Row],[PA]]</f>
        <v>8.0008823529411757</v>
      </c>
      <c r="W39" s="15">
        <f t="shared" si="17"/>
        <v>1.8088235294117645</v>
      </c>
    </row>
    <row r="40" spans="1:23" x14ac:dyDescent="0.25">
      <c r="A40" s="17" t="s">
        <v>239</v>
      </c>
      <c r="B40" s="17" t="str">
        <f>Crocs!A14</f>
        <v>Norman Grant</v>
      </c>
      <c r="C40" s="17">
        <f>Crocs!B14</f>
        <v>29</v>
      </c>
      <c r="D40" s="17">
        <f>Crocs!C14</f>
        <v>28</v>
      </c>
      <c r="E40" s="17">
        <f>Crocs!D14</f>
        <v>4</v>
      </c>
      <c r="F40" s="17">
        <f>Crocs!E14</f>
        <v>1</v>
      </c>
      <c r="G40" s="17">
        <f>Crocs!F14</f>
        <v>2</v>
      </c>
      <c r="H40" s="17">
        <f>Crocs!G14</f>
        <v>0</v>
      </c>
      <c r="I40" s="17">
        <f>Crocs!H14</f>
        <v>0</v>
      </c>
      <c r="J40" s="17">
        <f>Crocs!I14</f>
        <v>2</v>
      </c>
      <c r="K40" s="17">
        <f>Crocs!J14</f>
        <v>10</v>
      </c>
      <c r="L40" s="17">
        <f>Crocs!K14</f>
        <v>0</v>
      </c>
      <c r="M40" s="20">
        <f t="shared" si="9"/>
        <v>0.5</v>
      </c>
      <c r="N40" s="20">
        <f t="shared" si="10"/>
        <v>0</v>
      </c>
      <c r="O40" s="20">
        <f t="shared" si="11"/>
        <v>0</v>
      </c>
      <c r="P40" s="20">
        <f t="shared" si="12"/>
        <v>3.4482758620689655E-2</v>
      </c>
      <c r="Q40" s="21">
        <f t="shared" si="13"/>
        <v>0.14285714285714285</v>
      </c>
      <c r="R40" s="21">
        <f t="shared" si="14"/>
        <v>0.35714285714285715</v>
      </c>
      <c r="S40" s="22">
        <f t="shared" si="15"/>
        <v>0.17241379310344829</v>
      </c>
      <c r="T40" s="22">
        <f t="shared" si="16"/>
        <v>0.52955665024630538</v>
      </c>
      <c r="U40" s="22">
        <f>(Table311202122[[#This Row],[2B]]+Table311202122[[#This Row],[3B]]+(3*Table311202122[[#This Row],[HR]]))/Table311202122[[#This Row],[AB]]</f>
        <v>0.21428571428571427</v>
      </c>
      <c r="V40" s="23">
        <f>(0.69*Table311202122[[#This Row],[BB]])+(0.89*Table311202122[[#This Row],[1B]])+(1.27*Table311202122[[#This Row],[2B]])+(1.62*Table311202122[[#This Row],[3B]])+(2.1*Table311202122[[#This Row],[HR]])/Table311202122[[#This Row],[PA]]</f>
        <v>2.6148275862068964</v>
      </c>
      <c r="W40" s="23">
        <f t="shared" si="17"/>
        <v>1.7689655172413792</v>
      </c>
    </row>
    <row r="41" spans="1:23" x14ac:dyDescent="0.25">
      <c r="A41" s="17" t="s">
        <v>240</v>
      </c>
      <c r="B41" s="17" t="str">
        <f>Sabertooths!A3</f>
        <v>Jordi Nunez</v>
      </c>
      <c r="C41" s="17">
        <f>Sabertooths!B3</f>
        <v>69</v>
      </c>
      <c r="D41" s="17">
        <f>Sabertooths!C3</f>
        <v>63</v>
      </c>
      <c r="E41" s="17">
        <f>Sabertooths!D3</f>
        <v>5</v>
      </c>
      <c r="F41" s="17">
        <f>Sabertooths!E3</f>
        <v>6</v>
      </c>
      <c r="G41" s="17">
        <f>Sabertooths!F3</f>
        <v>3</v>
      </c>
      <c r="H41" s="17">
        <f>Sabertooths!G3</f>
        <v>1</v>
      </c>
      <c r="I41" s="17">
        <f>Sabertooths!H3</f>
        <v>0</v>
      </c>
      <c r="J41" s="17">
        <f>Sabertooths!I3</f>
        <v>1</v>
      </c>
      <c r="K41" s="17">
        <f>Sabertooths!J3</f>
        <v>9</v>
      </c>
      <c r="L41" s="17">
        <f>Sabertooths!K3</f>
        <v>3</v>
      </c>
      <c r="M41" s="11">
        <f t="shared" si="9"/>
        <v>0.6</v>
      </c>
      <c r="N41" s="11">
        <f t="shared" si="10"/>
        <v>0.2</v>
      </c>
      <c r="O41" s="11">
        <f t="shared" si="11"/>
        <v>0</v>
      </c>
      <c r="P41" s="11">
        <f t="shared" si="12"/>
        <v>8.6956521739130432E-2</v>
      </c>
      <c r="Q41" s="12">
        <f t="shared" si="13"/>
        <v>7.9365079365079361E-2</v>
      </c>
      <c r="R41" s="12">
        <f t="shared" si="14"/>
        <v>0.14285714285714285</v>
      </c>
      <c r="S41" s="14">
        <f t="shared" si="15"/>
        <v>0.15942028985507245</v>
      </c>
      <c r="T41" s="14">
        <f t="shared" si="16"/>
        <v>0.3022774327122153</v>
      </c>
      <c r="U41" s="14">
        <f>(Table311202122[[#This Row],[2B]]+Table311202122[[#This Row],[3B]]+(3*Table311202122[[#This Row],[HR]]))/Table311202122[[#This Row],[AB]]</f>
        <v>6.3492063492063489E-2</v>
      </c>
      <c r="V41" s="15">
        <f>(0.69*Table311202122[[#This Row],[BB]])+(0.89*Table311202122[[#This Row],[1B]])+(1.27*Table311202122[[#This Row],[2B]])+(1.62*Table311202122[[#This Row],[3B]])+(2.1*Table311202122[[#This Row],[HR]])/Table311202122[[#This Row],[PA]]</f>
        <v>8.1104347826086958</v>
      </c>
      <c r="W41" s="15">
        <f t="shared" si="17"/>
        <v>1.7060869565217394</v>
      </c>
    </row>
    <row r="42" spans="1:23" x14ac:dyDescent="0.25">
      <c r="A42" s="17" t="s">
        <v>239</v>
      </c>
      <c r="B42" s="17" t="str">
        <f>Crocs!A11</f>
        <v>Alerto Moore</v>
      </c>
      <c r="C42" s="17">
        <f>Crocs!B11</f>
        <v>27</v>
      </c>
      <c r="D42" s="17">
        <f>Crocs!C11</f>
        <v>26</v>
      </c>
      <c r="E42" s="17">
        <f>Crocs!D11</f>
        <v>5</v>
      </c>
      <c r="F42" s="17">
        <f>Crocs!E11</f>
        <v>1</v>
      </c>
      <c r="G42" s="17">
        <f>Crocs!F11</f>
        <v>3</v>
      </c>
      <c r="H42" s="17">
        <f>Crocs!G11</f>
        <v>2</v>
      </c>
      <c r="I42" s="17">
        <f>Crocs!H11</f>
        <v>0</v>
      </c>
      <c r="J42" s="17">
        <f>Crocs!I11</f>
        <v>0</v>
      </c>
      <c r="K42" s="17">
        <f>Crocs!J11</f>
        <v>7</v>
      </c>
      <c r="L42" s="17">
        <f>Crocs!K11</f>
        <v>0</v>
      </c>
      <c r="M42" s="11">
        <f t="shared" si="9"/>
        <v>0.6</v>
      </c>
      <c r="N42" s="11">
        <f t="shared" si="10"/>
        <v>0.4</v>
      </c>
      <c r="O42" s="11">
        <f t="shared" si="11"/>
        <v>0</v>
      </c>
      <c r="P42" s="11">
        <f t="shared" si="12"/>
        <v>3.7037037037037035E-2</v>
      </c>
      <c r="Q42" s="12">
        <f t="shared" si="13"/>
        <v>0.19230769230769232</v>
      </c>
      <c r="R42" s="12">
        <f t="shared" si="14"/>
        <v>0.26923076923076922</v>
      </c>
      <c r="S42" s="14">
        <f t="shared" si="15"/>
        <v>0.22222222222222221</v>
      </c>
      <c r="T42" s="14">
        <f t="shared" si="16"/>
        <v>0.49145299145299143</v>
      </c>
      <c r="U42" s="14">
        <f>(Table311202122[[#This Row],[2B]]+Table311202122[[#This Row],[3B]]+(3*Table311202122[[#This Row],[HR]]))/Table311202122[[#This Row],[AB]]</f>
        <v>7.6923076923076927E-2</v>
      </c>
      <c r="V42" s="15">
        <f>(0.69*Table311202122[[#This Row],[BB]])+(0.89*Table311202122[[#This Row],[1B]])+(1.27*Table311202122[[#This Row],[2B]])+(1.62*Table311202122[[#This Row],[3B]])+(2.1*Table311202122[[#This Row],[HR]])/Table311202122[[#This Row],[PA]]</f>
        <v>5.9</v>
      </c>
      <c r="W42" s="15">
        <f t="shared" si="17"/>
        <v>1.6133333333333335</v>
      </c>
    </row>
    <row r="43" spans="1:23" x14ac:dyDescent="0.25">
      <c r="A43" s="17" t="s">
        <v>240</v>
      </c>
      <c r="B43" s="17" t="str">
        <f>Sabertooths!A7</f>
        <v>William Armstrong</v>
      </c>
      <c r="C43" s="17">
        <f>Sabertooths!B7</f>
        <v>64</v>
      </c>
      <c r="D43" s="17">
        <f>Sabertooths!C7</f>
        <v>62</v>
      </c>
      <c r="E43" s="17">
        <f>Sabertooths!D7</f>
        <v>7</v>
      </c>
      <c r="F43" s="17">
        <f>Sabertooths!E7</f>
        <v>2</v>
      </c>
      <c r="G43" s="17">
        <f>Sabertooths!F7</f>
        <v>4</v>
      </c>
      <c r="H43" s="17">
        <f>Sabertooths!G7</f>
        <v>3</v>
      </c>
      <c r="I43" s="17">
        <f>Sabertooths!H7</f>
        <v>0</v>
      </c>
      <c r="J43" s="17">
        <f>Sabertooths!I7</f>
        <v>0</v>
      </c>
      <c r="K43" s="17">
        <f>Sabertooths!J7</f>
        <v>10</v>
      </c>
      <c r="L43" s="17">
        <f>Sabertooths!K7</f>
        <v>7</v>
      </c>
      <c r="M43" s="11">
        <f t="shared" si="9"/>
        <v>0.5714285714285714</v>
      </c>
      <c r="N43" s="11">
        <f t="shared" si="10"/>
        <v>0.42857142857142855</v>
      </c>
      <c r="O43" s="11">
        <f t="shared" si="11"/>
        <v>0</v>
      </c>
      <c r="P43" s="11">
        <f t="shared" si="12"/>
        <v>3.125E-2</v>
      </c>
      <c r="Q43" s="12">
        <f t="shared" si="13"/>
        <v>0.11290322580645161</v>
      </c>
      <c r="R43" s="12">
        <f t="shared" si="14"/>
        <v>0.16129032258064516</v>
      </c>
      <c r="S43" s="14">
        <f t="shared" si="15"/>
        <v>0.140625</v>
      </c>
      <c r="T43" s="14">
        <f t="shared" si="16"/>
        <v>0.30191532258064513</v>
      </c>
      <c r="U43" s="14">
        <f>(Table311202122[[#This Row],[2B]]+Table311202122[[#This Row],[3B]]+(3*Table311202122[[#This Row],[HR]]))/Table311202122[[#This Row],[AB]]</f>
        <v>4.8387096774193547E-2</v>
      </c>
      <c r="V43" s="15">
        <f>(0.69*Table311202122[[#This Row],[BB]])+(0.89*Table311202122[[#This Row],[1B]])+(1.27*Table311202122[[#This Row],[2B]])+(1.62*Table311202122[[#This Row],[3B]])+(2.1*Table311202122[[#This Row],[HR]])/Table311202122[[#This Row],[PA]]</f>
        <v>8.75</v>
      </c>
      <c r="W43" s="15">
        <f t="shared" si="17"/>
        <v>1.5362499999999999</v>
      </c>
    </row>
    <row r="44" spans="1:23" x14ac:dyDescent="0.25">
      <c r="A44" s="17" t="s">
        <v>239</v>
      </c>
      <c r="B44" s="16" t="str">
        <f>Crocs!A13</f>
        <v>Harry Bowman</v>
      </c>
      <c r="C44" s="16">
        <f>Crocs!B13</f>
        <v>27</v>
      </c>
      <c r="D44" s="16">
        <f>Crocs!C13</f>
        <v>24</v>
      </c>
      <c r="E44" s="16">
        <f>Crocs!D13</f>
        <v>4</v>
      </c>
      <c r="F44" s="16">
        <f>Crocs!E13</f>
        <v>3</v>
      </c>
      <c r="G44" s="16">
        <f>Crocs!F13</f>
        <v>3</v>
      </c>
      <c r="H44" s="16">
        <f>Crocs!G13</f>
        <v>1</v>
      </c>
      <c r="I44" s="16">
        <f>Crocs!H13</f>
        <v>0</v>
      </c>
      <c r="J44" s="16">
        <f>Crocs!I13</f>
        <v>0</v>
      </c>
      <c r="K44" s="16">
        <f>Crocs!J13</f>
        <v>5</v>
      </c>
      <c r="L44" s="16">
        <f>Crocs!K13</f>
        <v>1</v>
      </c>
      <c r="M44" s="11">
        <f t="shared" si="9"/>
        <v>0.75</v>
      </c>
      <c r="N44" s="11">
        <f t="shared" si="10"/>
        <v>0.25</v>
      </c>
      <c r="O44" s="11">
        <f t="shared" si="11"/>
        <v>0</v>
      </c>
      <c r="P44" s="11">
        <f t="shared" si="12"/>
        <v>0.1111111111111111</v>
      </c>
      <c r="Q44" s="12">
        <f t="shared" si="13"/>
        <v>0.16666666666666666</v>
      </c>
      <c r="R44" s="12">
        <f t="shared" si="14"/>
        <v>0.20833333333333334</v>
      </c>
      <c r="S44" s="14">
        <f t="shared" si="15"/>
        <v>0.25925925925925924</v>
      </c>
      <c r="T44" s="14">
        <f t="shared" si="16"/>
        <v>0.46759259259259256</v>
      </c>
      <c r="U44" s="14">
        <f>(Table311202122[[#This Row],[2B]]+Table311202122[[#This Row],[3B]]+(3*Table311202122[[#This Row],[HR]]))/Table311202122[[#This Row],[AB]]</f>
        <v>4.1666666666666664E-2</v>
      </c>
      <c r="V44" s="15">
        <f>(0.69*Table311202122[[#This Row],[BB]])+(0.89*Table311202122[[#This Row],[1B]])+(1.27*Table311202122[[#This Row],[2B]])+(1.62*Table311202122[[#This Row],[3B]])+(2.1*Table311202122[[#This Row],[HR]])/Table311202122[[#This Row],[PA]]</f>
        <v>6.01</v>
      </c>
      <c r="W44" s="15">
        <f t="shared" si="17"/>
        <v>1.5177777777777779</v>
      </c>
    </row>
    <row r="45" spans="1:23" x14ac:dyDescent="0.25">
      <c r="A45" s="17" t="s">
        <v>241</v>
      </c>
      <c r="B45" s="17" t="str">
        <f>Bulldogs!A11</f>
        <v>Roger Gray</v>
      </c>
      <c r="C45" s="17">
        <f>Bulldogs!B11</f>
        <v>32</v>
      </c>
      <c r="D45" s="17">
        <f>Bulldogs!C11</f>
        <v>28</v>
      </c>
      <c r="E45" s="17">
        <f>Bulldogs!D11</f>
        <v>2</v>
      </c>
      <c r="F45" s="17">
        <f>Bulldogs!E11</f>
        <v>4</v>
      </c>
      <c r="G45" s="17">
        <f>Bulldogs!F11</f>
        <v>0</v>
      </c>
      <c r="H45" s="17">
        <f>Bulldogs!G11</f>
        <v>1</v>
      </c>
      <c r="I45" s="17">
        <f>Bulldogs!H11</f>
        <v>1</v>
      </c>
      <c r="J45" s="17">
        <f>Bulldogs!I11</f>
        <v>0</v>
      </c>
      <c r="K45" s="17">
        <f>Bulldogs!J11</f>
        <v>5</v>
      </c>
      <c r="L45" s="17">
        <f>Bulldogs!K11</f>
        <v>0</v>
      </c>
      <c r="M45" s="11">
        <f t="shared" si="9"/>
        <v>0</v>
      </c>
      <c r="N45" s="11">
        <f t="shared" si="10"/>
        <v>0.5</v>
      </c>
      <c r="O45" s="11">
        <f t="shared" si="11"/>
        <v>0.5</v>
      </c>
      <c r="P45" s="11">
        <f t="shared" si="12"/>
        <v>0.125</v>
      </c>
      <c r="Q45" s="12">
        <f t="shared" si="13"/>
        <v>7.1428571428571425E-2</v>
      </c>
      <c r="R45" s="12">
        <f t="shared" si="14"/>
        <v>0.17857142857142858</v>
      </c>
      <c r="S45" s="14">
        <f t="shared" si="15"/>
        <v>0.1875</v>
      </c>
      <c r="T45" s="14">
        <f t="shared" si="16"/>
        <v>0.3660714285714286</v>
      </c>
      <c r="U45" s="14">
        <f>(Table311202122[[#This Row],[2B]]+Table311202122[[#This Row],[3B]]+(3*Table311202122[[#This Row],[HR]]))/Table311202122[[#This Row],[AB]]</f>
        <v>7.1428571428571425E-2</v>
      </c>
      <c r="V45" s="15">
        <f>(0.69*Table311202122[[#This Row],[BB]])+(0.89*Table311202122[[#This Row],[1B]])+(1.27*Table311202122[[#This Row],[2B]])+(1.62*Table311202122[[#This Row],[3B]])+(2.1*Table311202122[[#This Row],[HR]])/Table311202122[[#This Row],[PA]]</f>
        <v>5.6499999999999995</v>
      </c>
      <c r="W45" s="15">
        <f t="shared" si="17"/>
        <v>1.1325000000000001</v>
      </c>
    </row>
    <row r="46" spans="1:23" x14ac:dyDescent="0.25">
      <c r="A46" s="17" t="s">
        <v>242</v>
      </c>
      <c r="B46" s="17" t="str">
        <f>Warhogs!A11</f>
        <v>Sergio Suarez</v>
      </c>
      <c r="C46" s="17">
        <f>Warhogs!B11</f>
        <v>24</v>
      </c>
      <c r="D46" s="17">
        <f>Warhogs!C11</f>
        <v>22</v>
      </c>
      <c r="E46" s="17">
        <f>Warhogs!D11</f>
        <v>2</v>
      </c>
      <c r="F46" s="17">
        <f>Warhogs!E11</f>
        <v>2</v>
      </c>
      <c r="G46" s="17">
        <f>Warhogs!F11</f>
        <v>0</v>
      </c>
      <c r="H46" s="17">
        <f>Warhogs!G11</f>
        <v>1</v>
      </c>
      <c r="I46" s="17">
        <f>Warhogs!H11</f>
        <v>0</v>
      </c>
      <c r="J46" s="17">
        <f>Warhogs!I11</f>
        <v>1</v>
      </c>
      <c r="K46" s="17">
        <f>Warhogs!J11</f>
        <v>6</v>
      </c>
      <c r="L46" s="17">
        <f>Warhogs!K11</f>
        <v>1</v>
      </c>
      <c r="M46" s="11">
        <f t="shared" si="9"/>
        <v>0</v>
      </c>
      <c r="N46" s="11">
        <f t="shared" si="10"/>
        <v>0.5</v>
      </c>
      <c r="O46" s="11">
        <f t="shared" si="11"/>
        <v>0</v>
      </c>
      <c r="P46" s="11">
        <f t="shared" si="12"/>
        <v>8.3333333333333329E-2</v>
      </c>
      <c r="Q46" s="12">
        <f t="shared" si="13"/>
        <v>9.0909090909090912E-2</v>
      </c>
      <c r="R46" s="12">
        <f t="shared" si="14"/>
        <v>0.27272727272727271</v>
      </c>
      <c r="S46" s="14">
        <f t="shared" si="15"/>
        <v>0.16666666666666666</v>
      </c>
      <c r="T46" s="14">
        <f t="shared" si="16"/>
        <v>0.43939393939393934</v>
      </c>
      <c r="U46" s="14">
        <f>(Table311202122[[#This Row],[2B]]+Table311202122[[#This Row],[3B]]+(3*Table311202122[[#This Row],[HR]]))/Table311202122[[#This Row],[AB]]</f>
        <v>0.18181818181818182</v>
      </c>
      <c r="V46" s="15">
        <f>(0.69*Table311202122[[#This Row],[BB]])+(0.89*Table311202122[[#This Row],[1B]])+(1.27*Table311202122[[#This Row],[2B]])+(1.62*Table311202122[[#This Row],[3B]])+(2.1*Table311202122[[#This Row],[HR]])/Table311202122[[#This Row],[PA]]</f>
        <v>2.7374999999999998</v>
      </c>
      <c r="W46" s="15">
        <f t="shared" si="17"/>
        <v>1.1083333333333332</v>
      </c>
    </row>
    <row r="47" spans="1:23" x14ac:dyDescent="0.25">
      <c r="A47" s="17" t="s">
        <v>241</v>
      </c>
      <c r="B47" s="17" t="str">
        <f>Bulldogs!A12</f>
        <v>Alexander Delgado</v>
      </c>
      <c r="C47" s="17">
        <f>Bulldogs!B12</f>
        <v>30</v>
      </c>
      <c r="D47" s="17">
        <f>Bulldogs!C12</f>
        <v>30</v>
      </c>
      <c r="E47" s="17">
        <f>Bulldogs!D12</f>
        <v>4</v>
      </c>
      <c r="F47" s="17">
        <f>Bulldogs!E12</f>
        <v>0</v>
      </c>
      <c r="G47" s="17">
        <f>Bulldogs!F12</f>
        <v>3</v>
      </c>
      <c r="H47" s="17">
        <f>Bulldogs!G12</f>
        <v>0</v>
      </c>
      <c r="I47" s="17">
        <f>Bulldogs!H12</f>
        <v>0</v>
      </c>
      <c r="J47" s="17">
        <f>Bulldogs!I12</f>
        <v>1</v>
      </c>
      <c r="K47" s="17">
        <f>Bulldogs!J12</f>
        <v>7</v>
      </c>
      <c r="L47" s="17">
        <f>Bulldogs!K12</f>
        <v>1</v>
      </c>
      <c r="M47" s="11">
        <f t="shared" si="9"/>
        <v>0.75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2">
        <f t="shared" si="13"/>
        <v>0.13333333333333333</v>
      </c>
      <c r="R47" s="12">
        <f t="shared" si="14"/>
        <v>0.23333333333333334</v>
      </c>
      <c r="S47" s="14">
        <f t="shared" si="15"/>
        <v>0.13333333333333333</v>
      </c>
      <c r="T47" s="14">
        <f t="shared" si="16"/>
        <v>0.3666666666666667</v>
      </c>
      <c r="U47" s="14">
        <f>(Table311202122[[#This Row],[2B]]+Table311202122[[#This Row],[3B]]+(3*Table311202122[[#This Row],[HR]]))/Table311202122[[#This Row],[AB]]</f>
        <v>0.1</v>
      </c>
      <c r="V47" s="15">
        <f>(0.69*Table311202122[[#This Row],[BB]])+(0.89*Table311202122[[#This Row],[1B]])+(1.27*Table311202122[[#This Row],[2B]])+(1.62*Table311202122[[#This Row],[3B]])+(2.1*Table311202122[[#This Row],[HR]])/Table311202122[[#This Row],[PA]]</f>
        <v>2.7399999999999998</v>
      </c>
      <c r="W47" s="15">
        <f t="shared" si="17"/>
        <v>0.95066666666666666</v>
      </c>
    </row>
    <row r="48" spans="1:23" x14ac:dyDescent="0.25">
      <c r="A48" s="17" t="s">
        <v>241</v>
      </c>
      <c r="B48" s="17" t="str">
        <f>Bulldogs!A14</f>
        <v>Emillio Garcia</v>
      </c>
      <c r="C48" s="17">
        <f>Bulldogs!B14</f>
        <v>28</v>
      </c>
      <c r="D48" s="17">
        <f>Bulldogs!C14</f>
        <v>26</v>
      </c>
      <c r="E48" s="17">
        <f>Bulldogs!D14</f>
        <v>2</v>
      </c>
      <c r="F48" s="17">
        <f>Bulldogs!E14</f>
        <v>2</v>
      </c>
      <c r="G48" s="17">
        <f>Bulldogs!F14</f>
        <v>1</v>
      </c>
      <c r="H48" s="17">
        <f>Bulldogs!G14</f>
        <v>1</v>
      </c>
      <c r="I48" s="17">
        <f>Bulldogs!H14</f>
        <v>0</v>
      </c>
      <c r="J48" s="17">
        <f>Bulldogs!I14</f>
        <v>0</v>
      </c>
      <c r="K48" s="17">
        <f>Bulldogs!J14</f>
        <v>3</v>
      </c>
      <c r="L48" s="17">
        <f>Bulldogs!K14</f>
        <v>0</v>
      </c>
      <c r="M48" s="11">
        <f t="shared" si="9"/>
        <v>0.5</v>
      </c>
      <c r="N48" s="11">
        <f t="shared" si="10"/>
        <v>0.5</v>
      </c>
      <c r="O48" s="11">
        <f t="shared" si="11"/>
        <v>0</v>
      </c>
      <c r="P48" s="11">
        <f t="shared" si="12"/>
        <v>7.1428571428571425E-2</v>
      </c>
      <c r="Q48" s="12">
        <f t="shared" si="13"/>
        <v>7.6923076923076927E-2</v>
      </c>
      <c r="R48" s="12">
        <f t="shared" si="14"/>
        <v>0.11538461538461539</v>
      </c>
      <c r="S48" s="14">
        <f t="shared" si="15"/>
        <v>0.14285714285714285</v>
      </c>
      <c r="T48" s="14">
        <f t="shared" si="16"/>
        <v>0.25824175824175821</v>
      </c>
      <c r="U48" s="14">
        <f>(Table311202122[[#This Row],[2B]]+Table311202122[[#This Row],[3B]]+(3*Table311202122[[#This Row],[HR]]))/Table311202122[[#This Row],[AB]]</f>
        <v>3.8461538461538464E-2</v>
      </c>
      <c r="V48" s="15">
        <f>(0.69*Table311202122[[#This Row],[BB]])+(0.89*Table311202122[[#This Row],[1B]])+(1.27*Table311202122[[#This Row],[2B]])+(1.62*Table311202122[[#This Row],[3B]])+(2.1*Table311202122[[#This Row],[HR]])/Table311202122[[#This Row],[PA]]</f>
        <v>3.54</v>
      </c>
      <c r="W48" s="15">
        <f t="shared" si="17"/>
        <v>0.50285714285714289</v>
      </c>
    </row>
    <row r="49" spans="1:23" x14ac:dyDescent="0.25">
      <c r="A49" s="17" t="s">
        <v>242</v>
      </c>
      <c r="B49" s="17" t="str">
        <f>Warhogs!A14</f>
        <v>Elijah Vasquez</v>
      </c>
      <c r="C49" s="17">
        <f>Warhogs!B14</f>
        <v>26</v>
      </c>
      <c r="D49" s="17">
        <f>Warhogs!C14</f>
        <v>23</v>
      </c>
      <c r="E49" s="17">
        <f>Warhogs!D14</f>
        <v>1</v>
      </c>
      <c r="F49" s="17">
        <f>Warhogs!E14</f>
        <v>3</v>
      </c>
      <c r="G49" s="17">
        <f>Warhogs!F14</f>
        <v>0</v>
      </c>
      <c r="H49" s="17">
        <f>Warhogs!G14</f>
        <v>1</v>
      </c>
      <c r="I49" s="17">
        <f>Warhogs!H14</f>
        <v>0</v>
      </c>
      <c r="J49" s="17">
        <f>Warhogs!I14</f>
        <v>0</v>
      </c>
      <c r="K49" s="17">
        <f>Warhogs!J14</f>
        <v>2</v>
      </c>
      <c r="L49" s="17">
        <f>Warhogs!K14</f>
        <v>1</v>
      </c>
      <c r="M49" s="11">
        <f t="shared" si="9"/>
        <v>0</v>
      </c>
      <c r="N49" s="11">
        <f t="shared" si="10"/>
        <v>1</v>
      </c>
      <c r="O49" s="11">
        <f t="shared" si="11"/>
        <v>0</v>
      </c>
      <c r="P49" s="11">
        <f t="shared" si="12"/>
        <v>0.11538461538461539</v>
      </c>
      <c r="Q49" s="12">
        <f t="shared" si="13"/>
        <v>4.3478260869565216E-2</v>
      </c>
      <c r="R49" s="12">
        <f t="shared" si="14"/>
        <v>8.6956521739130432E-2</v>
      </c>
      <c r="S49" s="14">
        <f t="shared" si="15"/>
        <v>0.15384615384615385</v>
      </c>
      <c r="T49" s="14">
        <f t="shared" si="16"/>
        <v>0.24080267558528429</v>
      </c>
      <c r="U49" s="14">
        <f>(Table311202122[[#This Row],[2B]]+Table311202122[[#This Row],[3B]]+(3*Table311202122[[#This Row],[HR]]))/Table311202122[[#This Row],[AB]]</f>
        <v>4.3478260869565216E-2</v>
      </c>
      <c r="V49" s="15">
        <f>(0.69*Table311202122[[#This Row],[BB]])+(0.89*Table311202122[[#This Row],[1B]])+(1.27*Table311202122[[#This Row],[2B]])+(1.62*Table311202122[[#This Row],[3B]])+(2.1*Table311202122[[#This Row],[HR]])/Table311202122[[#This Row],[PA]]</f>
        <v>3.34</v>
      </c>
      <c r="W49" s="15">
        <f t="shared" si="17"/>
        <v>0.44769230769230772</v>
      </c>
    </row>
    <row r="50" spans="1:23" x14ac:dyDescent="0.25">
      <c r="A50" s="17" t="s">
        <v>241</v>
      </c>
      <c r="B50" s="17" t="str">
        <f>Bulldogs!A13</f>
        <v>Jesse Smith</v>
      </c>
      <c r="C50" s="17">
        <f>Bulldogs!B13</f>
        <v>28</v>
      </c>
      <c r="D50" s="17">
        <f>Bulldogs!C13</f>
        <v>28</v>
      </c>
      <c r="E50" s="17">
        <f>Bulldogs!D13</f>
        <v>3</v>
      </c>
      <c r="F50" s="17">
        <f>Bulldogs!E13</f>
        <v>0</v>
      </c>
      <c r="G50" s="17">
        <f>Bulldogs!F13</f>
        <v>2</v>
      </c>
      <c r="H50" s="17">
        <f>Bulldogs!G13</f>
        <v>1</v>
      </c>
      <c r="I50" s="17">
        <f>Bulldogs!H13</f>
        <v>0</v>
      </c>
      <c r="J50" s="17">
        <f>Bulldogs!I13</f>
        <v>0</v>
      </c>
      <c r="K50" s="17">
        <f>Bulldogs!J13</f>
        <v>4</v>
      </c>
      <c r="L50" s="17">
        <f>Bulldogs!K13</f>
        <v>1</v>
      </c>
      <c r="M50" s="11">
        <f t="shared" si="9"/>
        <v>0.66666666666666663</v>
      </c>
      <c r="N50" s="11">
        <f t="shared" si="10"/>
        <v>0.33333333333333331</v>
      </c>
      <c r="O50" s="11">
        <f t="shared" si="11"/>
        <v>0</v>
      </c>
      <c r="P50" s="11">
        <f t="shared" si="12"/>
        <v>0</v>
      </c>
      <c r="Q50" s="12">
        <f t="shared" si="13"/>
        <v>0.10714285714285714</v>
      </c>
      <c r="R50" s="12">
        <f t="shared" si="14"/>
        <v>0.14285714285714285</v>
      </c>
      <c r="S50" s="14">
        <f t="shared" si="15"/>
        <v>0.10714285714285714</v>
      </c>
      <c r="T50" s="14">
        <f t="shared" si="16"/>
        <v>0.25</v>
      </c>
      <c r="U50" s="14">
        <f>(Table311202122[[#This Row],[2B]]+Table311202122[[#This Row],[3B]]+(3*Table311202122[[#This Row],[HR]]))/Table311202122[[#This Row],[AB]]</f>
        <v>3.5714285714285712E-2</v>
      </c>
      <c r="V50" s="15">
        <f>(0.69*Table311202122[[#This Row],[BB]])+(0.89*Table311202122[[#This Row],[1B]])+(1.27*Table311202122[[#This Row],[2B]])+(1.62*Table311202122[[#This Row],[3B]])+(2.1*Table311202122[[#This Row],[HR]])/Table311202122[[#This Row],[PA]]</f>
        <v>3.05</v>
      </c>
      <c r="W50" s="15">
        <f t="shared" si="17"/>
        <v>0.44714285714285712</v>
      </c>
    </row>
    <row r="51" spans="1:23" x14ac:dyDescent="0.25">
      <c r="A51" s="17" t="s">
        <v>240</v>
      </c>
      <c r="B51" s="17" t="str">
        <f>Sabertooths!A11</f>
        <v>Melvin Alvarez</v>
      </c>
      <c r="C51" s="17">
        <f>Sabertooths!B11</f>
        <v>24</v>
      </c>
      <c r="D51" s="17">
        <f>Sabertooths!C11</f>
        <v>23</v>
      </c>
      <c r="E51" s="17">
        <f>Sabertooths!D11</f>
        <v>2</v>
      </c>
      <c r="F51" s="17">
        <f>Sabertooths!E11</f>
        <v>1</v>
      </c>
      <c r="G51" s="17">
        <f>Sabertooths!F11</f>
        <v>1</v>
      </c>
      <c r="H51" s="17">
        <f>Sabertooths!G11</f>
        <v>1</v>
      </c>
      <c r="I51" s="17">
        <f>Sabertooths!H11</f>
        <v>0</v>
      </c>
      <c r="J51" s="17">
        <f>Sabertooths!I11</f>
        <v>0</v>
      </c>
      <c r="K51" s="17">
        <f>Sabertooths!J11</f>
        <v>3</v>
      </c>
      <c r="L51" s="17">
        <f>Sabertooths!K11</f>
        <v>0</v>
      </c>
      <c r="M51" s="11">
        <f t="shared" si="9"/>
        <v>0.5</v>
      </c>
      <c r="N51" s="11">
        <f t="shared" si="10"/>
        <v>0.5</v>
      </c>
      <c r="O51" s="11">
        <f t="shared" si="11"/>
        <v>0</v>
      </c>
      <c r="P51" s="11">
        <f t="shared" si="12"/>
        <v>4.1666666666666664E-2</v>
      </c>
      <c r="Q51" s="12">
        <f t="shared" si="13"/>
        <v>8.6956521739130432E-2</v>
      </c>
      <c r="R51" s="12">
        <f t="shared" si="14"/>
        <v>0.13043478260869565</v>
      </c>
      <c r="S51" s="14">
        <f t="shared" si="15"/>
        <v>0.125</v>
      </c>
      <c r="T51" s="14">
        <f t="shared" si="16"/>
        <v>0.25543478260869568</v>
      </c>
      <c r="U51" s="14">
        <f>(Table311202122[[#This Row],[2B]]+Table311202122[[#This Row],[3B]]+(3*Table311202122[[#This Row],[HR]]))/Table311202122[[#This Row],[AB]]</f>
        <v>4.3478260869565216E-2</v>
      </c>
      <c r="V51" s="15">
        <f>(0.69*Table311202122[[#This Row],[BB]])+(0.89*Table311202122[[#This Row],[1B]])+(1.27*Table311202122[[#This Row],[2B]])+(1.62*Table311202122[[#This Row],[3B]])+(2.1*Table311202122[[#This Row],[HR]])/Table311202122[[#This Row],[PA]]</f>
        <v>2.85</v>
      </c>
      <c r="W51" s="15">
        <f t="shared" si="17"/>
        <v>0.40749999999999997</v>
      </c>
    </row>
    <row r="52" spans="1:23" x14ac:dyDescent="0.25">
      <c r="A52" s="17" t="s">
        <v>239</v>
      </c>
      <c r="B52" s="17" t="str">
        <f>Crocs!A10</f>
        <v>Travis Vargas</v>
      </c>
      <c r="C52" s="17">
        <f>Crocs!B10</f>
        <v>27</v>
      </c>
      <c r="D52" s="17">
        <f>Crocs!C10</f>
        <v>27</v>
      </c>
      <c r="E52" s="17">
        <f>Crocs!D10</f>
        <v>2</v>
      </c>
      <c r="F52" s="17">
        <f>Crocs!E10</f>
        <v>0</v>
      </c>
      <c r="G52" s="17">
        <f>Crocs!F10</f>
        <v>0</v>
      </c>
      <c r="H52" s="17">
        <f>Crocs!G10</f>
        <v>2</v>
      </c>
      <c r="I52" s="17">
        <f>Crocs!H10</f>
        <v>0</v>
      </c>
      <c r="J52" s="17">
        <f>Crocs!I10</f>
        <v>0</v>
      </c>
      <c r="K52" s="17">
        <f>Crocs!J10</f>
        <v>4</v>
      </c>
      <c r="L52" s="17">
        <f>Crocs!K10</f>
        <v>1</v>
      </c>
      <c r="M52" s="11">
        <f t="shared" si="9"/>
        <v>0</v>
      </c>
      <c r="N52" s="11">
        <f t="shared" si="10"/>
        <v>1</v>
      </c>
      <c r="O52" s="11">
        <f t="shared" si="11"/>
        <v>0</v>
      </c>
      <c r="P52" s="11">
        <f t="shared" si="12"/>
        <v>0</v>
      </c>
      <c r="Q52" s="12">
        <f t="shared" si="13"/>
        <v>7.407407407407407E-2</v>
      </c>
      <c r="R52" s="12">
        <f t="shared" si="14"/>
        <v>0.14814814814814814</v>
      </c>
      <c r="S52" s="14">
        <f t="shared" si="15"/>
        <v>7.407407407407407E-2</v>
      </c>
      <c r="T52" s="33">
        <f t="shared" si="16"/>
        <v>0.22222222222222221</v>
      </c>
      <c r="U52" s="33">
        <f>(Table311202122[[#This Row],[2B]]+Table311202122[[#This Row],[3B]]+(3*Table311202122[[#This Row],[HR]]))/Table311202122[[#This Row],[AB]]</f>
        <v>7.407407407407407E-2</v>
      </c>
      <c r="V52" s="34">
        <f>(0.69*Table311202122[[#This Row],[BB]])+(0.89*Table311202122[[#This Row],[1B]])+(1.27*Table311202122[[#This Row],[2B]])+(1.62*Table311202122[[#This Row],[3B]])+(2.1*Table311202122[[#This Row],[HR]])/Table311202122[[#This Row],[PA]]</f>
        <v>2.54</v>
      </c>
      <c r="W52" s="15">
        <f t="shared" si="17"/>
        <v>0.31555555555555553</v>
      </c>
    </row>
    <row r="53" spans="1:23" x14ac:dyDescent="0.25">
      <c r="A53" s="17" t="s">
        <v>241</v>
      </c>
      <c r="B53" s="17" t="str">
        <f>Bulldogs!A10</f>
        <v>Diego Serrano</v>
      </c>
      <c r="C53" s="17">
        <f>Bulldogs!B10</f>
        <v>28</v>
      </c>
      <c r="D53" s="17">
        <f>Bulldogs!C10</f>
        <v>27</v>
      </c>
      <c r="E53" s="17">
        <f>Bulldogs!D10</f>
        <v>2</v>
      </c>
      <c r="F53" s="17">
        <f>Bulldogs!E10</f>
        <v>1</v>
      </c>
      <c r="G53" s="17">
        <f>Bulldogs!F10</f>
        <v>2</v>
      </c>
      <c r="H53" s="17">
        <f>Bulldogs!G10</f>
        <v>0</v>
      </c>
      <c r="I53" s="17">
        <f>Bulldogs!H10</f>
        <v>0</v>
      </c>
      <c r="J53" s="17">
        <f>Bulldogs!I10</f>
        <v>0</v>
      </c>
      <c r="K53" s="17">
        <f>Bulldogs!J10</f>
        <v>2</v>
      </c>
      <c r="L53" s="17">
        <f>Bulldogs!K10</f>
        <v>1</v>
      </c>
      <c r="M53" s="20">
        <f t="shared" si="9"/>
        <v>1</v>
      </c>
      <c r="N53" s="20">
        <f t="shared" si="10"/>
        <v>0</v>
      </c>
      <c r="O53" s="20">
        <f t="shared" si="11"/>
        <v>0</v>
      </c>
      <c r="P53" s="20">
        <f t="shared" si="12"/>
        <v>3.5714285714285712E-2</v>
      </c>
      <c r="Q53" s="21">
        <f t="shared" si="13"/>
        <v>7.407407407407407E-2</v>
      </c>
      <c r="R53" s="21">
        <f t="shared" si="14"/>
        <v>7.407407407407407E-2</v>
      </c>
      <c r="S53" s="22">
        <f t="shared" si="15"/>
        <v>0.10714285714285714</v>
      </c>
      <c r="T53" s="22">
        <f t="shared" si="16"/>
        <v>0.18121693121693122</v>
      </c>
      <c r="U53" s="22">
        <f>(Table311202122[[#This Row],[2B]]+Table311202122[[#This Row],[3B]]+(3*Table311202122[[#This Row],[HR]]))/Table311202122[[#This Row],[AB]]</f>
        <v>0</v>
      </c>
      <c r="V53" s="23">
        <f>(0.69*Table311202122[[#This Row],[BB]])+(0.89*Table311202122[[#This Row],[1B]])+(1.27*Table311202122[[#This Row],[2B]])+(1.62*Table311202122[[#This Row],[3B]])+(2.1*Table311202122[[#This Row],[HR]])/Table311202122[[#This Row],[PA]]</f>
        <v>2.4699999999999998</v>
      </c>
      <c r="W53" s="23">
        <f t="shared" si="17"/>
        <v>0.26071428571428568</v>
      </c>
    </row>
  </sheetData>
  <conditionalFormatting sqref="W2:W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CFE9-FB4F-40B2-9017-C65710AC5894}">
  <dimension ref="A1:W14"/>
  <sheetViews>
    <sheetView workbookViewId="0">
      <selection activeCell="N24" sqref="N24"/>
    </sheetView>
  </sheetViews>
  <sheetFormatPr defaultRowHeight="15" x14ac:dyDescent="0.25"/>
  <cols>
    <col min="1" max="1" width="17.71093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126</v>
      </c>
      <c r="B2" s="6">
        <v>71</v>
      </c>
      <c r="C2" s="7">
        <f t="shared" ref="C2:C14" si="0">B2-E2</f>
        <v>62</v>
      </c>
      <c r="D2" s="7">
        <f>SUM(Table31110[[#This Row],[1B]:[HR]])</f>
        <v>12</v>
      </c>
      <c r="E2" s="6">
        <v>9</v>
      </c>
      <c r="F2" s="6">
        <v>6</v>
      </c>
      <c r="G2" s="6">
        <v>5</v>
      </c>
      <c r="H2" s="6">
        <v>1</v>
      </c>
      <c r="I2" s="6">
        <v>0</v>
      </c>
      <c r="J2" s="8">
        <f t="shared" ref="J2:J14" si="1">SUM((F2*1),(G2*2),(H2*3),(I2*4))</f>
        <v>19</v>
      </c>
      <c r="K2" s="9">
        <v>2</v>
      </c>
      <c r="L2" s="10">
        <f t="shared" ref="L2:L14" si="2">IFERROR(F2/D2,0)</f>
        <v>0.5</v>
      </c>
      <c r="M2" s="10">
        <f t="shared" ref="M2:M14" si="3">IFERROR(G2/D2,0)</f>
        <v>0.41666666666666669</v>
      </c>
      <c r="N2" s="10">
        <f t="shared" ref="N2:N14" si="4">IFERROR(H2/D2,0)</f>
        <v>8.3333333333333329E-2</v>
      </c>
      <c r="O2" s="11">
        <f t="shared" ref="O2:O14" si="5">IFERROR(I2/D2,0)</f>
        <v>0</v>
      </c>
      <c r="P2" s="11">
        <f t="shared" ref="P2:P14" si="6">IFERROR(E2/B2,0)</f>
        <v>0.12676056338028169</v>
      </c>
      <c r="Q2" s="12">
        <f t="shared" ref="Q2:Q14" si="7">IFERROR((F2+G2+H2+I2)/C2,0)</f>
        <v>0.19354838709677419</v>
      </c>
      <c r="R2" s="13">
        <f t="shared" ref="R2:R14" si="8">IFERROR(J2/C2,0)</f>
        <v>0.30645161290322581</v>
      </c>
      <c r="S2" s="14">
        <f t="shared" ref="S2:S14" si="9">(D2+E2)/B2</f>
        <v>0.29577464788732394</v>
      </c>
      <c r="T2" s="14">
        <f t="shared" ref="T2:T14" si="10">R2+S2</f>
        <v>0.60222626079054975</v>
      </c>
      <c r="U2" s="14">
        <f>(Table31110[[#This Row],[2B]]+Table31110[[#This Row],[3B]]+(3*Table31110[[#This Row],[HR]]))/Table31110[[#This Row],[AB]]</f>
        <v>9.6774193548387094E-2</v>
      </c>
      <c r="V2" s="15">
        <f>(0.69*Table31110[[#This Row],[BB]])+(0.89*Table31110[[#This Row],[1B]])+(1.27*Table31110[[#This Row],[2B]])+(1.62*Table31110[[#This Row],[3B]])+(2.1*Table31110[[#This Row],[HR]])/Table31110[[#This Row],[PA]]</f>
        <v>19.52</v>
      </c>
      <c r="W2" s="15">
        <f t="shared" ref="W2:W14" si="11">((D2+E2)*(J2+(0.26*E2))+(0.52*K2))/B2</f>
        <v>6.326478873239437</v>
      </c>
    </row>
    <row r="3" spans="1:23" x14ac:dyDescent="0.25">
      <c r="A3" s="17" t="s">
        <v>127</v>
      </c>
      <c r="B3" s="6">
        <v>68</v>
      </c>
      <c r="C3" s="7">
        <f t="shared" si="0"/>
        <v>57</v>
      </c>
      <c r="D3" s="7">
        <f>SUM(Table31110[[#This Row],[1B]:[HR]])</f>
        <v>14</v>
      </c>
      <c r="E3" s="6">
        <v>11</v>
      </c>
      <c r="F3" s="6">
        <v>5</v>
      </c>
      <c r="G3" s="6">
        <v>7</v>
      </c>
      <c r="H3" s="6">
        <v>2</v>
      </c>
      <c r="I3" s="6">
        <v>0</v>
      </c>
      <c r="J3" s="8">
        <f t="shared" si="1"/>
        <v>25</v>
      </c>
      <c r="K3" s="9">
        <v>5</v>
      </c>
      <c r="L3" s="11">
        <f t="shared" si="2"/>
        <v>0.35714285714285715</v>
      </c>
      <c r="M3" s="11">
        <f t="shared" si="3"/>
        <v>0.5</v>
      </c>
      <c r="N3" s="11">
        <f t="shared" si="4"/>
        <v>0.14285714285714285</v>
      </c>
      <c r="O3" s="11">
        <f t="shared" si="5"/>
        <v>0</v>
      </c>
      <c r="P3" s="11">
        <f t="shared" si="6"/>
        <v>0.16176470588235295</v>
      </c>
      <c r="Q3" s="12">
        <f t="shared" si="7"/>
        <v>0.24561403508771928</v>
      </c>
      <c r="R3" s="12">
        <f t="shared" si="8"/>
        <v>0.43859649122807015</v>
      </c>
      <c r="S3" s="14">
        <f t="shared" si="9"/>
        <v>0.36764705882352944</v>
      </c>
      <c r="T3" s="14">
        <f t="shared" si="10"/>
        <v>0.80624355005159964</v>
      </c>
      <c r="U3" s="14">
        <f>(Table31110[[#This Row],[2B]]+Table31110[[#This Row],[3B]]+(3*Table31110[[#This Row],[HR]]))/Table31110[[#This Row],[AB]]</f>
        <v>0.15789473684210525</v>
      </c>
      <c r="V3" s="15">
        <f>(0.69*Table31110[[#This Row],[BB]])+(0.89*Table31110[[#This Row],[1B]])+(1.27*Table31110[[#This Row],[2B]])+(1.62*Table31110[[#This Row],[3B]])+(2.1*Table31110[[#This Row],[HR]])/Table31110[[#This Row],[PA]]</f>
        <v>24.17</v>
      </c>
      <c r="W3" s="15">
        <f t="shared" si="11"/>
        <v>10.280882352941177</v>
      </c>
    </row>
    <row r="4" spans="1:23" x14ac:dyDescent="0.25">
      <c r="A4" s="17" t="s">
        <v>44</v>
      </c>
      <c r="B4" s="6">
        <v>64</v>
      </c>
      <c r="C4" s="7">
        <f t="shared" si="0"/>
        <v>59</v>
      </c>
      <c r="D4" s="7">
        <f>SUM(Table31110[[#This Row],[1B]:[HR]])</f>
        <v>5</v>
      </c>
      <c r="E4" s="6">
        <v>5</v>
      </c>
      <c r="F4" s="6">
        <v>1</v>
      </c>
      <c r="G4" s="6">
        <v>3</v>
      </c>
      <c r="H4" s="6">
        <v>0</v>
      </c>
      <c r="I4" s="6">
        <v>1</v>
      </c>
      <c r="J4" s="8">
        <f t="shared" si="1"/>
        <v>11</v>
      </c>
      <c r="K4" s="9">
        <v>4</v>
      </c>
      <c r="L4" s="11">
        <f t="shared" si="2"/>
        <v>0.2</v>
      </c>
      <c r="M4" s="11">
        <f t="shared" si="3"/>
        <v>0.6</v>
      </c>
      <c r="N4" s="11">
        <f t="shared" si="4"/>
        <v>0</v>
      </c>
      <c r="O4" s="11">
        <f t="shared" si="5"/>
        <v>0.2</v>
      </c>
      <c r="P4" s="11">
        <f t="shared" si="6"/>
        <v>7.8125E-2</v>
      </c>
      <c r="Q4" s="12">
        <f t="shared" si="7"/>
        <v>8.4745762711864403E-2</v>
      </c>
      <c r="R4" s="12">
        <f t="shared" si="8"/>
        <v>0.1864406779661017</v>
      </c>
      <c r="S4" s="14">
        <f t="shared" si="9"/>
        <v>0.15625</v>
      </c>
      <c r="T4" s="14">
        <f t="shared" si="10"/>
        <v>0.3426906779661017</v>
      </c>
      <c r="U4" s="14">
        <f>(Table31110[[#This Row],[2B]]+Table31110[[#This Row],[3B]]+(3*Table31110[[#This Row],[HR]]))/Table31110[[#This Row],[AB]]</f>
        <v>0.10169491525423729</v>
      </c>
      <c r="V4" s="15">
        <f>(0.69*Table31110[[#This Row],[BB]])+(0.89*Table31110[[#This Row],[1B]])+(1.27*Table31110[[#This Row],[2B]])+(1.62*Table31110[[#This Row],[3B]])+(2.1*Table31110[[#This Row],[HR]])/Table31110[[#This Row],[PA]]</f>
        <v>8.1828125000000007</v>
      </c>
      <c r="W4" s="15">
        <f t="shared" si="11"/>
        <v>1.954375</v>
      </c>
    </row>
    <row r="5" spans="1:23" x14ac:dyDescent="0.25">
      <c r="A5" s="17" t="s">
        <v>128</v>
      </c>
      <c r="B5" s="6">
        <v>65</v>
      </c>
      <c r="C5" s="7">
        <f t="shared" si="0"/>
        <v>63</v>
      </c>
      <c r="D5" s="7">
        <f>SUM(Table31110[[#This Row],[1B]:[HR]])</f>
        <v>17</v>
      </c>
      <c r="E5" s="6">
        <v>2</v>
      </c>
      <c r="F5" s="6">
        <v>10</v>
      </c>
      <c r="G5" s="6">
        <v>4</v>
      </c>
      <c r="H5" s="6">
        <v>0</v>
      </c>
      <c r="I5" s="6">
        <v>3</v>
      </c>
      <c r="J5" s="8">
        <f t="shared" si="1"/>
        <v>30</v>
      </c>
      <c r="K5" s="9">
        <v>2</v>
      </c>
      <c r="L5" s="11">
        <f t="shared" si="2"/>
        <v>0.58823529411764708</v>
      </c>
      <c r="M5" s="11">
        <f t="shared" si="3"/>
        <v>0.23529411764705882</v>
      </c>
      <c r="N5" s="11">
        <f t="shared" si="4"/>
        <v>0</v>
      </c>
      <c r="O5" s="11">
        <f t="shared" si="5"/>
        <v>0.17647058823529413</v>
      </c>
      <c r="P5" s="11">
        <f t="shared" si="6"/>
        <v>3.0769230769230771E-2</v>
      </c>
      <c r="Q5" s="12">
        <f t="shared" si="7"/>
        <v>0.26984126984126983</v>
      </c>
      <c r="R5" s="12">
        <f t="shared" si="8"/>
        <v>0.47619047619047616</v>
      </c>
      <c r="S5" s="14">
        <f t="shared" si="9"/>
        <v>0.29230769230769232</v>
      </c>
      <c r="T5" s="14">
        <f t="shared" si="10"/>
        <v>0.76849816849816843</v>
      </c>
      <c r="U5" s="14">
        <f>(Table31110[[#This Row],[2B]]+Table31110[[#This Row],[3B]]+(3*Table31110[[#This Row],[HR]]))/Table31110[[#This Row],[AB]]</f>
        <v>0.20634920634920634</v>
      </c>
      <c r="V5" s="15">
        <f>(0.69*Table31110[[#This Row],[BB]])+(0.89*Table31110[[#This Row],[1B]])+(1.27*Table31110[[#This Row],[2B]])+(1.62*Table31110[[#This Row],[3B]])+(2.1*Table31110[[#This Row],[HR]])/Table31110[[#This Row],[PA]]</f>
        <v>15.456923076923077</v>
      </c>
      <c r="W5" s="15">
        <f t="shared" si="11"/>
        <v>8.9372307692307693</v>
      </c>
    </row>
    <row r="6" spans="1:23" x14ac:dyDescent="0.25">
      <c r="A6" s="16" t="s">
        <v>129</v>
      </c>
      <c r="B6" s="6">
        <v>64</v>
      </c>
      <c r="C6" s="7">
        <f t="shared" si="0"/>
        <v>62</v>
      </c>
      <c r="D6" s="7">
        <f>SUM(Table31110[[#This Row],[1B]:[HR]])</f>
        <v>17</v>
      </c>
      <c r="E6" s="6">
        <v>2</v>
      </c>
      <c r="F6" s="6">
        <v>13</v>
      </c>
      <c r="G6" s="6">
        <v>4</v>
      </c>
      <c r="H6" s="6">
        <v>0</v>
      </c>
      <c r="I6" s="6">
        <v>0</v>
      </c>
      <c r="J6" s="8">
        <f t="shared" si="1"/>
        <v>21</v>
      </c>
      <c r="K6" s="9">
        <v>4</v>
      </c>
      <c r="L6" s="11">
        <f t="shared" si="2"/>
        <v>0.76470588235294112</v>
      </c>
      <c r="M6" s="11">
        <f t="shared" si="3"/>
        <v>0.23529411764705882</v>
      </c>
      <c r="N6" s="11">
        <f t="shared" si="4"/>
        <v>0</v>
      </c>
      <c r="O6" s="11">
        <f t="shared" si="5"/>
        <v>0</v>
      </c>
      <c r="P6" s="11">
        <f t="shared" si="6"/>
        <v>3.125E-2</v>
      </c>
      <c r="Q6" s="12">
        <f t="shared" si="7"/>
        <v>0.27419354838709675</v>
      </c>
      <c r="R6" s="12">
        <f t="shared" si="8"/>
        <v>0.33870967741935482</v>
      </c>
      <c r="S6" s="14">
        <f t="shared" si="9"/>
        <v>0.296875</v>
      </c>
      <c r="T6" s="14">
        <f t="shared" si="10"/>
        <v>0.63558467741935476</v>
      </c>
      <c r="U6" s="14">
        <f>(Table31110[[#This Row],[2B]]+Table31110[[#This Row],[3B]]+(3*Table31110[[#This Row],[HR]]))/Table31110[[#This Row],[AB]]</f>
        <v>6.4516129032258063E-2</v>
      </c>
      <c r="V6" s="15">
        <f>(0.69*Table31110[[#This Row],[BB]])+(0.89*Table31110[[#This Row],[1B]])+(1.27*Table31110[[#This Row],[2B]])+(1.62*Table31110[[#This Row],[3B]])+(2.1*Table31110[[#This Row],[HR]])/Table31110[[#This Row],[PA]]</f>
        <v>18.03</v>
      </c>
      <c r="W6" s="15">
        <f t="shared" si="11"/>
        <v>6.4212499999999997</v>
      </c>
    </row>
    <row r="7" spans="1:23" x14ac:dyDescent="0.25">
      <c r="A7" s="17" t="s">
        <v>130</v>
      </c>
      <c r="B7" s="6">
        <v>63</v>
      </c>
      <c r="C7" s="7">
        <f t="shared" si="0"/>
        <v>62</v>
      </c>
      <c r="D7" s="7">
        <f>SUM(Table31110[[#This Row],[1B]:[HR]])</f>
        <v>21</v>
      </c>
      <c r="E7" s="6">
        <v>1</v>
      </c>
      <c r="F7" s="6">
        <v>11</v>
      </c>
      <c r="G7" s="6">
        <v>6</v>
      </c>
      <c r="H7" s="6">
        <v>1</v>
      </c>
      <c r="I7" s="6">
        <v>3</v>
      </c>
      <c r="J7" s="8">
        <f t="shared" si="1"/>
        <v>38</v>
      </c>
      <c r="K7" s="9">
        <v>5</v>
      </c>
      <c r="L7" s="11">
        <f t="shared" si="2"/>
        <v>0.52380952380952384</v>
      </c>
      <c r="M7" s="11">
        <f t="shared" si="3"/>
        <v>0.2857142857142857</v>
      </c>
      <c r="N7" s="11">
        <f t="shared" si="4"/>
        <v>4.7619047619047616E-2</v>
      </c>
      <c r="O7" s="11">
        <f t="shared" si="5"/>
        <v>0.14285714285714285</v>
      </c>
      <c r="P7" s="11">
        <f t="shared" si="6"/>
        <v>1.5873015873015872E-2</v>
      </c>
      <c r="Q7" s="12">
        <f t="shared" si="7"/>
        <v>0.33870967741935482</v>
      </c>
      <c r="R7" s="12">
        <f t="shared" si="8"/>
        <v>0.61290322580645162</v>
      </c>
      <c r="S7" s="14">
        <f t="shared" si="9"/>
        <v>0.34920634920634919</v>
      </c>
      <c r="T7" s="14">
        <f t="shared" si="10"/>
        <v>0.96210957501280081</v>
      </c>
      <c r="U7" s="14">
        <f>(Table31110[[#This Row],[2B]]+Table31110[[#This Row],[3B]]+(3*Table31110[[#This Row],[HR]]))/Table31110[[#This Row],[AB]]</f>
        <v>0.25806451612903225</v>
      </c>
      <c r="V7" s="15">
        <f>(0.69*Table31110[[#This Row],[BB]])+(0.89*Table31110[[#This Row],[1B]])+(1.27*Table31110[[#This Row],[2B]])+(1.62*Table31110[[#This Row],[3B]])+(2.1*Table31110[[#This Row],[HR]])/Table31110[[#This Row],[PA]]</f>
        <v>19.820000000000004</v>
      </c>
      <c r="W7" s="15">
        <f t="shared" si="11"/>
        <v>13.401904761904762</v>
      </c>
    </row>
    <row r="8" spans="1:23" x14ac:dyDescent="0.25">
      <c r="A8" s="17" t="s">
        <v>131</v>
      </c>
      <c r="B8" s="6">
        <v>58</v>
      </c>
      <c r="C8" s="7">
        <f t="shared" si="0"/>
        <v>56</v>
      </c>
      <c r="D8" s="7">
        <f>SUM(Table31110[[#This Row],[1B]:[HR]])</f>
        <v>13</v>
      </c>
      <c r="E8" s="6">
        <v>2</v>
      </c>
      <c r="F8" s="6">
        <v>6</v>
      </c>
      <c r="G8" s="6">
        <v>4</v>
      </c>
      <c r="H8" s="6">
        <v>0</v>
      </c>
      <c r="I8" s="6">
        <v>3</v>
      </c>
      <c r="J8" s="8">
        <f t="shared" si="1"/>
        <v>26</v>
      </c>
      <c r="K8" s="9">
        <v>3</v>
      </c>
      <c r="L8" s="11">
        <f t="shared" si="2"/>
        <v>0.46153846153846156</v>
      </c>
      <c r="M8" s="11">
        <f t="shared" si="3"/>
        <v>0.30769230769230771</v>
      </c>
      <c r="N8" s="11">
        <f t="shared" si="4"/>
        <v>0</v>
      </c>
      <c r="O8" s="11">
        <f t="shared" si="5"/>
        <v>0.23076923076923078</v>
      </c>
      <c r="P8" s="11">
        <f t="shared" si="6"/>
        <v>3.4482758620689655E-2</v>
      </c>
      <c r="Q8" s="12">
        <f t="shared" si="7"/>
        <v>0.23214285714285715</v>
      </c>
      <c r="R8" s="12">
        <f t="shared" si="8"/>
        <v>0.4642857142857143</v>
      </c>
      <c r="S8" s="14">
        <f t="shared" si="9"/>
        <v>0.25862068965517243</v>
      </c>
      <c r="T8" s="14">
        <f t="shared" si="10"/>
        <v>0.72290640394088679</v>
      </c>
      <c r="U8" s="14">
        <f>(Table31110[[#This Row],[2B]]+Table31110[[#This Row],[3B]]+(3*Table31110[[#This Row],[HR]]))/Table31110[[#This Row],[AB]]</f>
        <v>0.23214285714285715</v>
      </c>
      <c r="V8" s="15">
        <f>(0.69*Table31110[[#This Row],[BB]])+(0.89*Table31110[[#This Row],[1B]])+(1.27*Table31110[[#This Row],[2B]])+(1.62*Table31110[[#This Row],[3B]])+(2.1*Table31110[[#This Row],[HR]])/Table31110[[#This Row],[PA]]</f>
        <v>11.908620689655173</v>
      </c>
      <c r="W8" s="15">
        <f t="shared" si="11"/>
        <v>6.8855172413793104</v>
      </c>
    </row>
    <row r="9" spans="1:23" x14ac:dyDescent="0.25">
      <c r="A9" s="17" t="s">
        <v>132</v>
      </c>
      <c r="B9" s="6">
        <v>59</v>
      </c>
      <c r="C9" s="7">
        <f t="shared" si="0"/>
        <v>58</v>
      </c>
      <c r="D9" s="7">
        <f>SUM(Table31110[[#This Row],[1B]:[HR]])</f>
        <v>14</v>
      </c>
      <c r="E9" s="6">
        <v>1</v>
      </c>
      <c r="F9" s="6">
        <v>5</v>
      </c>
      <c r="G9" s="6">
        <v>5</v>
      </c>
      <c r="H9" s="6">
        <v>0</v>
      </c>
      <c r="I9" s="6">
        <v>4</v>
      </c>
      <c r="J9" s="8">
        <f t="shared" si="1"/>
        <v>31</v>
      </c>
      <c r="K9" s="9">
        <v>1</v>
      </c>
      <c r="L9" s="11">
        <f t="shared" si="2"/>
        <v>0.35714285714285715</v>
      </c>
      <c r="M9" s="11">
        <f t="shared" si="3"/>
        <v>0.35714285714285715</v>
      </c>
      <c r="N9" s="11">
        <f t="shared" si="4"/>
        <v>0</v>
      </c>
      <c r="O9" s="11">
        <f t="shared" si="5"/>
        <v>0.2857142857142857</v>
      </c>
      <c r="P9" s="11">
        <f t="shared" si="6"/>
        <v>1.6949152542372881E-2</v>
      </c>
      <c r="Q9" s="12">
        <f t="shared" si="7"/>
        <v>0.2413793103448276</v>
      </c>
      <c r="R9" s="12">
        <f t="shared" si="8"/>
        <v>0.53448275862068961</v>
      </c>
      <c r="S9" s="14">
        <f t="shared" si="9"/>
        <v>0.25423728813559321</v>
      </c>
      <c r="T9" s="14">
        <f t="shared" si="10"/>
        <v>0.78872004675628282</v>
      </c>
      <c r="U9" s="14">
        <f>(Table31110[[#This Row],[2B]]+Table31110[[#This Row],[3B]]+(3*Table31110[[#This Row],[HR]]))/Table31110[[#This Row],[AB]]</f>
        <v>0.29310344827586204</v>
      </c>
      <c r="V9" s="15">
        <f>(0.69*Table31110[[#This Row],[BB]])+(0.89*Table31110[[#This Row],[1B]])+(1.27*Table31110[[#This Row],[2B]])+(1.62*Table31110[[#This Row],[3B]])+(2.1*Table31110[[#This Row],[HR]])/Table31110[[#This Row],[PA]]</f>
        <v>11.632372881355932</v>
      </c>
      <c r="W9" s="15">
        <f t="shared" si="11"/>
        <v>7.9562711864406781</v>
      </c>
    </row>
    <row r="10" spans="1:23" x14ac:dyDescent="0.25">
      <c r="A10" s="17" t="s">
        <v>133</v>
      </c>
      <c r="B10" s="6">
        <v>27</v>
      </c>
      <c r="C10" s="7">
        <f t="shared" si="0"/>
        <v>27</v>
      </c>
      <c r="D10" s="7">
        <f>SUM(Table31110[[#This Row],[1B]:[HR]])</f>
        <v>2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8">
        <f t="shared" si="1"/>
        <v>4</v>
      </c>
      <c r="K10" s="9">
        <v>1</v>
      </c>
      <c r="L10" s="11">
        <f t="shared" si="2"/>
        <v>0</v>
      </c>
      <c r="M10" s="11">
        <f t="shared" si="3"/>
        <v>1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2">
        <f t="shared" si="7"/>
        <v>7.407407407407407E-2</v>
      </c>
      <c r="R10" s="12">
        <f t="shared" si="8"/>
        <v>0.14814814814814814</v>
      </c>
      <c r="S10" s="14">
        <f t="shared" si="9"/>
        <v>7.407407407407407E-2</v>
      </c>
      <c r="T10" s="14">
        <f t="shared" si="10"/>
        <v>0.22222222222222221</v>
      </c>
      <c r="U10" s="14">
        <f>(Table31110[[#This Row],[2B]]+Table31110[[#This Row],[3B]]+(3*Table31110[[#This Row],[HR]]))/Table31110[[#This Row],[AB]]</f>
        <v>7.407407407407407E-2</v>
      </c>
      <c r="V10" s="15">
        <f>(0.69*Table31110[[#This Row],[BB]])+(0.89*Table31110[[#This Row],[1B]])+(1.27*Table31110[[#This Row],[2B]])+(1.62*Table31110[[#This Row],[3B]])+(2.1*Table31110[[#This Row],[HR]])/Table31110[[#This Row],[PA]]</f>
        <v>2.54</v>
      </c>
      <c r="W10" s="15">
        <f t="shared" si="11"/>
        <v>0.31555555555555553</v>
      </c>
    </row>
    <row r="11" spans="1:23" x14ac:dyDescent="0.25">
      <c r="A11" s="17" t="s">
        <v>134</v>
      </c>
      <c r="B11" s="6">
        <v>27</v>
      </c>
      <c r="C11" s="7">
        <f t="shared" si="0"/>
        <v>26</v>
      </c>
      <c r="D11" s="7">
        <f>SUM(Table31110[[#This Row],[1B]:[HR]])</f>
        <v>5</v>
      </c>
      <c r="E11" s="6">
        <v>1</v>
      </c>
      <c r="F11" s="6">
        <v>3</v>
      </c>
      <c r="G11" s="6">
        <v>2</v>
      </c>
      <c r="H11" s="6">
        <v>0</v>
      </c>
      <c r="I11" s="6">
        <v>0</v>
      </c>
      <c r="J11" s="8">
        <f t="shared" si="1"/>
        <v>7</v>
      </c>
      <c r="K11" s="9">
        <v>0</v>
      </c>
      <c r="L11" s="11">
        <f t="shared" si="2"/>
        <v>0.6</v>
      </c>
      <c r="M11" s="11">
        <f t="shared" si="3"/>
        <v>0.4</v>
      </c>
      <c r="N11" s="11">
        <f t="shared" si="4"/>
        <v>0</v>
      </c>
      <c r="O11" s="11">
        <f t="shared" si="5"/>
        <v>0</v>
      </c>
      <c r="P11" s="11">
        <f t="shared" si="6"/>
        <v>3.7037037037037035E-2</v>
      </c>
      <c r="Q11" s="12">
        <f t="shared" si="7"/>
        <v>0.19230769230769232</v>
      </c>
      <c r="R11" s="12">
        <f t="shared" si="8"/>
        <v>0.26923076923076922</v>
      </c>
      <c r="S11" s="14">
        <f t="shared" si="9"/>
        <v>0.22222222222222221</v>
      </c>
      <c r="T11" s="14">
        <f t="shared" si="10"/>
        <v>0.49145299145299143</v>
      </c>
      <c r="U11" s="14">
        <f>(Table31110[[#This Row],[2B]]+Table31110[[#This Row],[3B]]+(3*Table31110[[#This Row],[HR]]))/Table31110[[#This Row],[AB]]</f>
        <v>7.6923076923076927E-2</v>
      </c>
      <c r="V11" s="15">
        <f>(0.69*Table31110[[#This Row],[BB]])+(0.89*Table31110[[#This Row],[1B]])+(1.27*Table31110[[#This Row],[2B]])+(1.62*Table31110[[#This Row],[3B]])+(2.1*Table31110[[#This Row],[HR]])/Table31110[[#This Row],[PA]]</f>
        <v>5.9</v>
      </c>
      <c r="W11" s="15">
        <f t="shared" si="11"/>
        <v>1.6133333333333335</v>
      </c>
    </row>
    <row r="12" spans="1:23" x14ac:dyDescent="0.25">
      <c r="A12" s="17" t="s">
        <v>135</v>
      </c>
      <c r="B12" s="6">
        <v>26</v>
      </c>
      <c r="C12" s="7">
        <f t="shared" si="0"/>
        <v>23</v>
      </c>
      <c r="D12" s="7">
        <f>SUM(Table31110[[#This Row],[1B]:[HR]])</f>
        <v>8</v>
      </c>
      <c r="E12" s="6">
        <v>3</v>
      </c>
      <c r="F12" s="6">
        <v>0</v>
      </c>
      <c r="G12" s="6">
        <v>4</v>
      </c>
      <c r="H12" s="6">
        <v>2</v>
      </c>
      <c r="I12" s="6">
        <v>2</v>
      </c>
      <c r="J12" s="8">
        <f t="shared" si="1"/>
        <v>22</v>
      </c>
      <c r="K12" s="9">
        <v>0</v>
      </c>
      <c r="L12" s="11">
        <f t="shared" si="2"/>
        <v>0</v>
      </c>
      <c r="M12" s="11">
        <f t="shared" si="3"/>
        <v>0.5</v>
      </c>
      <c r="N12" s="11">
        <f t="shared" si="4"/>
        <v>0.25</v>
      </c>
      <c r="O12" s="11">
        <f t="shared" si="5"/>
        <v>0.25</v>
      </c>
      <c r="P12" s="11">
        <f t="shared" si="6"/>
        <v>0.11538461538461539</v>
      </c>
      <c r="Q12" s="12">
        <f t="shared" si="7"/>
        <v>0.34782608695652173</v>
      </c>
      <c r="R12" s="12">
        <f t="shared" si="8"/>
        <v>0.95652173913043481</v>
      </c>
      <c r="S12" s="14">
        <f t="shared" si="9"/>
        <v>0.42307692307692307</v>
      </c>
      <c r="T12" s="14">
        <f t="shared" si="10"/>
        <v>1.3795986622073579</v>
      </c>
      <c r="U12" s="14">
        <f>(Table31110[[#This Row],[2B]]+Table31110[[#This Row],[3B]]+(3*Table31110[[#This Row],[HR]]))/Table31110[[#This Row],[AB]]</f>
        <v>0.52173913043478259</v>
      </c>
      <c r="V12" s="15">
        <f>(0.69*Table31110[[#This Row],[BB]])+(0.89*Table31110[[#This Row],[1B]])+(1.27*Table31110[[#This Row],[2B]])+(1.62*Table31110[[#This Row],[3B]])+(2.1*Table31110[[#This Row],[HR]])/Table31110[[#This Row],[PA]]</f>
        <v>10.551538461538462</v>
      </c>
      <c r="W12" s="15">
        <f t="shared" si="11"/>
        <v>9.6376923076923084</v>
      </c>
    </row>
    <row r="13" spans="1:23" x14ac:dyDescent="0.25">
      <c r="A13" s="17" t="s">
        <v>136</v>
      </c>
      <c r="B13" s="6">
        <v>27</v>
      </c>
      <c r="C13" s="7">
        <f t="shared" si="0"/>
        <v>24</v>
      </c>
      <c r="D13" s="7">
        <f>SUM(Table31110[[#This Row],[1B]:[HR]])</f>
        <v>4</v>
      </c>
      <c r="E13" s="6">
        <v>3</v>
      </c>
      <c r="F13" s="6">
        <v>3</v>
      </c>
      <c r="G13" s="6">
        <v>1</v>
      </c>
      <c r="H13" s="6">
        <v>0</v>
      </c>
      <c r="I13" s="6">
        <v>0</v>
      </c>
      <c r="J13" s="8">
        <f t="shared" si="1"/>
        <v>5</v>
      </c>
      <c r="K13" s="9">
        <v>1</v>
      </c>
      <c r="L13" s="11">
        <f t="shared" si="2"/>
        <v>0.75</v>
      </c>
      <c r="M13" s="11">
        <f t="shared" si="3"/>
        <v>0.25</v>
      </c>
      <c r="N13" s="11">
        <f t="shared" si="4"/>
        <v>0</v>
      </c>
      <c r="O13" s="11">
        <f t="shared" si="5"/>
        <v>0</v>
      </c>
      <c r="P13" s="11">
        <f t="shared" si="6"/>
        <v>0.1111111111111111</v>
      </c>
      <c r="Q13" s="12">
        <f t="shared" si="7"/>
        <v>0.16666666666666666</v>
      </c>
      <c r="R13" s="12">
        <f t="shared" si="8"/>
        <v>0.20833333333333334</v>
      </c>
      <c r="S13" s="14">
        <f t="shared" si="9"/>
        <v>0.25925925925925924</v>
      </c>
      <c r="T13" s="14">
        <f t="shared" si="10"/>
        <v>0.46759259259259256</v>
      </c>
      <c r="U13" s="14">
        <f>(Table31110[[#This Row],[2B]]+Table31110[[#This Row],[3B]]+(3*Table31110[[#This Row],[HR]]))/Table31110[[#This Row],[AB]]</f>
        <v>4.1666666666666664E-2</v>
      </c>
      <c r="V13" s="15">
        <f>(0.69*Table31110[[#This Row],[BB]])+(0.89*Table31110[[#This Row],[1B]])+(1.27*Table31110[[#This Row],[2B]])+(1.62*Table31110[[#This Row],[3B]])+(2.1*Table31110[[#This Row],[HR]])/Table31110[[#This Row],[PA]]</f>
        <v>6.01</v>
      </c>
      <c r="W13" s="15">
        <f t="shared" si="11"/>
        <v>1.5177777777777779</v>
      </c>
    </row>
    <row r="14" spans="1:23" x14ac:dyDescent="0.25">
      <c r="A14" s="18" t="s">
        <v>137</v>
      </c>
      <c r="B14" s="6">
        <v>29</v>
      </c>
      <c r="C14" s="19">
        <f t="shared" si="0"/>
        <v>28</v>
      </c>
      <c r="D14" s="7">
        <f>SUM(Table31110[[#This Row],[1B]:[HR]])</f>
        <v>4</v>
      </c>
      <c r="E14" s="6">
        <v>1</v>
      </c>
      <c r="F14" s="6">
        <v>2</v>
      </c>
      <c r="G14" s="6">
        <v>0</v>
      </c>
      <c r="H14" s="6">
        <v>0</v>
      </c>
      <c r="I14" s="6">
        <v>2</v>
      </c>
      <c r="J14" s="8">
        <f t="shared" si="1"/>
        <v>10</v>
      </c>
      <c r="K14" s="9">
        <v>0</v>
      </c>
      <c r="L14" s="20">
        <f t="shared" si="2"/>
        <v>0.5</v>
      </c>
      <c r="M14" s="20">
        <f t="shared" si="3"/>
        <v>0</v>
      </c>
      <c r="N14" s="11">
        <f t="shared" si="4"/>
        <v>0</v>
      </c>
      <c r="O14" s="11">
        <f t="shared" si="5"/>
        <v>0.5</v>
      </c>
      <c r="P14" s="11">
        <f t="shared" si="6"/>
        <v>3.4482758620689655E-2</v>
      </c>
      <c r="Q14" s="21">
        <f t="shared" si="7"/>
        <v>0.14285714285714285</v>
      </c>
      <c r="R14" s="21">
        <f t="shared" si="8"/>
        <v>0.35714285714285715</v>
      </c>
      <c r="S14" s="22">
        <f t="shared" si="9"/>
        <v>0.17241379310344829</v>
      </c>
      <c r="T14" s="22">
        <f t="shared" si="10"/>
        <v>0.52955665024630538</v>
      </c>
      <c r="U14" s="22">
        <f>(Table31110[[#This Row],[2B]]+Table31110[[#This Row],[3B]]+(3*Table31110[[#This Row],[HR]]))/Table31110[[#This Row],[AB]]</f>
        <v>0.21428571428571427</v>
      </c>
      <c r="V14" s="23">
        <f>(0.69*Table31110[[#This Row],[BB]])+(0.89*Table31110[[#This Row],[1B]])+(1.27*Table31110[[#This Row],[2B]])+(1.62*Table31110[[#This Row],[3B]])+(2.1*Table31110[[#This Row],[HR]])/Table31110[[#This Row],[PA]]</f>
        <v>2.6148275862068964</v>
      </c>
      <c r="W14" s="15">
        <f t="shared" si="11"/>
        <v>1.7689655172413792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D829-2E7F-4961-B8F7-DA94102EED9A}">
  <dimension ref="A1:W14"/>
  <sheetViews>
    <sheetView workbookViewId="0">
      <selection activeCell="Q20" sqref="Q20"/>
    </sheetView>
  </sheetViews>
  <sheetFormatPr defaultRowHeight="15" x14ac:dyDescent="0.25"/>
  <cols>
    <col min="1" max="1" width="17.855468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138</v>
      </c>
      <c r="B2" s="6">
        <v>68</v>
      </c>
      <c r="C2" s="7">
        <f t="shared" ref="C2:C14" si="0">B2-E2</f>
        <v>64</v>
      </c>
      <c r="D2" s="7">
        <f>SUM(Table31111[[#This Row],[1B]:[HR]])</f>
        <v>6</v>
      </c>
      <c r="E2" s="6">
        <v>4</v>
      </c>
      <c r="F2" s="6">
        <v>3</v>
      </c>
      <c r="G2" s="6">
        <v>2</v>
      </c>
      <c r="H2" s="6">
        <v>0</v>
      </c>
      <c r="I2" s="6">
        <v>1</v>
      </c>
      <c r="J2" s="8">
        <f t="shared" ref="J2:J14" si="1">SUM((F2*1),(G2*2),(H2*3),(I2*4))</f>
        <v>11</v>
      </c>
      <c r="K2" s="9">
        <v>5</v>
      </c>
      <c r="L2" s="10">
        <f t="shared" ref="L2:L14" si="2">IFERROR(F2/D2,0)</f>
        <v>0.5</v>
      </c>
      <c r="M2" s="10">
        <f t="shared" ref="M2:M14" si="3">IFERROR(G2/D2,0)</f>
        <v>0.33333333333333331</v>
      </c>
      <c r="N2" s="10">
        <f t="shared" ref="N2:N14" si="4">IFERROR(H2/D2,0)</f>
        <v>0</v>
      </c>
      <c r="O2" s="11">
        <f t="shared" ref="O2:O14" si="5">IFERROR(I2/D2,0)</f>
        <v>0.16666666666666666</v>
      </c>
      <c r="P2" s="11">
        <f t="shared" ref="P2:P14" si="6">IFERROR(E2/B2,0)</f>
        <v>5.8823529411764705E-2</v>
      </c>
      <c r="Q2" s="12">
        <f t="shared" ref="Q2:Q14" si="7">IFERROR((F2+G2+H2+I2)/C2,0)</f>
        <v>9.375E-2</v>
      </c>
      <c r="R2" s="13">
        <f t="shared" ref="R2:R14" si="8">IFERROR(J2/C2,0)</f>
        <v>0.171875</v>
      </c>
      <c r="S2" s="14">
        <f t="shared" ref="S2:S14" si="9">(D2+E2)/B2</f>
        <v>0.14705882352941177</v>
      </c>
      <c r="T2" s="14">
        <f t="shared" ref="T2:T14" si="10">R2+S2</f>
        <v>0.3189338235294118</v>
      </c>
      <c r="U2" s="14">
        <f>(Table31111[[#This Row],[2B]]+Table31111[[#This Row],[3B]]+(3*Table31111[[#This Row],[HR]]))/Table31111[[#This Row],[AB]]</f>
        <v>7.8125E-2</v>
      </c>
      <c r="V2" s="15">
        <f>(0.69*Table31111[[#This Row],[BB]])+(0.89*Table31111[[#This Row],[1B]])+(1.27*Table31111[[#This Row],[2B]])+(1.62*Table31111[[#This Row],[3B]])+(2.1*Table31111[[#This Row],[HR]])/Table31111[[#This Row],[PA]]</f>
        <v>8.0008823529411757</v>
      </c>
      <c r="W2" s="15">
        <f t="shared" ref="W2:W14" si="11">((D2+E2)*(J2+(0.26*E2))+(0.52*K2))/B2</f>
        <v>1.8088235294117645</v>
      </c>
    </row>
    <row r="3" spans="1:23" x14ac:dyDescent="0.25">
      <c r="A3" s="17" t="s">
        <v>139</v>
      </c>
      <c r="B3" s="6">
        <v>69</v>
      </c>
      <c r="C3" s="7">
        <f t="shared" si="0"/>
        <v>63</v>
      </c>
      <c r="D3" s="7">
        <f>SUM(Table31111[[#This Row],[1B]:[HR]])</f>
        <v>5</v>
      </c>
      <c r="E3" s="6">
        <v>6</v>
      </c>
      <c r="F3" s="6">
        <v>3</v>
      </c>
      <c r="G3" s="6">
        <v>1</v>
      </c>
      <c r="H3" s="6">
        <v>0</v>
      </c>
      <c r="I3" s="6">
        <v>1</v>
      </c>
      <c r="J3" s="8">
        <f t="shared" si="1"/>
        <v>9</v>
      </c>
      <c r="K3" s="9">
        <v>3</v>
      </c>
      <c r="L3" s="11">
        <f t="shared" si="2"/>
        <v>0.6</v>
      </c>
      <c r="M3" s="11">
        <f t="shared" si="3"/>
        <v>0.2</v>
      </c>
      <c r="N3" s="11">
        <f t="shared" si="4"/>
        <v>0</v>
      </c>
      <c r="O3" s="11">
        <f t="shared" si="5"/>
        <v>0.2</v>
      </c>
      <c r="P3" s="11">
        <f t="shared" si="6"/>
        <v>8.6956521739130432E-2</v>
      </c>
      <c r="Q3" s="12">
        <f t="shared" si="7"/>
        <v>7.9365079365079361E-2</v>
      </c>
      <c r="R3" s="12">
        <f t="shared" si="8"/>
        <v>0.14285714285714285</v>
      </c>
      <c r="S3" s="14">
        <f t="shared" si="9"/>
        <v>0.15942028985507245</v>
      </c>
      <c r="T3" s="14">
        <f t="shared" si="10"/>
        <v>0.3022774327122153</v>
      </c>
      <c r="U3" s="14">
        <f>(Table31111[[#This Row],[2B]]+Table31111[[#This Row],[3B]]+(3*Table31111[[#This Row],[HR]]))/Table31111[[#This Row],[AB]]</f>
        <v>6.3492063492063489E-2</v>
      </c>
      <c r="V3" s="15">
        <f>(0.69*Table31111[[#This Row],[BB]])+(0.89*Table31111[[#This Row],[1B]])+(1.27*Table31111[[#This Row],[2B]])+(1.62*Table31111[[#This Row],[3B]])+(2.1*Table31111[[#This Row],[HR]])/Table31111[[#This Row],[PA]]</f>
        <v>8.1104347826086958</v>
      </c>
      <c r="W3" s="15">
        <f t="shared" si="11"/>
        <v>1.7060869565217394</v>
      </c>
    </row>
    <row r="4" spans="1:23" x14ac:dyDescent="0.25">
      <c r="A4" s="17" t="s">
        <v>140</v>
      </c>
      <c r="B4" s="6">
        <v>68</v>
      </c>
      <c r="C4" s="7">
        <f t="shared" si="0"/>
        <v>66</v>
      </c>
      <c r="D4" s="7">
        <f>SUM(Table31111[[#This Row],[1B]:[HR]])</f>
        <v>22</v>
      </c>
      <c r="E4" s="6">
        <v>2</v>
      </c>
      <c r="F4" s="6">
        <v>13</v>
      </c>
      <c r="G4" s="6">
        <v>7</v>
      </c>
      <c r="H4" s="6">
        <v>0</v>
      </c>
      <c r="I4" s="6">
        <v>2</v>
      </c>
      <c r="J4" s="8">
        <f t="shared" si="1"/>
        <v>35</v>
      </c>
      <c r="K4" s="9">
        <v>7</v>
      </c>
      <c r="L4" s="11">
        <f t="shared" si="2"/>
        <v>0.59090909090909094</v>
      </c>
      <c r="M4" s="11">
        <f t="shared" si="3"/>
        <v>0.31818181818181818</v>
      </c>
      <c r="N4" s="11">
        <f t="shared" si="4"/>
        <v>0</v>
      </c>
      <c r="O4" s="11">
        <f t="shared" si="5"/>
        <v>9.0909090909090912E-2</v>
      </c>
      <c r="P4" s="11">
        <f t="shared" si="6"/>
        <v>2.9411764705882353E-2</v>
      </c>
      <c r="Q4" s="12">
        <f t="shared" si="7"/>
        <v>0.33333333333333331</v>
      </c>
      <c r="R4" s="12">
        <f t="shared" si="8"/>
        <v>0.53030303030303028</v>
      </c>
      <c r="S4" s="14">
        <f t="shared" si="9"/>
        <v>0.35294117647058826</v>
      </c>
      <c r="T4" s="14">
        <f t="shared" si="10"/>
        <v>0.88324420677361859</v>
      </c>
      <c r="U4" s="14">
        <f>(Table31111[[#This Row],[2B]]+Table31111[[#This Row],[3B]]+(3*Table31111[[#This Row],[HR]]))/Table31111[[#This Row],[AB]]</f>
        <v>0.19696969696969696</v>
      </c>
      <c r="V4" s="15">
        <f>(0.69*Table31111[[#This Row],[BB]])+(0.89*Table31111[[#This Row],[1B]])+(1.27*Table31111[[#This Row],[2B]])+(1.62*Table31111[[#This Row],[3B]])+(2.1*Table31111[[#This Row],[HR]])/Table31111[[#This Row],[PA]]</f>
        <v>21.901764705882353</v>
      </c>
      <c r="W4" s="15">
        <f t="shared" si="11"/>
        <v>12.59</v>
      </c>
    </row>
    <row r="5" spans="1:23" x14ac:dyDescent="0.25">
      <c r="A5" s="17" t="s">
        <v>141</v>
      </c>
      <c r="B5" s="6">
        <v>64</v>
      </c>
      <c r="C5" s="7">
        <f t="shared" si="0"/>
        <v>59</v>
      </c>
      <c r="D5" s="7">
        <f>SUM(Table31111[[#This Row],[1B]:[HR]])</f>
        <v>15</v>
      </c>
      <c r="E5" s="6">
        <v>5</v>
      </c>
      <c r="F5" s="6">
        <v>11</v>
      </c>
      <c r="G5" s="6">
        <v>3</v>
      </c>
      <c r="H5" s="6">
        <v>0</v>
      </c>
      <c r="I5" s="6">
        <v>1</v>
      </c>
      <c r="J5" s="8">
        <f t="shared" si="1"/>
        <v>21</v>
      </c>
      <c r="K5" s="9">
        <v>5</v>
      </c>
      <c r="L5" s="11">
        <f t="shared" si="2"/>
        <v>0.73333333333333328</v>
      </c>
      <c r="M5" s="11">
        <f t="shared" si="3"/>
        <v>0.2</v>
      </c>
      <c r="N5" s="11">
        <f t="shared" si="4"/>
        <v>0</v>
      </c>
      <c r="O5" s="11">
        <f t="shared" si="5"/>
        <v>6.6666666666666666E-2</v>
      </c>
      <c r="P5" s="11">
        <f t="shared" si="6"/>
        <v>7.8125E-2</v>
      </c>
      <c r="Q5" s="12">
        <f t="shared" si="7"/>
        <v>0.25423728813559321</v>
      </c>
      <c r="R5" s="12">
        <f t="shared" si="8"/>
        <v>0.3559322033898305</v>
      </c>
      <c r="S5" s="14">
        <f t="shared" si="9"/>
        <v>0.3125</v>
      </c>
      <c r="T5" s="14">
        <f t="shared" si="10"/>
        <v>0.66843220338983045</v>
      </c>
      <c r="U5" s="14">
        <f>(Table31111[[#This Row],[2B]]+Table31111[[#This Row],[3B]]+(3*Table31111[[#This Row],[HR]]))/Table31111[[#This Row],[AB]]</f>
        <v>0.10169491525423729</v>
      </c>
      <c r="V5" s="15">
        <f>(0.69*Table31111[[#This Row],[BB]])+(0.89*Table31111[[#This Row],[1B]])+(1.27*Table31111[[#This Row],[2B]])+(1.62*Table31111[[#This Row],[3B]])+(2.1*Table31111[[#This Row],[HR]])/Table31111[[#This Row],[PA]]</f>
        <v>17.082812499999999</v>
      </c>
      <c r="W5" s="15">
        <f t="shared" si="11"/>
        <v>7.0093750000000004</v>
      </c>
    </row>
    <row r="6" spans="1:23" x14ac:dyDescent="0.25">
      <c r="A6" s="16" t="s">
        <v>142</v>
      </c>
      <c r="B6" s="6">
        <v>65</v>
      </c>
      <c r="C6" s="7">
        <f t="shared" si="0"/>
        <v>62</v>
      </c>
      <c r="D6" s="7">
        <f>SUM(Table31111[[#This Row],[1B]:[HR]])</f>
        <v>11</v>
      </c>
      <c r="E6" s="6">
        <v>3</v>
      </c>
      <c r="F6" s="6">
        <v>7</v>
      </c>
      <c r="G6" s="6">
        <v>3</v>
      </c>
      <c r="H6" s="6">
        <v>0</v>
      </c>
      <c r="I6" s="6">
        <v>1</v>
      </c>
      <c r="J6" s="8">
        <f t="shared" si="1"/>
        <v>17</v>
      </c>
      <c r="K6" s="9">
        <v>5</v>
      </c>
      <c r="L6" s="11">
        <f t="shared" si="2"/>
        <v>0.63636363636363635</v>
      </c>
      <c r="M6" s="11">
        <f t="shared" si="3"/>
        <v>0.27272727272727271</v>
      </c>
      <c r="N6" s="11">
        <f t="shared" si="4"/>
        <v>0</v>
      </c>
      <c r="O6" s="11">
        <f t="shared" si="5"/>
        <v>9.0909090909090912E-2</v>
      </c>
      <c r="P6" s="11">
        <f t="shared" si="6"/>
        <v>4.6153846153846156E-2</v>
      </c>
      <c r="Q6" s="12">
        <f t="shared" si="7"/>
        <v>0.17741935483870969</v>
      </c>
      <c r="R6" s="12">
        <f t="shared" si="8"/>
        <v>0.27419354838709675</v>
      </c>
      <c r="S6" s="14">
        <f t="shared" si="9"/>
        <v>0.2153846153846154</v>
      </c>
      <c r="T6" s="14">
        <f t="shared" si="10"/>
        <v>0.48957816377171215</v>
      </c>
      <c r="U6" s="14">
        <f>(Table31111[[#This Row],[2B]]+Table31111[[#This Row],[3B]]+(3*Table31111[[#This Row],[HR]]))/Table31111[[#This Row],[AB]]</f>
        <v>9.6774193548387094E-2</v>
      </c>
      <c r="V6" s="15">
        <f>(0.69*Table31111[[#This Row],[BB]])+(0.89*Table31111[[#This Row],[1B]])+(1.27*Table31111[[#This Row],[2B]])+(1.62*Table31111[[#This Row],[3B]])+(2.1*Table31111[[#This Row],[HR]])/Table31111[[#This Row],[PA]]</f>
        <v>12.142307692307693</v>
      </c>
      <c r="W6" s="15">
        <f t="shared" si="11"/>
        <v>3.8695384615384616</v>
      </c>
    </row>
    <row r="7" spans="1:23" x14ac:dyDescent="0.25">
      <c r="A7" s="17" t="s">
        <v>143</v>
      </c>
      <c r="B7" s="6">
        <v>64</v>
      </c>
      <c r="C7" s="7">
        <f t="shared" si="0"/>
        <v>62</v>
      </c>
      <c r="D7" s="7">
        <f>SUM(Table31111[[#This Row],[1B]:[HR]])</f>
        <v>7</v>
      </c>
      <c r="E7" s="6">
        <v>2</v>
      </c>
      <c r="F7" s="6">
        <v>4</v>
      </c>
      <c r="G7" s="6">
        <v>3</v>
      </c>
      <c r="H7" s="6">
        <v>0</v>
      </c>
      <c r="I7" s="6">
        <v>0</v>
      </c>
      <c r="J7" s="8">
        <f t="shared" si="1"/>
        <v>10</v>
      </c>
      <c r="K7" s="9">
        <v>7</v>
      </c>
      <c r="L7" s="11">
        <f t="shared" si="2"/>
        <v>0.5714285714285714</v>
      </c>
      <c r="M7" s="11">
        <f t="shared" si="3"/>
        <v>0.42857142857142855</v>
      </c>
      <c r="N7" s="11">
        <f t="shared" si="4"/>
        <v>0</v>
      </c>
      <c r="O7" s="11">
        <f t="shared" si="5"/>
        <v>0</v>
      </c>
      <c r="P7" s="11">
        <f t="shared" si="6"/>
        <v>3.125E-2</v>
      </c>
      <c r="Q7" s="12">
        <f t="shared" si="7"/>
        <v>0.11290322580645161</v>
      </c>
      <c r="R7" s="12">
        <f t="shared" si="8"/>
        <v>0.16129032258064516</v>
      </c>
      <c r="S7" s="14">
        <f t="shared" si="9"/>
        <v>0.140625</v>
      </c>
      <c r="T7" s="14">
        <f t="shared" si="10"/>
        <v>0.30191532258064513</v>
      </c>
      <c r="U7" s="14">
        <f>(Table31111[[#This Row],[2B]]+Table31111[[#This Row],[3B]]+(3*Table31111[[#This Row],[HR]]))/Table31111[[#This Row],[AB]]</f>
        <v>4.8387096774193547E-2</v>
      </c>
      <c r="V7" s="15">
        <f>(0.69*Table31111[[#This Row],[BB]])+(0.89*Table31111[[#This Row],[1B]])+(1.27*Table31111[[#This Row],[2B]])+(1.62*Table31111[[#This Row],[3B]])+(2.1*Table31111[[#This Row],[HR]])/Table31111[[#This Row],[PA]]</f>
        <v>8.75</v>
      </c>
      <c r="W7" s="15">
        <f t="shared" si="11"/>
        <v>1.5362499999999999</v>
      </c>
    </row>
    <row r="8" spans="1:23" x14ac:dyDescent="0.25">
      <c r="A8" s="17" t="s">
        <v>144</v>
      </c>
      <c r="B8" s="6">
        <v>58</v>
      </c>
      <c r="C8" s="7">
        <f t="shared" si="0"/>
        <v>58</v>
      </c>
      <c r="D8" s="7">
        <f>SUM(Table31111[[#This Row],[1B]:[HR]])</f>
        <v>16</v>
      </c>
      <c r="E8" s="6">
        <v>0</v>
      </c>
      <c r="F8" s="6">
        <v>8</v>
      </c>
      <c r="G8" s="6">
        <v>4</v>
      </c>
      <c r="H8" s="6">
        <v>0</v>
      </c>
      <c r="I8" s="6">
        <v>4</v>
      </c>
      <c r="J8" s="8">
        <f t="shared" si="1"/>
        <v>32</v>
      </c>
      <c r="K8" s="9">
        <v>3</v>
      </c>
      <c r="L8" s="11">
        <f t="shared" si="2"/>
        <v>0.5</v>
      </c>
      <c r="M8" s="11">
        <f t="shared" si="3"/>
        <v>0.25</v>
      </c>
      <c r="N8" s="11">
        <f t="shared" si="4"/>
        <v>0</v>
      </c>
      <c r="O8" s="11">
        <f t="shared" si="5"/>
        <v>0.25</v>
      </c>
      <c r="P8" s="11">
        <f t="shared" si="6"/>
        <v>0</v>
      </c>
      <c r="Q8" s="12">
        <f t="shared" si="7"/>
        <v>0.27586206896551724</v>
      </c>
      <c r="R8" s="12">
        <f t="shared" si="8"/>
        <v>0.55172413793103448</v>
      </c>
      <c r="S8" s="14">
        <f t="shared" si="9"/>
        <v>0.27586206896551724</v>
      </c>
      <c r="T8" s="14">
        <f t="shared" si="10"/>
        <v>0.82758620689655171</v>
      </c>
      <c r="U8" s="14">
        <f>(Table31111[[#This Row],[2B]]+Table31111[[#This Row],[3B]]+(3*Table31111[[#This Row],[HR]]))/Table31111[[#This Row],[AB]]</f>
        <v>0.27586206896551724</v>
      </c>
      <c r="V8" s="15">
        <f>(0.69*Table31111[[#This Row],[BB]])+(0.89*Table31111[[#This Row],[1B]])+(1.27*Table31111[[#This Row],[2B]])+(1.62*Table31111[[#This Row],[3B]])+(2.1*Table31111[[#This Row],[HR]])/Table31111[[#This Row],[PA]]</f>
        <v>12.344827586206895</v>
      </c>
      <c r="W8" s="15">
        <f t="shared" si="11"/>
        <v>8.8544827586206889</v>
      </c>
    </row>
    <row r="9" spans="1:23" x14ac:dyDescent="0.25">
      <c r="A9" s="17" t="s">
        <v>145</v>
      </c>
      <c r="B9" s="6">
        <v>57</v>
      </c>
      <c r="C9" s="7">
        <f t="shared" si="0"/>
        <v>55</v>
      </c>
      <c r="D9" s="7">
        <f>SUM(Table31111[[#This Row],[1B]:[HR]])</f>
        <v>15</v>
      </c>
      <c r="E9" s="6">
        <v>2</v>
      </c>
      <c r="F9" s="6">
        <v>13</v>
      </c>
      <c r="G9" s="6">
        <v>2</v>
      </c>
      <c r="H9" s="6">
        <v>0</v>
      </c>
      <c r="I9" s="6">
        <v>0</v>
      </c>
      <c r="J9" s="8">
        <f t="shared" si="1"/>
        <v>17</v>
      </c>
      <c r="K9" s="9">
        <v>2</v>
      </c>
      <c r="L9" s="11">
        <f t="shared" si="2"/>
        <v>0.8666666666666667</v>
      </c>
      <c r="M9" s="11">
        <f t="shared" si="3"/>
        <v>0.13333333333333333</v>
      </c>
      <c r="N9" s="11">
        <f t="shared" si="4"/>
        <v>0</v>
      </c>
      <c r="O9" s="11">
        <f t="shared" si="5"/>
        <v>0</v>
      </c>
      <c r="P9" s="11">
        <f t="shared" si="6"/>
        <v>3.5087719298245612E-2</v>
      </c>
      <c r="Q9" s="12">
        <f t="shared" si="7"/>
        <v>0.27272727272727271</v>
      </c>
      <c r="R9" s="12">
        <f t="shared" si="8"/>
        <v>0.30909090909090908</v>
      </c>
      <c r="S9" s="14">
        <f t="shared" si="9"/>
        <v>0.2982456140350877</v>
      </c>
      <c r="T9" s="14">
        <f t="shared" si="10"/>
        <v>0.60733652312599684</v>
      </c>
      <c r="U9" s="14">
        <f>(Table31111[[#This Row],[2B]]+Table31111[[#This Row],[3B]]+(3*Table31111[[#This Row],[HR]]))/Table31111[[#This Row],[AB]]</f>
        <v>3.6363636363636362E-2</v>
      </c>
      <c r="V9" s="15">
        <f>(0.69*Table31111[[#This Row],[BB]])+(0.89*Table31111[[#This Row],[1B]])+(1.27*Table31111[[#This Row],[2B]])+(1.62*Table31111[[#This Row],[3B]])+(2.1*Table31111[[#This Row],[HR]])/Table31111[[#This Row],[PA]]</f>
        <v>15.489999999999998</v>
      </c>
      <c r="W9" s="15">
        <f t="shared" si="11"/>
        <v>5.2435087719298243</v>
      </c>
    </row>
    <row r="10" spans="1:23" x14ac:dyDescent="0.25">
      <c r="A10" s="17" t="s">
        <v>146</v>
      </c>
      <c r="B10" s="6">
        <v>31</v>
      </c>
      <c r="C10" s="7">
        <f t="shared" si="0"/>
        <v>30</v>
      </c>
      <c r="D10" s="7">
        <f>SUM(Table31111[[#This Row],[1B]:[HR]])</f>
        <v>5</v>
      </c>
      <c r="E10" s="6">
        <v>1</v>
      </c>
      <c r="F10" s="6">
        <v>0</v>
      </c>
      <c r="G10" s="6">
        <v>2</v>
      </c>
      <c r="H10" s="6">
        <v>1</v>
      </c>
      <c r="I10" s="6">
        <v>2</v>
      </c>
      <c r="J10" s="8">
        <f t="shared" si="1"/>
        <v>15</v>
      </c>
      <c r="K10" s="9">
        <v>1</v>
      </c>
      <c r="L10" s="11">
        <f t="shared" si="2"/>
        <v>0</v>
      </c>
      <c r="M10" s="11">
        <f t="shared" si="3"/>
        <v>0.4</v>
      </c>
      <c r="N10" s="11">
        <f t="shared" si="4"/>
        <v>0.2</v>
      </c>
      <c r="O10" s="11">
        <f t="shared" si="5"/>
        <v>0.4</v>
      </c>
      <c r="P10" s="11">
        <f t="shared" si="6"/>
        <v>3.2258064516129031E-2</v>
      </c>
      <c r="Q10" s="12">
        <f t="shared" si="7"/>
        <v>0.16666666666666666</v>
      </c>
      <c r="R10" s="12">
        <f t="shared" si="8"/>
        <v>0.5</v>
      </c>
      <c r="S10" s="14">
        <f t="shared" si="9"/>
        <v>0.19354838709677419</v>
      </c>
      <c r="T10" s="14">
        <f t="shared" si="10"/>
        <v>0.69354838709677424</v>
      </c>
      <c r="U10" s="14">
        <f>(Table31111[[#This Row],[2B]]+Table31111[[#This Row],[3B]]+(3*Table31111[[#This Row],[HR]]))/Table31111[[#This Row],[AB]]</f>
        <v>0.3</v>
      </c>
      <c r="V10" s="15">
        <f>(0.69*Table31111[[#This Row],[BB]])+(0.89*Table31111[[#This Row],[1B]])+(1.27*Table31111[[#This Row],[2B]])+(1.62*Table31111[[#This Row],[3B]])+(2.1*Table31111[[#This Row],[HR]])/Table31111[[#This Row],[PA]]</f>
        <v>4.9854838709677418</v>
      </c>
      <c r="W10" s="15">
        <f t="shared" si="11"/>
        <v>2.9703225806451612</v>
      </c>
    </row>
    <row r="11" spans="1:23" x14ac:dyDescent="0.25">
      <c r="A11" s="17" t="s">
        <v>147</v>
      </c>
      <c r="B11" s="6">
        <v>24</v>
      </c>
      <c r="C11" s="7">
        <f t="shared" si="0"/>
        <v>23</v>
      </c>
      <c r="D11" s="7">
        <f>SUM(Table31111[[#This Row],[1B]:[HR]])</f>
        <v>2</v>
      </c>
      <c r="E11" s="6">
        <v>1</v>
      </c>
      <c r="F11" s="6">
        <v>1</v>
      </c>
      <c r="G11" s="6">
        <v>1</v>
      </c>
      <c r="H11" s="6">
        <v>0</v>
      </c>
      <c r="I11" s="6">
        <v>0</v>
      </c>
      <c r="J11" s="8">
        <f t="shared" si="1"/>
        <v>3</v>
      </c>
      <c r="K11" s="9">
        <v>0</v>
      </c>
      <c r="L11" s="11">
        <f t="shared" si="2"/>
        <v>0.5</v>
      </c>
      <c r="M11" s="11">
        <f t="shared" si="3"/>
        <v>0.5</v>
      </c>
      <c r="N11" s="11">
        <f t="shared" si="4"/>
        <v>0</v>
      </c>
      <c r="O11" s="11">
        <f t="shared" si="5"/>
        <v>0</v>
      </c>
      <c r="P11" s="11">
        <f t="shared" si="6"/>
        <v>4.1666666666666664E-2</v>
      </c>
      <c r="Q11" s="12">
        <f t="shared" si="7"/>
        <v>8.6956521739130432E-2</v>
      </c>
      <c r="R11" s="12">
        <f t="shared" si="8"/>
        <v>0.13043478260869565</v>
      </c>
      <c r="S11" s="14">
        <f t="shared" si="9"/>
        <v>0.125</v>
      </c>
      <c r="T11" s="14">
        <f t="shared" si="10"/>
        <v>0.25543478260869568</v>
      </c>
      <c r="U11" s="14">
        <f>(Table31111[[#This Row],[2B]]+Table31111[[#This Row],[3B]]+(3*Table31111[[#This Row],[HR]]))/Table31111[[#This Row],[AB]]</f>
        <v>4.3478260869565216E-2</v>
      </c>
      <c r="V11" s="15">
        <f>(0.69*Table31111[[#This Row],[BB]])+(0.89*Table31111[[#This Row],[1B]])+(1.27*Table31111[[#This Row],[2B]])+(1.62*Table31111[[#This Row],[3B]])+(2.1*Table31111[[#This Row],[HR]])/Table31111[[#This Row],[PA]]</f>
        <v>2.85</v>
      </c>
      <c r="W11" s="15">
        <f t="shared" si="11"/>
        <v>0.40749999999999997</v>
      </c>
    </row>
    <row r="12" spans="1:23" x14ac:dyDescent="0.25">
      <c r="A12" s="36" t="s">
        <v>150</v>
      </c>
      <c r="B12" s="6">
        <v>29</v>
      </c>
      <c r="C12" s="7">
        <f t="shared" si="0"/>
        <v>28</v>
      </c>
      <c r="D12" s="7">
        <f>SUM(Table31111[[#This Row],[1B]:[HR]])</f>
        <v>6</v>
      </c>
      <c r="E12" s="6">
        <v>1</v>
      </c>
      <c r="F12" s="6">
        <v>4</v>
      </c>
      <c r="G12" s="6">
        <v>2</v>
      </c>
      <c r="H12" s="6">
        <v>0</v>
      </c>
      <c r="I12" s="6">
        <v>0</v>
      </c>
      <c r="J12" s="8">
        <f t="shared" si="1"/>
        <v>8</v>
      </c>
      <c r="K12" s="9">
        <v>2</v>
      </c>
      <c r="L12" s="11">
        <f t="shared" si="2"/>
        <v>0.66666666666666663</v>
      </c>
      <c r="M12" s="11">
        <f t="shared" si="3"/>
        <v>0.33333333333333331</v>
      </c>
      <c r="N12" s="11">
        <f t="shared" si="4"/>
        <v>0</v>
      </c>
      <c r="O12" s="11">
        <f t="shared" si="5"/>
        <v>0</v>
      </c>
      <c r="P12" s="11">
        <f t="shared" si="6"/>
        <v>3.4482758620689655E-2</v>
      </c>
      <c r="Q12" s="12">
        <f t="shared" si="7"/>
        <v>0.21428571428571427</v>
      </c>
      <c r="R12" s="12">
        <f t="shared" si="8"/>
        <v>0.2857142857142857</v>
      </c>
      <c r="S12" s="14">
        <f t="shared" si="9"/>
        <v>0.2413793103448276</v>
      </c>
      <c r="T12" s="14">
        <f t="shared" si="10"/>
        <v>0.52709359605911332</v>
      </c>
      <c r="U12" s="14">
        <f>(Table31111[[#This Row],[2B]]+Table31111[[#This Row],[3B]]+(3*Table31111[[#This Row],[HR]]))/Table31111[[#This Row],[AB]]</f>
        <v>7.1428571428571425E-2</v>
      </c>
      <c r="V12" s="15">
        <f>(0.69*Table31111[[#This Row],[BB]])+(0.89*Table31111[[#This Row],[1B]])+(1.27*Table31111[[#This Row],[2B]])+(1.62*Table31111[[#This Row],[3B]])+(2.1*Table31111[[#This Row],[HR]])/Table31111[[#This Row],[PA]]</f>
        <v>6.79</v>
      </c>
      <c r="W12" s="15">
        <f t="shared" si="11"/>
        <v>2.029655172413793</v>
      </c>
    </row>
    <row r="13" spans="1:23" x14ac:dyDescent="0.25">
      <c r="A13" s="17" t="s">
        <v>148</v>
      </c>
      <c r="B13" s="6">
        <v>31</v>
      </c>
      <c r="C13" s="7">
        <f t="shared" si="0"/>
        <v>27</v>
      </c>
      <c r="D13" s="7">
        <f>SUM(Table31111[[#This Row],[1B]:[HR]])</f>
        <v>6</v>
      </c>
      <c r="E13" s="6">
        <v>4</v>
      </c>
      <c r="F13" s="6">
        <v>5</v>
      </c>
      <c r="G13" s="6">
        <v>0</v>
      </c>
      <c r="H13" s="6">
        <v>0</v>
      </c>
      <c r="I13" s="6">
        <v>1</v>
      </c>
      <c r="J13" s="8">
        <f t="shared" si="1"/>
        <v>9</v>
      </c>
      <c r="K13" s="9">
        <v>2</v>
      </c>
      <c r="L13" s="11">
        <f t="shared" si="2"/>
        <v>0.83333333333333337</v>
      </c>
      <c r="M13" s="11">
        <f t="shared" si="3"/>
        <v>0</v>
      </c>
      <c r="N13" s="11">
        <f t="shared" si="4"/>
        <v>0</v>
      </c>
      <c r="O13" s="11">
        <f t="shared" si="5"/>
        <v>0.16666666666666666</v>
      </c>
      <c r="P13" s="11">
        <f t="shared" si="6"/>
        <v>0.12903225806451613</v>
      </c>
      <c r="Q13" s="12">
        <f t="shared" si="7"/>
        <v>0.22222222222222221</v>
      </c>
      <c r="R13" s="12">
        <f t="shared" si="8"/>
        <v>0.33333333333333331</v>
      </c>
      <c r="S13" s="14">
        <f t="shared" si="9"/>
        <v>0.32258064516129031</v>
      </c>
      <c r="T13" s="14">
        <f t="shared" si="10"/>
        <v>0.65591397849462363</v>
      </c>
      <c r="U13" s="14">
        <f>(Table31111[[#This Row],[2B]]+Table31111[[#This Row],[3B]]+(3*Table31111[[#This Row],[HR]]))/Table31111[[#This Row],[AB]]</f>
        <v>0.1111111111111111</v>
      </c>
      <c r="V13" s="15">
        <f>(0.69*Table31111[[#This Row],[BB]])+(0.89*Table31111[[#This Row],[1B]])+(1.27*Table31111[[#This Row],[2B]])+(1.62*Table31111[[#This Row],[3B]])+(2.1*Table31111[[#This Row],[HR]])/Table31111[[#This Row],[PA]]</f>
        <v>7.2777419354838706</v>
      </c>
      <c r="W13" s="15">
        <f t="shared" si="11"/>
        <v>3.2722580645161288</v>
      </c>
    </row>
    <row r="14" spans="1:23" x14ac:dyDescent="0.25">
      <c r="A14" s="17" t="s">
        <v>149</v>
      </c>
      <c r="B14" s="6">
        <v>28</v>
      </c>
      <c r="C14" s="19">
        <f t="shared" si="0"/>
        <v>28</v>
      </c>
      <c r="D14" s="7">
        <f>SUM(Table31111[[#This Row],[1B]:[HR]])</f>
        <v>6</v>
      </c>
      <c r="E14" s="6">
        <v>0</v>
      </c>
      <c r="F14" s="6">
        <v>4</v>
      </c>
      <c r="G14" s="6">
        <v>1</v>
      </c>
      <c r="H14" s="6">
        <v>1</v>
      </c>
      <c r="I14" s="6">
        <v>0</v>
      </c>
      <c r="J14" s="8">
        <f t="shared" si="1"/>
        <v>9</v>
      </c>
      <c r="K14" s="9">
        <v>0</v>
      </c>
      <c r="L14" s="20">
        <f t="shared" si="2"/>
        <v>0.66666666666666663</v>
      </c>
      <c r="M14" s="20">
        <f t="shared" si="3"/>
        <v>0.16666666666666666</v>
      </c>
      <c r="N14" s="11">
        <f t="shared" si="4"/>
        <v>0.16666666666666666</v>
      </c>
      <c r="O14" s="11">
        <f t="shared" si="5"/>
        <v>0</v>
      </c>
      <c r="P14" s="11">
        <f t="shared" si="6"/>
        <v>0</v>
      </c>
      <c r="Q14" s="21">
        <f t="shared" si="7"/>
        <v>0.21428571428571427</v>
      </c>
      <c r="R14" s="21">
        <f t="shared" si="8"/>
        <v>0.32142857142857145</v>
      </c>
      <c r="S14" s="22">
        <f t="shared" si="9"/>
        <v>0.21428571428571427</v>
      </c>
      <c r="T14" s="22">
        <f t="shared" si="10"/>
        <v>0.5357142857142857</v>
      </c>
      <c r="U14" s="22">
        <f>(Table31111[[#This Row],[2B]]+Table31111[[#This Row],[3B]]+(3*Table31111[[#This Row],[HR]]))/Table31111[[#This Row],[AB]]</f>
        <v>7.1428571428571425E-2</v>
      </c>
      <c r="V14" s="23">
        <f>(0.69*Table31111[[#This Row],[BB]])+(0.89*Table31111[[#This Row],[1B]])+(1.27*Table31111[[#This Row],[2B]])+(1.62*Table31111[[#This Row],[3B]])+(2.1*Table31111[[#This Row],[HR]])/Table31111[[#This Row],[PA]]</f>
        <v>6.45</v>
      </c>
      <c r="W14" s="15">
        <f t="shared" si="11"/>
        <v>1.9285714285714286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CF99-9196-4ED1-B87C-23FB87F0DD6A}">
  <dimension ref="A1:W14"/>
  <sheetViews>
    <sheetView workbookViewId="0">
      <selection activeCell="K15" sqref="K15"/>
    </sheetView>
  </sheetViews>
  <sheetFormatPr defaultRowHeight="15" x14ac:dyDescent="0.25"/>
  <cols>
    <col min="1" max="1" width="18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151</v>
      </c>
      <c r="B2" s="6">
        <v>66</v>
      </c>
      <c r="C2" s="7">
        <f t="shared" ref="C2:C14" si="0">B2-E2</f>
        <v>62</v>
      </c>
      <c r="D2" s="7">
        <f>SUM(Table31112[[#This Row],[1B]:[HR]])</f>
        <v>11</v>
      </c>
      <c r="E2" s="6">
        <v>4</v>
      </c>
      <c r="F2" s="6">
        <v>5</v>
      </c>
      <c r="G2" s="6">
        <v>2</v>
      </c>
      <c r="H2" s="6">
        <v>1</v>
      </c>
      <c r="I2" s="6">
        <v>3</v>
      </c>
      <c r="J2" s="8">
        <f t="shared" ref="J2:J14" si="1">SUM((F2*1),(G2*2),(H2*3),(I2*4))</f>
        <v>24</v>
      </c>
      <c r="K2" s="9">
        <v>1</v>
      </c>
      <c r="L2" s="10">
        <f t="shared" ref="L2:L14" si="2">IFERROR(F2/D2,0)</f>
        <v>0.45454545454545453</v>
      </c>
      <c r="M2" s="10">
        <f t="shared" ref="M2:M14" si="3">IFERROR(G2/D2,0)</f>
        <v>0.18181818181818182</v>
      </c>
      <c r="N2" s="10">
        <f t="shared" ref="N2:N14" si="4">IFERROR(H2/D2,0)</f>
        <v>9.0909090909090912E-2</v>
      </c>
      <c r="O2" s="11">
        <f t="shared" ref="O2:O14" si="5">IFERROR(I2/D2,0)</f>
        <v>0.27272727272727271</v>
      </c>
      <c r="P2" s="11">
        <f t="shared" ref="P2:P14" si="6">IFERROR(E2/B2,0)</f>
        <v>6.0606060606060608E-2</v>
      </c>
      <c r="Q2" s="12">
        <f t="shared" ref="Q2:Q14" si="7">IFERROR((F2+G2+H2+I2)/C2,0)</f>
        <v>0.17741935483870969</v>
      </c>
      <c r="R2" s="13">
        <f t="shared" ref="R2:R14" si="8">IFERROR(J2/C2,0)</f>
        <v>0.38709677419354838</v>
      </c>
      <c r="S2" s="14">
        <f t="shared" ref="S2:S14" si="9">(D2+E2)/B2</f>
        <v>0.22727272727272727</v>
      </c>
      <c r="T2" s="14">
        <f t="shared" ref="T2:T14" si="10">R2+S2</f>
        <v>0.61436950146627567</v>
      </c>
      <c r="U2" s="14">
        <f>(Table31112[[#This Row],[2B]]+Table31112[[#This Row],[3B]]+(3*Table31112[[#This Row],[HR]]))/Table31112[[#This Row],[AB]]</f>
        <v>0.19354838709677419</v>
      </c>
      <c r="V2" s="15">
        <f>(0.69*Table31112[[#This Row],[BB]])+(0.89*Table31112[[#This Row],[1B]])+(1.27*Table31112[[#This Row],[2B]])+(1.62*Table31112[[#This Row],[3B]])+(2.1*Table31112[[#This Row],[HR]])/Table31112[[#This Row],[PA]]</f>
        <v>11.465454545454547</v>
      </c>
      <c r="W2" s="15">
        <f t="shared" ref="W2:W14" si="11">((D2+E2)*(J2+(0.26*E2))+(0.52*K2))/B2</f>
        <v>5.6987878787878783</v>
      </c>
    </row>
    <row r="3" spans="1:23" x14ac:dyDescent="0.25">
      <c r="A3" s="17" t="s">
        <v>152</v>
      </c>
      <c r="B3" s="6">
        <v>68</v>
      </c>
      <c r="C3" s="7">
        <f t="shared" si="0"/>
        <v>61</v>
      </c>
      <c r="D3" s="7">
        <f>SUM(Table31112[[#This Row],[1B]:[HR]])</f>
        <v>14</v>
      </c>
      <c r="E3" s="6">
        <v>7</v>
      </c>
      <c r="F3" s="6">
        <v>5</v>
      </c>
      <c r="G3" s="6">
        <v>8</v>
      </c>
      <c r="H3" s="6">
        <v>0</v>
      </c>
      <c r="I3" s="6">
        <v>1</v>
      </c>
      <c r="J3" s="8">
        <f t="shared" si="1"/>
        <v>25</v>
      </c>
      <c r="K3" s="9">
        <v>5</v>
      </c>
      <c r="L3" s="11">
        <f t="shared" si="2"/>
        <v>0.35714285714285715</v>
      </c>
      <c r="M3" s="11">
        <f t="shared" si="3"/>
        <v>0.5714285714285714</v>
      </c>
      <c r="N3" s="11">
        <f t="shared" si="4"/>
        <v>0</v>
      </c>
      <c r="O3" s="11">
        <f t="shared" si="5"/>
        <v>7.1428571428571425E-2</v>
      </c>
      <c r="P3" s="11">
        <f t="shared" si="6"/>
        <v>0.10294117647058823</v>
      </c>
      <c r="Q3" s="12">
        <f t="shared" si="7"/>
        <v>0.22950819672131148</v>
      </c>
      <c r="R3" s="12">
        <f t="shared" si="8"/>
        <v>0.4098360655737705</v>
      </c>
      <c r="S3" s="14">
        <f t="shared" si="9"/>
        <v>0.30882352941176472</v>
      </c>
      <c r="T3" s="14">
        <f t="shared" si="10"/>
        <v>0.71865959498553522</v>
      </c>
      <c r="U3" s="14">
        <f>(Table31112[[#This Row],[2B]]+Table31112[[#This Row],[3B]]+(3*Table31112[[#This Row],[HR]]))/Table31112[[#This Row],[AB]]</f>
        <v>0.18032786885245902</v>
      </c>
      <c r="V3" s="15">
        <f>(0.69*Table31112[[#This Row],[BB]])+(0.89*Table31112[[#This Row],[1B]])+(1.27*Table31112[[#This Row],[2B]])+(1.62*Table31112[[#This Row],[3B]])+(2.1*Table31112[[#This Row],[HR]])/Table31112[[#This Row],[PA]]</f>
        <v>19.470882352941178</v>
      </c>
      <c r="W3" s="15">
        <f t="shared" si="11"/>
        <v>8.3208823529411777</v>
      </c>
    </row>
    <row r="4" spans="1:23" x14ac:dyDescent="0.25">
      <c r="A4" s="17" t="s">
        <v>153</v>
      </c>
      <c r="B4" s="6">
        <v>66</v>
      </c>
      <c r="C4" s="7">
        <f t="shared" si="0"/>
        <v>65</v>
      </c>
      <c r="D4" s="7">
        <f>SUM(Table31112[[#This Row],[1B]:[HR]])</f>
        <v>20</v>
      </c>
      <c r="E4" s="6">
        <v>1</v>
      </c>
      <c r="F4" s="6">
        <v>12</v>
      </c>
      <c r="G4" s="6">
        <v>5</v>
      </c>
      <c r="H4" s="6">
        <v>1</v>
      </c>
      <c r="I4" s="6">
        <v>2</v>
      </c>
      <c r="J4" s="8">
        <f t="shared" si="1"/>
        <v>33</v>
      </c>
      <c r="K4" s="9">
        <v>5</v>
      </c>
      <c r="L4" s="11">
        <f t="shared" si="2"/>
        <v>0.6</v>
      </c>
      <c r="M4" s="11">
        <f t="shared" si="3"/>
        <v>0.25</v>
      </c>
      <c r="N4" s="11">
        <f t="shared" si="4"/>
        <v>0.05</v>
      </c>
      <c r="O4" s="11">
        <f t="shared" si="5"/>
        <v>0.1</v>
      </c>
      <c r="P4" s="11">
        <f t="shared" si="6"/>
        <v>1.5151515151515152E-2</v>
      </c>
      <c r="Q4" s="12">
        <f t="shared" si="7"/>
        <v>0.30769230769230771</v>
      </c>
      <c r="R4" s="12">
        <f t="shared" si="8"/>
        <v>0.50769230769230766</v>
      </c>
      <c r="S4" s="14">
        <f t="shared" si="9"/>
        <v>0.31818181818181818</v>
      </c>
      <c r="T4" s="14">
        <f t="shared" si="10"/>
        <v>0.82587412587412579</v>
      </c>
      <c r="U4" s="14">
        <f>(Table31112[[#This Row],[2B]]+Table31112[[#This Row],[3B]]+(3*Table31112[[#This Row],[HR]]))/Table31112[[#This Row],[AB]]</f>
        <v>0.18461538461538463</v>
      </c>
      <c r="V4" s="15">
        <f>(0.69*Table31112[[#This Row],[BB]])+(0.89*Table31112[[#This Row],[1B]])+(1.27*Table31112[[#This Row],[2B]])+(1.62*Table31112[[#This Row],[3B]])+(2.1*Table31112[[#This Row],[HR]])/Table31112[[#This Row],[PA]]</f>
        <v>19.403636363636362</v>
      </c>
      <c r="W4" s="15">
        <f t="shared" si="11"/>
        <v>10.622121212121211</v>
      </c>
    </row>
    <row r="5" spans="1:23" x14ac:dyDescent="0.25">
      <c r="A5" s="17" t="s">
        <v>154</v>
      </c>
      <c r="B5" s="6">
        <v>65</v>
      </c>
      <c r="C5" s="7">
        <f t="shared" si="0"/>
        <v>60</v>
      </c>
      <c r="D5" s="7">
        <f>SUM(Table31112[[#This Row],[1B]:[HR]])</f>
        <v>15</v>
      </c>
      <c r="E5" s="6">
        <v>5</v>
      </c>
      <c r="F5" s="6">
        <v>6</v>
      </c>
      <c r="G5" s="6">
        <v>6</v>
      </c>
      <c r="H5" s="6">
        <v>1</v>
      </c>
      <c r="I5" s="6">
        <v>2</v>
      </c>
      <c r="J5" s="8">
        <f t="shared" si="1"/>
        <v>29</v>
      </c>
      <c r="K5" s="9">
        <v>0</v>
      </c>
      <c r="L5" s="11">
        <f t="shared" si="2"/>
        <v>0.4</v>
      </c>
      <c r="M5" s="11">
        <f t="shared" si="3"/>
        <v>0.4</v>
      </c>
      <c r="N5" s="11">
        <f t="shared" si="4"/>
        <v>6.6666666666666666E-2</v>
      </c>
      <c r="O5" s="11">
        <f t="shared" si="5"/>
        <v>0.13333333333333333</v>
      </c>
      <c r="P5" s="11">
        <f t="shared" si="6"/>
        <v>7.6923076923076927E-2</v>
      </c>
      <c r="Q5" s="12">
        <f t="shared" si="7"/>
        <v>0.25</v>
      </c>
      <c r="R5" s="12">
        <f t="shared" si="8"/>
        <v>0.48333333333333334</v>
      </c>
      <c r="S5" s="14">
        <f t="shared" si="9"/>
        <v>0.30769230769230771</v>
      </c>
      <c r="T5" s="14">
        <f t="shared" si="10"/>
        <v>0.7910256410256411</v>
      </c>
      <c r="U5" s="14">
        <f>(Table31112[[#This Row],[2B]]+Table31112[[#This Row],[3B]]+(3*Table31112[[#This Row],[HR]]))/Table31112[[#This Row],[AB]]</f>
        <v>0.21666666666666667</v>
      </c>
      <c r="V5" s="15">
        <f>(0.69*Table31112[[#This Row],[BB]])+(0.89*Table31112[[#This Row],[1B]])+(1.27*Table31112[[#This Row],[2B]])+(1.62*Table31112[[#This Row],[3B]])+(2.1*Table31112[[#This Row],[HR]])/Table31112[[#This Row],[PA]]</f>
        <v>18.094615384615384</v>
      </c>
      <c r="W5" s="15">
        <f t="shared" si="11"/>
        <v>9.3230769230769237</v>
      </c>
    </row>
    <row r="6" spans="1:23" x14ac:dyDescent="0.25">
      <c r="A6" s="16" t="s">
        <v>155</v>
      </c>
      <c r="B6" s="6">
        <v>62</v>
      </c>
      <c r="C6" s="7">
        <f t="shared" si="0"/>
        <v>57</v>
      </c>
      <c r="D6" s="7">
        <f>SUM(Table31112[[#This Row],[1B]:[HR]])</f>
        <v>19</v>
      </c>
      <c r="E6" s="6">
        <v>5</v>
      </c>
      <c r="F6" s="6">
        <v>10</v>
      </c>
      <c r="G6" s="6">
        <v>6</v>
      </c>
      <c r="H6" s="6">
        <v>1</v>
      </c>
      <c r="I6" s="6">
        <v>2</v>
      </c>
      <c r="J6" s="8">
        <f t="shared" si="1"/>
        <v>33</v>
      </c>
      <c r="K6" s="9">
        <v>4</v>
      </c>
      <c r="L6" s="11">
        <f t="shared" si="2"/>
        <v>0.52631578947368418</v>
      </c>
      <c r="M6" s="11">
        <f t="shared" si="3"/>
        <v>0.31578947368421051</v>
      </c>
      <c r="N6" s="11">
        <f t="shared" si="4"/>
        <v>5.2631578947368418E-2</v>
      </c>
      <c r="O6" s="11">
        <f t="shared" si="5"/>
        <v>0.10526315789473684</v>
      </c>
      <c r="P6" s="11">
        <f t="shared" si="6"/>
        <v>8.0645161290322578E-2</v>
      </c>
      <c r="Q6" s="12">
        <f t="shared" si="7"/>
        <v>0.33333333333333331</v>
      </c>
      <c r="R6" s="12">
        <f t="shared" si="8"/>
        <v>0.57894736842105265</v>
      </c>
      <c r="S6" s="14">
        <f t="shared" si="9"/>
        <v>0.38709677419354838</v>
      </c>
      <c r="T6" s="14">
        <f t="shared" si="10"/>
        <v>0.96604414261460103</v>
      </c>
      <c r="U6" s="14">
        <f>(Table31112[[#This Row],[2B]]+Table31112[[#This Row],[3B]]+(3*Table31112[[#This Row],[HR]]))/Table31112[[#This Row],[AB]]</f>
        <v>0.22807017543859648</v>
      </c>
      <c r="V6" s="15">
        <f>(0.69*Table31112[[#This Row],[BB]])+(0.89*Table31112[[#This Row],[1B]])+(1.27*Table31112[[#This Row],[2B]])+(1.62*Table31112[[#This Row],[3B]])+(2.1*Table31112[[#This Row],[HR]])/Table31112[[#This Row],[PA]]</f>
        <v>21.65774193548387</v>
      </c>
      <c r="W6" s="15">
        <f t="shared" si="11"/>
        <v>13.310967741935483</v>
      </c>
    </row>
    <row r="7" spans="1:23" x14ac:dyDescent="0.25">
      <c r="A7" s="17" t="s">
        <v>156</v>
      </c>
      <c r="B7" s="6">
        <v>59</v>
      </c>
      <c r="C7" s="7">
        <f t="shared" si="0"/>
        <v>53</v>
      </c>
      <c r="D7" s="7">
        <f>SUM(Table31112[[#This Row],[1B]:[HR]])</f>
        <v>14</v>
      </c>
      <c r="E7" s="6">
        <v>6</v>
      </c>
      <c r="F7" s="6">
        <v>6</v>
      </c>
      <c r="G7" s="6">
        <v>5</v>
      </c>
      <c r="H7" s="6">
        <v>1</v>
      </c>
      <c r="I7" s="6">
        <v>2</v>
      </c>
      <c r="J7" s="8">
        <f t="shared" si="1"/>
        <v>27</v>
      </c>
      <c r="K7" s="9">
        <v>1</v>
      </c>
      <c r="L7" s="11">
        <f t="shared" si="2"/>
        <v>0.42857142857142855</v>
      </c>
      <c r="M7" s="11">
        <f t="shared" si="3"/>
        <v>0.35714285714285715</v>
      </c>
      <c r="N7" s="11">
        <f t="shared" si="4"/>
        <v>7.1428571428571425E-2</v>
      </c>
      <c r="O7" s="11">
        <f t="shared" si="5"/>
        <v>0.14285714285714285</v>
      </c>
      <c r="P7" s="11">
        <f t="shared" si="6"/>
        <v>0.10169491525423729</v>
      </c>
      <c r="Q7" s="12">
        <f t="shared" si="7"/>
        <v>0.26415094339622641</v>
      </c>
      <c r="R7" s="12">
        <f t="shared" si="8"/>
        <v>0.50943396226415094</v>
      </c>
      <c r="S7" s="14">
        <f t="shared" si="9"/>
        <v>0.33898305084745761</v>
      </c>
      <c r="T7" s="14">
        <f t="shared" si="10"/>
        <v>0.84841701311160855</v>
      </c>
      <c r="U7" s="14">
        <f>(Table31112[[#This Row],[2B]]+Table31112[[#This Row],[3B]]+(3*Table31112[[#This Row],[HR]]))/Table31112[[#This Row],[AB]]</f>
        <v>0.22641509433962265</v>
      </c>
      <c r="V7" s="15">
        <f>(0.69*Table31112[[#This Row],[BB]])+(0.89*Table31112[[#This Row],[1B]])+(1.27*Table31112[[#This Row],[2B]])+(1.62*Table31112[[#This Row],[3B]])+(2.1*Table31112[[#This Row],[HR]])/Table31112[[#This Row],[PA]]</f>
        <v>17.521186440677965</v>
      </c>
      <c r="W7" s="15">
        <f t="shared" si="11"/>
        <v>9.6901694915254222</v>
      </c>
    </row>
    <row r="8" spans="1:23" x14ac:dyDescent="0.25">
      <c r="A8" s="17" t="s">
        <v>157</v>
      </c>
      <c r="B8" s="6">
        <v>61</v>
      </c>
      <c r="C8" s="7">
        <f t="shared" si="0"/>
        <v>60</v>
      </c>
      <c r="D8" s="7">
        <f>SUM(Table31112[[#This Row],[1B]:[HR]])</f>
        <v>8</v>
      </c>
      <c r="E8" s="6">
        <v>1</v>
      </c>
      <c r="F8" s="6">
        <v>0</v>
      </c>
      <c r="G8" s="6">
        <v>6</v>
      </c>
      <c r="H8" s="6">
        <v>0</v>
      </c>
      <c r="I8" s="6">
        <v>2</v>
      </c>
      <c r="J8" s="8">
        <f t="shared" si="1"/>
        <v>20</v>
      </c>
      <c r="K8" s="9">
        <v>1</v>
      </c>
      <c r="L8" s="11">
        <f t="shared" si="2"/>
        <v>0</v>
      </c>
      <c r="M8" s="11">
        <f t="shared" si="3"/>
        <v>0.75</v>
      </c>
      <c r="N8" s="11">
        <f t="shared" si="4"/>
        <v>0</v>
      </c>
      <c r="O8" s="11">
        <f t="shared" si="5"/>
        <v>0.25</v>
      </c>
      <c r="P8" s="11">
        <f t="shared" si="6"/>
        <v>1.6393442622950821E-2</v>
      </c>
      <c r="Q8" s="12">
        <f t="shared" si="7"/>
        <v>0.13333333333333333</v>
      </c>
      <c r="R8" s="12">
        <f t="shared" si="8"/>
        <v>0.33333333333333331</v>
      </c>
      <c r="S8" s="14">
        <f t="shared" si="9"/>
        <v>0.14754098360655737</v>
      </c>
      <c r="T8" s="14">
        <f t="shared" si="10"/>
        <v>0.48087431693989069</v>
      </c>
      <c r="U8" s="14">
        <f>(Table31112[[#This Row],[2B]]+Table31112[[#This Row],[3B]]+(3*Table31112[[#This Row],[HR]]))/Table31112[[#This Row],[AB]]</f>
        <v>0.2</v>
      </c>
      <c r="V8" s="15">
        <f>(0.69*Table31112[[#This Row],[BB]])+(0.89*Table31112[[#This Row],[1B]])+(1.27*Table31112[[#This Row],[2B]])+(1.62*Table31112[[#This Row],[3B]])+(2.1*Table31112[[#This Row],[HR]])/Table31112[[#This Row],[PA]]</f>
        <v>8.3788524590163931</v>
      </c>
      <c r="W8" s="15">
        <f t="shared" si="11"/>
        <v>2.9977049180327873</v>
      </c>
    </row>
    <row r="9" spans="1:23" x14ac:dyDescent="0.25">
      <c r="A9" s="17" t="s">
        <v>158</v>
      </c>
      <c r="B9" s="6">
        <v>57</v>
      </c>
      <c r="C9" s="7">
        <f t="shared" si="0"/>
        <v>56</v>
      </c>
      <c r="D9" s="7">
        <f>SUM(Table31112[[#This Row],[1B]:[HR]])</f>
        <v>10</v>
      </c>
      <c r="E9" s="6">
        <v>1</v>
      </c>
      <c r="F9" s="6">
        <v>4</v>
      </c>
      <c r="G9" s="6">
        <v>4</v>
      </c>
      <c r="H9" s="6">
        <v>0</v>
      </c>
      <c r="I9" s="6">
        <v>2</v>
      </c>
      <c r="J9" s="8">
        <f t="shared" si="1"/>
        <v>20</v>
      </c>
      <c r="K9" s="9">
        <v>3</v>
      </c>
      <c r="L9" s="11">
        <f t="shared" si="2"/>
        <v>0.4</v>
      </c>
      <c r="M9" s="11">
        <f t="shared" si="3"/>
        <v>0.4</v>
      </c>
      <c r="N9" s="11">
        <f t="shared" si="4"/>
        <v>0</v>
      </c>
      <c r="O9" s="11">
        <f t="shared" si="5"/>
        <v>0.2</v>
      </c>
      <c r="P9" s="11">
        <f t="shared" si="6"/>
        <v>1.7543859649122806E-2</v>
      </c>
      <c r="Q9" s="12">
        <f t="shared" si="7"/>
        <v>0.17857142857142858</v>
      </c>
      <c r="R9" s="12">
        <f t="shared" si="8"/>
        <v>0.35714285714285715</v>
      </c>
      <c r="S9" s="14">
        <f t="shared" si="9"/>
        <v>0.19298245614035087</v>
      </c>
      <c r="T9" s="14">
        <f t="shared" si="10"/>
        <v>0.55012531328320802</v>
      </c>
      <c r="U9" s="14">
        <f>(Table31112[[#This Row],[2B]]+Table31112[[#This Row],[3B]]+(3*Table31112[[#This Row],[HR]]))/Table31112[[#This Row],[AB]]</f>
        <v>0.17857142857142858</v>
      </c>
      <c r="V9" s="15">
        <f>(0.69*Table31112[[#This Row],[BB]])+(0.89*Table31112[[#This Row],[1B]])+(1.27*Table31112[[#This Row],[2B]])+(1.62*Table31112[[#This Row],[3B]])+(2.1*Table31112[[#This Row],[HR]])/Table31112[[#This Row],[PA]]</f>
        <v>9.4036842105263165</v>
      </c>
      <c r="W9" s="15">
        <f t="shared" si="11"/>
        <v>3.9371929824561405</v>
      </c>
    </row>
    <row r="10" spans="1:23" x14ac:dyDescent="0.25">
      <c r="A10" s="17" t="s">
        <v>159</v>
      </c>
      <c r="B10" s="6">
        <v>28</v>
      </c>
      <c r="C10" s="7">
        <f t="shared" si="0"/>
        <v>27</v>
      </c>
      <c r="D10" s="7">
        <f>SUM(Table31112[[#This Row],[1B]:[HR]])</f>
        <v>2</v>
      </c>
      <c r="E10" s="6">
        <v>1</v>
      </c>
      <c r="F10" s="6">
        <v>2</v>
      </c>
      <c r="G10" s="6">
        <v>0</v>
      </c>
      <c r="H10" s="6">
        <v>0</v>
      </c>
      <c r="I10" s="6">
        <v>0</v>
      </c>
      <c r="J10" s="8">
        <f t="shared" si="1"/>
        <v>2</v>
      </c>
      <c r="K10" s="9">
        <v>1</v>
      </c>
      <c r="L10" s="11">
        <f t="shared" si="2"/>
        <v>1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3.5714285714285712E-2</v>
      </c>
      <c r="Q10" s="12">
        <f t="shared" si="7"/>
        <v>7.407407407407407E-2</v>
      </c>
      <c r="R10" s="12">
        <f t="shared" si="8"/>
        <v>7.407407407407407E-2</v>
      </c>
      <c r="S10" s="14">
        <f t="shared" si="9"/>
        <v>0.10714285714285714</v>
      </c>
      <c r="T10" s="14">
        <f t="shared" si="10"/>
        <v>0.18121693121693122</v>
      </c>
      <c r="U10" s="14">
        <f>(Table31112[[#This Row],[2B]]+Table31112[[#This Row],[3B]]+(3*Table31112[[#This Row],[HR]]))/Table31112[[#This Row],[AB]]</f>
        <v>0</v>
      </c>
      <c r="V10" s="15">
        <f>(0.69*Table31112[[#This Row],[BB]])+(0.89*Table31112[[#This Row],[1B]])+(1.27*Table31112[[#This Row],[2B]])+(1.62*Table31112[[#This Row],[3B]])+(2.1*Table31112[[#This Row],[HR]])/Table31112[[#This Row],[PA]]</f>
        <v>2.4699999999999998</v>
      </c>
      <c r="W10" s="15">
        <f t="shared" si="11"/>
        <v>0.26071428571428568</v>
      </c>
    </row>
    <row r="11" spans="1:23" x14ac:dyDescent="0.25">
      <c r="A11" s="17" t="s">
        <v>160</v>
      </c>
      <c r="B11" s="6">
        <v>32</v>
      </c>
      <c r="C11" s="7">
        <f t="shared" si="0"/>
        <v>28</v>
      </c>
      <c r="D11" s="7">
        <f>SUM(Table31112[[#This Row],[1B]:[HR]])</f>
        <v>2</v>
      </c>
      <c r="E11" s="6">
        <v>4</v>
      </c>
      <c r="F11" s="6">
        <v>0</v>
      </c>
      <c r="G11" s="6">
        <v>1</v>
      </c>
      <c r="H11" s="6">
        <v>1</v>
      </c>
      <c r="I11" s="6">
        <v>0</v>
      </c>
      <c r="J11" s="8">
        <f t="shared" si="1"/>
        <v>5</v>
      </c>
      <c r="K11" s="9">
        <v>0</v>
      </c>
      <c r="L11" s="11">
        <f t="shared" si="2"/>
        <v>0</v>
      </c>
      <c r="M11" s="11">
        <f t="shared" si="3"/>
        <v>0.5</v>
      </c>
      <c r="N11" s="11">
        <f t="shared" si="4"/>
        <v>0.5</v>
      </c>
      <c r="O11" s="11">
        <f t="shared" si="5"/>
        <v>0</v>
      </c>
      <c r="P11" s="11">
        <f t="shared" si="6"/>
        <v>0.125</v>
      </c>
      <c r="Q11" s="12">
        <f t="shared" si="7"/>
        <v>7.1428571428571425E-2</v>
      </c>
      <c r="R11" s="12">
        <f t="shared" si="8"/>
        <v>0.17857142857142858</v>
      </c>
      <c r="S11" s="14">
        <f t="shared" si="9"/>
        <v>0.1875</v>
      </c>
      <c r="T11" s="14">
        <f t="shared" si="10"/>
        <v>0.3660714285714286</v>
      </c>
      <c r="U11" s="14">
        <f>(Table31112[[#This Row],[2B]]+Table31112[[#This Row],[3B]]+(3*Table31112[[#This Row],[HR]]))/Table31112[[#This Row],[AB]]</f>
        <v>7.1428571428571425E-2</v>
      </c>
      <c r="V11" s="15">
        <f>(0.69*Table31112[[#This Row],[BB]])+(0.89*Table31112[[#This Row],[1B]])+(1.27*Table31112[[#This Row],[2B]])+(1.62*Table31112[[#This Row],[3B]])+(2.1*Table31112[[#This Row],[HR]])/Table31112[[#This Row],[PA]]</f>
        <v>5.6499999999999995</v>
      </c>
      <c r="W11" s="15">
        <f t="shared" si="11"/>
        <v>1.1325000000000001</v>
      </c>
    </row>
    <row r="12" spans="1:23" x14ac:dyDescent="0.25">
      <c r="A12" s="17" t="s">
        <v>161</v>
      </c>
      <c r="B12" s="6">
        <v>30</v>
      </c>
      <c r="C12" s="7">
        <f t="shared" si="0"/>
        <v>30</v>
      </c>
      <c r="D12" s="7">
        <f>SUM(Table31112[[#This Row],[1B]:[HR]])</f>
        <v>4</v>
      </c>
      <c r="E12" s="6">
        <v>0</v>
      </c>
      <c r="F12" s="6">
        <v>3</v>
      </c>
      <c r="G12" s="6">
        <v>0</v>
      </c>
      <c r="H12" s="6">
        <v>0</v>
      </c>
      <c r="I12" s="6">
        <v>1</v>
      </c>
      <c r="J12" s="8">
        <f t="shared" si="1"/>
        <v>7</v>
      </c>
      <c r="K12" s="9">
        <v>1</v>
      </c>
      <c r="L12" s="11">
        <f t="shared" si="2"/>
        <v>0.75</v>
      </c>
      <c r="M12" s="11">
        <f t="shared" si="3"/>
        <v>0</v>
      </c>
      <c r="N12" s="11">
        <f t="shared" si="4"/>
        <v>0</v>
      </c>
      <c r="O12" s="11">
        <f t="shared" si="5"/>
        <v>0.25</v>
      </c>
      <c r="P12" s="11">
        <f t="shared" si="6"/>
        <v>0</v>
      </c>
      <c r="Q12" s="12">
        <f t="shared" si="7"/>
        <v>0.13333333333333333</v>
      </c>
      <c r="R12" s="12">
        <f t="shared" si="8"/>
        <v>0.23333333333333334</v>
      </c>
      <c r="S12" s="14">
        <f t="shared" si="9"/>
        <v>0.13333333333333333</v>
      </c>
      <c r="T12" s="14">
        <f t="shared" si="10"/>
        <v>0.3666666666666667</v>
      </c>
      <c r="U12" s="14">
        <f>(Table31112[[#This Row],[2B]]+Table31112[[#This Row],[3B]]+(3*Table31112[[#This Row],[HR]]))/Table31112[[#This Row],[AB]]</f>
        <v>0.1</v>
      </c>
      <c r="V12" s="15">
        <f>(0.69*Table31112[[#This Row],[BB]])+(0.89*Table31112[[#This Row],[1B]])+(1.27*Table31112[[#This Row],[2B]])+(1.62*Table31112[[#This Row],[3B]])+(2.1*Table31112[[#This Row],[HR]])/Table31112[[#This Row],[PA]]</f>
        <v>2.7399999999999998</v>
      </c>
      <c r="W12" s="15">
        <f t="shared" si="11"/>
        <v>0.95066666666666666</v>
      </c>
    </row>
    <row r="13" spans="1:23" x14ac:dyDescent="0.25">
      <c r="A13" s="17" t="s">
        <v>162</v>
      </c>
      <c r="B13" s="6">
        <v>28</v>
      </c>
      <c r="C13" s="7">
        <f t="shared" si="0"/>
        <v>28</v>
      </c>
      <c r="D13" s="7">
        <f>SUM(Table31112[[#This Row],[1B]:[HR]])</f>
        <v>3</v>
      </c>
      <c r="E13" s="6">
        <v>0</v>
      </c>
      <c r="F13" s="6">
        <v>2</v>
      </c>
      <c r="G13" s="6">
        <v>1</v>
      </c>
      <c r="H13" s="6">
        <v>0</v>
      </c>
      <c r="I13" s="6">
        <v>0</v>
      </c>
      <c r="J13" s="8">
        <f t="shared" si="1"/>
        <v>4</v>
      </c>
      <c r="K13" s="9">
        <v>1</v>
      </c>
      <c r="L13" s="11">
        <f t="shared" si="2"/>
        <v>0.66666666666666663</v>
      </c>
      <c r="M13" s="11">
        <f t="shared" si="3"/>
        <v>0.33333333333333331</v>
      </c>
      <c r="N13" s="11">
        <f t="shared" si="4"/>
        <v>0</v>
      </c>
      <c r="O13" s="11">
        <f t="shared" si="5"/>
        <v>0</v>
      </c>
      <c r="P13" s="11">
        <f t="shared" si="6"/>
        <v>0</v>
      </c>
      <c r="Q13" s="12">
        <f t="shared" si="7"/>
        <v>0.10714285714285714</v>
      </c>
      <c r="R13" s="12">
        <f t="shared" si="8"/>
        <v>0.14285714285714285</v>
      </c>
      <c r="S13" s="14">
        <f t="shared" si="9"/>
        <v>0.10714285714285714</v>
      </c>
      <c r="T13" s="14">
        <f t="shared" si="10"/>
        <v>0.25</v>
      </c>
      <c r="U13" s="14">
        <f>(Table31112[[#This Row],[2B]]+Table31112[[#This Row],[3B]]+(3*Table31112[[#This Row],[HR]]))/Table31112[[#This Row],[AB]]</f>
        <v>3.5714285714285712E-2</v>
      </c>
      <c r="V13" s="15">
        <f>(0.69*Table31112[[#This Row],[BB]])+(0.89*Table31112[[#This Row],[1B]])+(1.27*Table31112[[#This Row],[2B]])+(1.62*Table31112[[#This Row],[3B]])+(2.1*Table31112[[#This Row],[HR]])/Table31112[[#This Row],[PA]]</f>
        <v>3.05</v>
      </c>
      <c r="W13" s="15">
        <f t="shared" si="11"/>
        <v>0.44714285714285712</v>
      </c>
    </row>
    <row r="14" spans="1:23" x14ac:dyDescent="0.25">
      <c r="A14" s="18" t="s">
        <v>163</v>
      </c>
      <c r="B14" s="6">
        <v>28</v>
      </c>
      <c r="C14" s="19">
        <f t="shared" si="0"/>
        <v>26</v>
      </c>
      <c r="D14" s="7">
        <f>SUM(Table31112[[#This Row],[1B]:[HR]])</f>
        <v>2</v>
      </c>
      <c r="E14" s="6">
        <v>2</v>
      </c>
      <c r="F14" s="6">
        <v>1</v>
      </c>
      <c r="G14" s="6">
        <v>1</v>
      </c>
      <c r="H14" s="6">
        <v>0</v>
      </c>
      <c r="I14" s="6">
        <v>0</v>
      </c>
      <c r="J14" s="8">
        <f t="shared" si="1"/>
        <v>3</v>
      </c>
      <c r="K14" s="9">
        <v>0</v>
      </c>
      <c r="L14" s="20">
        <f t="shared" si="2"/>
        <v>0.5</v>
      </c>
      <c r="M14" s="20">
        <f t="shared" si="3"/>
        <v>0.5</v>
      </c>
      <c r="N14" s="11">
        <f t="shared" si="4"/>
        <v>0</v>
      </c>
      <c r="O14" s="11">
        <f t="shared" si="5"/>
        <v>0</v>
      </c>
      <c r="P14" s="11">
        <f t="shared" si="6"/>
        <v>7.1428571428571425E-2</v>
      </c>
      <c r="Q14" s="21">
        <f t="shared" si="7"/>
        <v>7.6923076923076927E-2</v>
      </c>
      <c r="R14" s="21">
        <f t="shared" si="8"/>
        <v>0.11538461538461539</v>
      </c>
      <c r="S14" s="22">
        <f t="shared" si="9"/>
        <v>0.14285714285714285</v>
      </c>
      <c r="T14" s="22">
        <f t="shared" si="10"/>
        <v>0.25824175824175821</v>
      </c>
      <c r="U14" s="22">
        <f>(Table31112[[#This Row],[2B]]+Table31112[[#This Row],[3B]]+(3*Table31112[[#This Row],[HR]]))/Table31112[[#This Row],[AB]]</f>
        <v>3.8461538461538464E-2</v>
      </c>
      <c r="V14" s="23">
        <f>(0.69*Table31112[[#This Row],[BB]])+(0.89*Table31112[[#This Row],[1B]])+(1.27*Table31112[[#This Row],[2B]])+(1.62*Table31112[[#This Row],[3B]])+(2.1*Table31112[[#This Row],[HR]])/Table31112[[#This Row],[PA]]</f>
        <v>3.54</v>
      </c>
      <c r="W14" s="15">
        <f t="shared" si="11"/>
        <v>0.50285714285714289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2FF5-AC80-4106-B784-120C9662E596}">
  <dimension ref="A1:W14"/>
  <sheetViews>
    <sheetView workbookViewId="0">
      <selection activeCell="N32" sqref="N32"/>
    </sheetView>
  </sheetViews>
  <sheetFormatPr defaultRowHeight="15" x14ac:dyDescent="0.25"/>
  <cols>
    <col min="1" max="1" width="17" bestFit="1" customWidth="1"/>
    <col min="2" max="3" width="8" bestFit="1" customWidth="1"/>
    <col min="4" max="4" width="9" bestFit="1" customWidth="1"/>
    <col min="5" max="5" width="7.85546875" bestFit="1" customWidth="1"/>
    <col min="6" max="8" width="7.7109375" bestFit="1" customWidth="1"/>
    <col min="9" max="9" width="8" bestFit="1" customWidth="1"/>
    <col min="10" max="11" width="7.710937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164</v>
      </c>
      <c r="B2" s="6">
        <v>72</v>
      </c>
      <c r="C2" s="7">
        <f t="shared" ref="C2:C14" si="0">B2-E2</f>
        <v>64</v>
      </c>
      <c r="D2" s="7">
        <f>SUM(Table31113[[#This Row],[1B]:[HR]])</f>
        <v>17</v>
      </c>
      <c r="E2" s="6">
        <v>8</v>
      </c>
      <c r="F2" s="6">
        <v>8</v>
      </c>
      <c r="G2" s="6">
        <v>7</v>
      </c>
      <c r="H2" s="6">
        <v>1</v>
      </c>
      <c r="I2" s="6">
        <v>1</v>
      </c>
      <c r="J2" s="8">
        <f t="shared" ref="J2:J14" si="1">SUM((F2*1),(G2*2),(H2*3),(I2*4))</f>
        <v>29</v>
      </c>
      <c r="K2" s="9">
        <v>3</v>
      </c>
      <c r="L2" s="10">
        <f t="shared" ref="L2:L14" si="2">IFERROR(F2/D2,0)</f>
        <v>0.47058823529411764</v>
      </c>
      <c r="M2" s="10">
        <f t="shared" ref="M2:M14" si="3">IFERROR(G2/D2,0)</f>
        <v>0.41176470588235292</v>
      </c>
      <c r="N2" s="10">
        <f t="shared" ref="N2:N14" si="4">IFERROR(H2/D2,0)</f>
        <v>5.8823529411764705E-2</v>
      </c>
      <c r="O2" s="11">
        <f t="shared" ref="O2:O14" si="5">IFERROR(I2/D2,0)</f>
        <v>5.8823529411764705E-2</v>
      </c>
      <c r="P2" s="11">
        <f t="shared" ref="P2:P14" si="6">IFERROR(E2/B2,0)</f>
        <v>0.1111111111111111</v>
      </c>
      <c r="Q2" s="12">
        <f t="shared" ref="Q2:Q14" si="7">IFERROR((F2+G2+H2+I2)/C2,0)</f>
        <v>0.265625</v>
      </c>
      <c r="R2" s="13">
        <f t="shared" ref="R2:R14" si="8">IFERROR(J2/C2,0)</f>
        <v>0.453125</v>
      </c>
      <c r="S2" s="14">
        <f t="shared" ref="S2:S14" si="9">(D2+E2)/B2</f>
        <v>0.34722222222222221</v>
      </c>
      <c r="T2" s="14">
        <f t="shared" ref="T2:T14" si="10">R2+S2</f>
        <v>0.80034722222222221</v>
      </c>
      <c r="U2" s="14">
        <f>(Table31113[[#This Row],[2B]]+Table31113[[#This Row],[3B]]+(3*Table31113[[#This Row],[HR]]))/Table31113[[#This Row],[AB]]</f>
        <v>0.171875</v>
      </c>
      <c r="V2" s="15">
        <f>(0.69*Table31113[[#This Row],[BB]])+(0.89*Table31113[[#This Row],[1B]])+(1.27*Table31113[[#This Row],[2B]])+(1.62*Table31113[[#This Row],[3B]])+(2.1*Table31113[[#This Row],[HR]])/Table31113[[#This Row],[PA]]</f>
        <v>23.179166666666667</v>
      </c>
      <c r="W2" s="15">
        <f t="shared" ref="W2:W14" si="11">((D2+E2)*(J2+(0.26*E2))+(0.52*K2))/B2</f>
        <v>10.813333333333333</v>
      </c>
    </row>
    <row r="3" spans="1:23" x14ac:dyDescent="0.25">
      <c r="A3" s="17" t="s">
        <v>165</v>
      </c>
      <c r="B3" s="6">
        <v>72</v>
      </c>
      <c r="C3" s="7">
        <f t="shared" si="0"/>
        <v>66</v>
      </c>
      <c r="D3" s="7">
        <f>SUM(Table31113[[#This Row],[1B]:[HR]])</f>
        <v>18</v>
      </c>
      <c r="E3" s="6">
        <v>6</v>
      </c>
      <c r="F3" s="6">
        <v>10</v>
      </c>
      <c r="G3" s="6">
        <v>5</v>
      </c>
      <c r="H3" s="6">
        <v>0</v>
      </c>
      <c r="I3" s="6">
        <v>3</v>
      </c>
      <c r="J3" s="8">
        <f t="shared" si="1"/>
        <v>32</v>
      </c>
      <c r="K3" s="9">
        <v>4</v>
      </c>
      <c r="L3" s="11">
        <f t="shared" si="2"/>
        <v>0.55555555555555558</v>
      </c>
      <c r="M3" s="11">
        <f t="shared" si="3"/>
        <v>0.27777777777777779</v>
      </c>
      <c r="N3" s="11">
        <f t="shared" si="4"/>
        <v>0</v>
      </c>
      <c r="O3" s="11">
        <f t="shared" si="5"/>
        <v>0.16666666666666666</v>
      </c>
      <c r="P3" s="11">
        <f t="shared" si="6"/>
        <v>8.3333333333333329E-2</v>
      </c>
      <c r="Q3" s="12">
        <f t="shared" si="7"/>
        <v>0.27272727272727271</v>
      </c>
      <c r="R3" s="12">
        <f t="shared" si="8"/>
        <v>0.48484848484848486</v>
      </c>
      <c r="S3" s="14">
        <f t="shared" si="9"/>
        <v>0.33333333333333331</v>
      </c>
      <c r="T3" s="14">
        <f t="shared" si="10"/>
        <v>0.81818181818181812</v>
      </c>
      <c r="U3" s="14">
        <f>(Table31113[[#This Row],[2B]]+Table31113[[#This Row],[3B]]+(3*Table31113[[#This Row],[HR]]))/Table31113[[#This Row],[AB]]</f>
        <v>0.21212121212121213</v>
      </c>
      <c r="V3" s="15">
        <f>(0.69*Table31113[[#This Row],[BB]])+(0.89*Table31113[[#This Row],[1B]])+(1.27*Table31113[[#This Row],[2B]])+(1.62*Table31113[[#This Row],[3B]])+(2.1*Table31113[[#This Row],[HR]])/Table31113[[#This Row],[PA]]</f>
        <v>19.477499999999999</v>
      </c>
      <c r="W3" s="15">
        <f t="shared" si="11"/>
        <v>11.215555555555557</v>
      </c>
    </row>
    <row r="4" spans="1:23" x14ac:dyDescent="0.25">
      <c r="A4" s="17" t="s">
        <v>166</v>
      </c>
      <c r="B4" s="6">
        <v>72</v>
      </c>
      <c r="C4" s="7">
        <f t="shared" si="0"/>
        <v>66</v>
      </c>
      <c r="D4" s="7">
        <f>SUM(Table31113[[#This Row],[1B]:[HR]])</f>
        <v>17</v>
      </c>
      <c r="E4" s="6">
        <v>6</v>
      </c>
      <c r="F4" s="6">
        <v>9</v>
      </c>
      <c r="G4" s="6">
        <v>5</v>
      </c>
      <c r="H4" s="6">
        <v>0</v>
      </c>
      <c r="I4" s="6">
        <v>3</v>
      </c>
      <c r="J4" s="8">
        <f t="shared" si="1"/>
        <v>31</v>
      </c>
      <c r="K4" s="9">
        <v>1</v>
      </c>
      <c r="L4" s="11">
        <f t="shared" si="2"/>
        <v>0.52941176470588236</v>
      </c>
      <c r="M4" s="11">
        <f t="shared" si="3"/>
        <v>0.29411764705882354</v>
      </c>
      <c r="N4" s="11">
        <f t="shared" si="4"/>
        <v>0</v>
      </c>
      <c r="O4" s="11">
        <f t="shared" si="5"/>
        <v>0.17647058823529413</v>
      </c>
      <c r="P4" s="11">
        <f t="shared" si="6"/>
        <v>8.3333333333333329E-2</v>
      </c>
      <c r="Q4" s="12">
        <f t="shared" si="7"/>
        <v>0.25757575757575757</v>
      </c>
      <c r="R4" s="12">
        <f t="shared" si="8"/>
        <v>0.46969696969696972</v>
      </c>
      <c r="S4" s="14">
        <f t="shared" si="9"/>
        <v>0.31944444444444442</v>
      </c>
      <c r="T4" s="14">
        <f t="shared" si="10"/>
        <v>0.78914141414141414</v>
      </c>
      <c r="U4" s="14">
        <f>(Table31113[[#This Row],[2B]]+Table31113[[#This Row],[3B]]+(3*Table31113[[#This Row],[HR]]))/Table31113[[#This Row],[AB]]</f>
        <v>0.21212121212121213</v>
      </c>
      <c r="V4" s="15">
        <f>(0.69*Table31113[[#This Row],[BB]])+(0.89*Table31113[[#This Row],[1B]])+(1.27*Table31113[[#This Row],[2B]])+(1.62*Table31113[[#This Row],[3B]])+(2.1*Table31113[[#This Row],[HR]])/Table31113[[#This Row],[PA]]</f>
        <v>18.587499999999999</v>
      </c>
      <c r="W4" s="15">
        <f t="shared" si="11"/>
        <v>10.408333333333335</v>
      </c>
    </row>
    <row r="5" spans="1:23" x14ac:dyDescent="0.25">
      <c r="A5" s="17" t="s">
        <v>167</v>
      </c>
      <c r="B5" s="6">
        <v>70</v>
      </c>
      <c r="C5" s="7">
        <f t="shared" si="0"/>
        <v>64</v>
      </c>
      <c r="D5" s="7">
        <f>SUM(Table31113[[#This Row],[1B]:[HR]])</f>
        <v>11</v>
      </c>
      <c r="E5" s="6">
        <v>6</v>
      </c>
      <c r="F5" s="6">
        <v>7</v>
      </c>
      <c r="G5" s="6">
        <v>4</v>
      </c>
      <c r="H5" s="6">
        <v>0</v>
      </c>
      <c r="I5" s="6">
        <v>0</v>
      </c>
      <c r="J5" s="8">
        <f t="shared" si="1"/>
        <v>15</v>
      </c>
      <c r="K5" s="9">
        <v>0</v>
      </c>
      <c r="L5" s="11">
        <f t="shared" si="2"/>
        <v>0.63636363636363635</v>
      </c>
      <c r="M5" s="11">
        <f t="shared" si="3"/>
        <v>0.36363636363636365</v>
      </c>
      <c r="N5" s="11">
        <f t="shared" si="4"/>
        <v>0</v>
      </c>
      <c r="O5" s="11">
        <f t="shared" si="5"/>
        <v>0</v>
      </c>
      <c r="P5" s="11">
        <f t="shared" si="6"/>
        <v>8.5714285714285715E-2</v>
      </c>
      <c r="Q5" s="12">
        <f t="shared" si="7"/>
        <v>0.171875</v>
      </c>
      <c r="R5" s="12">
        <f t="shared" si="8"/>
        <v>0.234375</v>
      </c>
      <c r="S5" s="14">
        <f t="shared" si="9"/>
        <v>0.24285714285714285</v>
      </c>
      <c r="T5" s="14">
        <f t="shared" si="10"/>
        <v>0.47723214285714288</v>
      </c>
      <c r="U5" s="14">
        <f>(Table31113[[#This Row],[2B]]+Table31113[[#This Row],[3B]]+(3*Table31113[[#This Row],[HR]]))/Table31113[[#This Row],[AB]]</f>
        <v>6.25E-2</v>
      </c>
      <c r="V5" s="15">
        <f>(0.69*Table31113[[#This Row],[BB]])+(0.89*Table31113[[#This Row],[1B]])+(1.27*Table31113[[#This Row],[2B]])+(1.62*Table31113[[#This Row],[3B]])+(2.1*Table31113[[#This Row],[HR]])/Table31113[[#This Row],[PA]]</f>
        <v>15.450000000000001</v>
      </c>
      <c r="W5" s="15">
        <f t="shared" si="11"/>
        <v>4.0217142857142854</v>
      </c>
    </row>
    <row r="6" spans="1:23" x14ac:dyDescent="0.25">
      <c r="A6" s="16" t="s">
        <v>168</v>
      </c>
      <c r="B6" s="6">
        <v>66</v>
      </c>
      <c r="C6" s="7">
        <f t="shared" si="0"/>
        <v>62</v>
      </c>
      <c r="D6" s="7">
        <f>SUM(Table31113[[#This Row],[1B]:[HR]])</f>
        <v>19</v>
      </c>
      <c r="E6" s="6">
        <v>4</v>
      </c>
      <c r="F6" s="6">
        <v>13</v>
      </c>
      <c r="G6" s="6">
        <v>5</v>
      </c>
      <c r="H6" s="6">
        <v>0</v>
      </c>
      <c r="I6" s="6">
        <v>1</v>
      </c>
      <c r="J6" s="8">
        <f t="shared" si="1"/>
        <v>27</v>
      </c>
      <c r="K6" s="9">
        <v>1</v>
      </c>
      <c r="L6" s="11">
        <f t="shared" si="2"/>
        <v>0.68421052631578949</v>
      </c>
      <c r="M6" s="11">
        <f t="shared" si="3"/>
        <v>0.26315789473684209</v>
      </c>
      <c r="N6" s="11">
        <f t="shared" si="4"/>
        <v>0</v>
      </c>
      <c r="O6" s="11">
        <f t="shared" si="5"/>
        <v>5.2631578947368418E-2</v>
      </c>
      <c r="P6" s="11">
        <f t="shared" si="6"/>
        <v>6.0606060606060608E-2</v>
      </c>
      <c r="Q6" s="12">
        <f t="shared" si="7"/>
        <v>0.30645161290322581</v>
      </c>
      <c r="R6" s="12">
        <f t="shared" si="8"/>
        <v>0.43548387096774194</v>
      </c>
      <c r="S6" s="14">
        <f t="shared" si="9"/>
        <v>0.34848484848484851</v>
      </c>
      <c r="T6" s="14">
        <f t="shared" si="10"/>
        <v>0.78396871945259039</v>
      </c>
      <c r="U6" s="14">
        <f>(Table31113[[#This Row],[2B]]+Table31113[[#This Row],[3B]]+(3*Table31113[[#This Row],[HR]]))/Table31113[[#This Row],[AB]]</f>
        <v>0.12903225806451613</v>
      </c>
      <c r="V6" s="15">
        <f>(0.69*Table31113[[#This Row],[BB]])+(0.89*Table31113[[#This Row],[1B]])+(1.27*Table31113[[#This Row],[2B]])+(1.62*Table31113[[#This Row],[3B]])+(2.1*Table31113[[#This Row],[HR]])/Table31113[[#This Row],[PA]]</f>
        <v>20.711818181818181</v>
      </c>
      <c r="W6" s="15">
        <f t="shared" si="11"/>
        <v>9.7793939393939393</v>
      </c>
    </row>
    <row r="7" spans="1:23" x14ac:dyDescent="0.25">
      <c r="A7" s="17" t="s">
        <v>169</v>
      </c>
      <c r="B7" s="6">
        <v>64</v>
      </c>
      <c r="C7" s="7">
        <f t="shared" si="0"/>
        <v>60</v>
      </c>
      <c r="D7" s="7">
        <f>SUM(Table31113[[#This Row],[1B]:[HR]])</f>
        <v>7</v>
      </c>
      <c r="E7" s="6">
        <v>4</v>
      </c>
      <c r="F7" s="6">
        <v>3</v>
      </c>
      <c r="G7" s="6">
        <v>2</v>
      </c>
      <c r="H7" s="6">
        <v>1</v>
      </c>
      <c r="I7" s="6">
        <v>1</v>
      </c>
      <c r="J7" s="8">
        <f t="shared" si="1"/>
        <v>14</v>
      </c>
      <c r="K7" s="9">
        <v>8</v>
      </c>
      <c r="L7" s="11">
        <f t="shared" si="2"/>
        <v>0.42857142857142855</v>
      </c>
      <c r="M7" s="11">
        <f t="shared" si="3"/>
        <v>0.2857142857142857</v>
      </c>
      <c r="N7" s="11">
        <f t="shared" si="4"/>
        <v>0.14285714285714285</v>
      </c>
      <c r="O7" s="11">
        <f t="shared" si="5"/>
        <v>0.14285714285714285</v>
      </c>
      <c r="P7" s="11">
        <f t="shared" si="6"/>
        <v>6.25E-2</v>
      </c>
      <c r="Q7" s="12">
        <f t="shared" si="7"/>
        <v>0.11666666666666667</v>
      </c>
      <c r="R7" s="12">
        <f t="shared" si="8"/>
        <v>0.23333333333333334</v>
      </c>
      <c r="S7" s="14">
        <f t="shared" si="9"/>
        <v>0.171875</v>
      </c>
      <c r="T7" s="14">
        <f t="shared" si="10"/>
        <v>0.40520833333333334</v>
      </c>
      <c r="U7" s="14">
        <f>(Table31113[[#This Row],[2B]]+Table31113[[#This Row],[3B]]+(3*Table31113[[#This Row],[HR]]))/Table31113[[#This Row],[AB]]</f>
        <v>0.1</v>
      </c>
      <c r="V7" s="15">
        <f>(0.69*Table31113[[#This Row],[BB]])+(0.89*Table31113[[#This Row],[1B]])+(1.27*Table31113[[#This Row],[2B]])+(1.62*Table31113[[#This Row],[3B]])+(2.1*Table31113[[#This Row],[HR]])/Table31113[[#This Row],[PA]]</f>
        <v>9.6228125000000002</v>
      </c>
      <c r="W7" s="15">
        <f t="shared" si="11"/>
        <v>2.65</v>
      </c>
    </row>
    <row r="8" spans="1:23" x14ac:dyDescent="0.25">
      <c r="A8" s="17" t="s">
        <v>170</v>
      </c>
      <c r="B8" s="6">
        <v>64</v>
      </c>
      <c r="C8" s="7">
        <f t="shared" si="0"/>
        <v>60</v>
      </c>
      <c r="D8" s="7">
        <f>SUM(Table31113[[#This Row],[1B]:[HR]])</f>
        <v>18</v>
      </c>
      <c r="E8" s="6">
        <v>4</v>
      </c>
      <c r="F8" s="6">
        <v>9</v>
      </c>
      <c r="G8" s="6">
        <v>7</v>
      </c>
      <c r="H8" s="6">
        <v>0</v>
      </c>
      <c r="I8" s="6">
        <v>2</v>
      </c>
      <c r="J8" s="8">
        <f t="shared" si="1"/>
        <v>31</v>
      </c>
      <c r="K8" s="9">
        <v>1</v>
      </c>
      <c r="L8" s="11">
        <f t="shared" si="2"/>
        <v>0.5</v>
      </c>
      <c r="M8" s="11">
        <f t="shared" si="3"/>
        <v>0.3888888888888889</v>
      </c>
      <c r="N8" s="11">
        <f t="shared" si="4"/>
        <v>0</v>
      </c>
      <c r="O8" s="11">
        <f t="shared" si="5"/>
        <v>0.1111111111111111</v>
      </c>
      <c r="P8" s="11">
        <f t="shared" si="6"/>
        <v>6.25E-2</v>
      </c>
      <c r="Q8" s="12">
        <f t="shared" si="7"/>
        <v>0.3</v>
      </c>
      <c r="R8" s="12">
        <f t="shared" si="8"/>
        <v>0.51666666666666672</v>
      </c>
      <c r="S8" s="14">
        <f t="shared" si="9"/>
        <v>0.34375</v>
      </c>
      <c r="T8" s="14">
        <f t="shared" si="10"/>
        <v>0.86041666666666672</v>
      </c>
      <c r="U8" s="14">
        <f>(Table31113[[#This Row],[2B]]+Table31113[[#This Row],[3B]]+(3*Table31113[[#This Row],[HR]]))/Table31113[[#This Row],[AB]]</f>
        <v>0.21666666666666667</v>
      </c>
      <c r="V8" s="15">
        <f>(0.69*Table31113[[#This Row],[BB]])+(0.89*Table31113[[#This Row],[1B]])+(1.27*Table31113[[#This Row],[2B]])+(1.62*Table31113[[#This Row],[3B]])+(2.1*Table31113[[#This Row],[HR]])/Table31113[[#This Row],[PA]]</f>
        <v>19.725625000000001</v>
      </c>
      <c r="W8" s="15">
        <f t="shared" si="11"/>
        <v>11.021875</v>
      </c>
    </row>
    <row r="9" spans="1:23" x14ac:dyDescent="0.25">
      <c r="A9" s="17" t="s">
        <v>171</v>
      </c>
      <c r="B9" s="6">
        <v>59</v>
      </c>
      <c r="C9" s="7">
        <f t="shared" si="0"/>
        <v>55</v>
      </c>
      <c r="D9" s="7">
        <f>SUM(Table31113[[#This Row],[1B]:[HR]])</f>
        <v>8</v>
      </c>
      <c r="E9" s="6">
        <v>4</v>
      </c>
      <c r="F9" s="6">
        <v>4</v>
      </c>
      <c r="G9" s="6">
        <v>2</v>
      </c>
      <c r="H9" s="6">
        <v>1</v>
      </c>
      <c r="I9" s="6">
        <v>1</v>
      </c>
      <c r="J9" s="8">
        <f t="shared" si="1"/>
        <v>15</v>
      </c>
      <c r="K9" s="9">
        <v>1</v>
      </c>
      <c r="L9" s="11">
        <f t="shared" si="2"/>
        <v>0.5</v>
      </c>
      <c r="M9" s="11">
        <f t="shared" si="3"/>
        <v>0.25</v>
      </c>
      <c r="N9" s="11">
        <f t="shared" si="4"/>
        <v>0.125</v>
      </c>
      <c r="O9" s="11">
        <f t="shared" si="5"/>
        <v>0.125</v>
      </c>
      <c r="P9" s="11">
        <f t="shared" si="6"/>
        <v>6.7796610169491525E-2</v>
      </c>
      <c r="Q9" s="12">
        <f t="shared" si="7"/>
        <v>0.14545454545454545</v>
      </c>
      <c r="R9" s="12">
        <f t="shared" si="8"/>
        <v>0.27272727272727271</v>
      </c>
      <c r="S9" s="14">
        <f t="shared" si="9"/>
        <v>0.20338983050847459</v>
      </c>
      <c r="T9" s="14">
        <f t="shared" si="10"/>
        <v>0.4761171032357473</v>
      </c>
      <c r="U9" s="14">
        <f>(Table31113[[#This Row],[2B]]+Table31113[[#This Row],[3B]]+(3*Table31113[[#This Row],[HR]]))/Table31113[[#This Row],[AB]]</f>
        <v>0.10909090909090909</v>
      </c>
      <c r="V9" s="15">
        <f>(0.69*Table31113[[#This Row],[BB]])+(0.89*Table31113[[#This Row],[1B]])+(1.27*Table31113[[#This Row],[2B]])+(1.62*Table31113[[#This Row],[3B]])+(2.1*Table31113[[#This Row],[HR]])/Table31113[[#This Row],[PA]]</f>
        <v>10.515593220338983</v>
      </c>
      <c r="W9" s="15">
        <f t="shared" si="11"/>
        <v>3.2711864406779663</v>
      </c>
    </row>
    <row r="10" spans="1:23" x14ac:dyDescent="0.25">
      <c r="A10" s="17" t="s">
        <v>172</v>
      </c>
      <c r="B10" s="6">
        <v>24</v>
      </c>
      <c r="C10" s="7">
        <f t="shared" si="0"/>
        <v>23</v>
      </c>
      <c r="D10" s="7">
        <f>SUM(Table31113[[#This Row],[1B]:[HR]])</f>
        <v>8</v>
      </c>
      <c r="E10" s="6">
        <v>1</v>
      </c>
      <c r="F10" s="6">
        <v>8</v>
      </c>
      <c r="G10" s="6">
        <v>0</v>
      </c>
      <c r="H10" s="6">
        <v>0</v>
      </c>
      <c r="I10" s="6">
        <v>0</v>
      </c>
      <c r="J10" s="8">
        <f t="shared" si="1"/>
        <v>8</v>
      </c>
      <c r="K10" s="9">
        <v>1</v>
      </c>
      <c r="L10" s="11">
        <f t="shared" si="2"/>
        <v>1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4.1666666666666664E-2</v>
      </c>
      <c r="Q10" s="12">
        <f t="shared" si="7"/>
        <v>0.34782608695652173</v>
      </c>
      <c r="R10" s="12">
        <f t="shared" si="8"/>
        <v>0.34782608695652173</v>
      </c>
      <c r="S10" s="14">
        <f t="shared" si="9"/>
        <v>0.375</v>
      </c>
      <c r="T10" s="14">
        <f t="shared" si="10"/>
        <v>0.72282608695652173</v>
      </c>
      <c r="U10" s="14">
        <f>(Table31113[[#This Row],[2B]]+Table31113[[#This Row],[3B]]+(3*Table31113[[#This Row],[HR]]))/Table31113[[#This Row],[AB]]</f>
        <v>0</v>
      </c>
      <c r="V10" s="15">
        <f>(0.69*Table31113[[#This Row],[BB]])+(0.89*Table31113[[#This Row],[1B]])+(1.27*Table31113[[#This Row],[2B]])+(1.62*Table31113[[#This Row],[3B]])+(2.1*Table31113[[#This Row],[HR]])/Table31113[[#This Row],[PA]]</f>
        <v>7.8100000000000005</v>
      </c>
      <c r="W10" s="15">
        <f t="shared" si="11"/>
        <v>3.1191666666666666</v>
      </c>
    </row>
    <row r="11" spans="1:23" x14ac:dyDescent="0.25">
      <c r="A11" s="17" t="s">
        <v>173</v>
      </c>
      <c r="B11" s="6">
        <v>24</v>
      </c>
      <c r="C11" s="7">
        <f t="shared" si="0"/>
        <v>22</v>
      </c>
      <c r="D11" s="7">
        <f>SUM(Table31113[[#This Row],[1B]:[HR]])</f>
        <v>2</v>
      </c>
      <c r="E11" s="6">
        <v>2</v>
      </c>
      <c r="F11" s="6">
        <v>0</v>
      </c>
      <c r="G11" s="6">
        <v>1</v>
      </c>
      <c r="H11" s="6">
        <v>0</v>
      </c>
      <c r="I11" s="6">
        <v>1</v>
      </c>
      <c r="J11" s="8">
        <f t="shared" si="1"/>
        <v>6</v>
      </c>
      <c r="K11" s="9">
        <v>1</v>
      </c>
      <c r="L11" s="11">
        <f t="shared" si="2"/>
        <v>0</v>
      </c>
      <c r="M11" s="11">
        <f t="shared" si="3"/>
        <v>0.5</v>
      </c>
      <c r="N11" s="11">
        <f t="shared" si="4"/>
        <v>0</v>
      </c>
      <c r="O11" s="11">
        <f t="shared" si="5"/>
        <v>0.5</v>
      </c>
      <c r="P11" s="11">
        <f t="shared" si="6"/>
        <v>8.3333333333333329E-2</v>
      </c>
      <c r="Q11" s="12">
        <f t="shared" si="7"/>
        <v>9.0909090909090912E-2</v>
      </c>
      <c r="R11" s="12">
        <f t="shared" si="8"/>
        <v>0.27272727272727271</v>
      </c>
      <c r="S11" s="14">
        <f t="shared" si="9"/>
        <v>0.16666666666666666</v>
      </c>
      <c r="T11" s="14">
        <f t="shared" si="10"/>
        <v>0.43939393939393934</v>
      </c>
      <c r="U11" s="14">
        <f>(Table31113[[#This Row],[2B]]+Table31113[[#This Row],[3B]]+(3*Table31113[[#This Row],[HR]]))/Table31113[[#This Row],[AB]]</f>
        <v>0.18181818181818182</v>
      </c>
      <c r="V11" s="15">
        <f>(0.69*Table31113[[#This Row],[BB]])+(0.89*Table31113[[#This Row],[1B]])+(1.27*Table31113[[#This Row],[2B]])+(1.62*Table31113[[#This Row],[3B]])+(2.1*Table31113[[#This Row],[HR]])/Table31113[[#This Row],[PA]]</f>
        <v>2.7374999999999998</v>
      </c>
      <c r="W11" s="15">
        <f t="shared" si="11"/>
        <v>1.1083333333333332</v>
      </c>
    </row>
    <row r="12" spans="1:23" x14ac:dyDescent="0.25">
      <c r="A12" s="17" t="s">
        <v>174</v>
      </c>
      <c r="B12" s="6">
        <v>29</v>
      </c>
      <c r="C12" s="7">
        <f t="shared" si="0"/>
        <v>27</v>
      </c>
      <c r="D12" s="7">
        <f>SUM(Table31113[[#This Row],[1B]:[HR]])</f>
        <v>6</v>
      </c>
      <c r="E12" s="6">
        <v>2</v>
      </c>
      <c r="F12" s="6">
        <v>4</v>
      </c>
      <c r="G12" s="6">
        <v>2</v>
      </c>
      <c r="H12" s="6">
        <v>0</v>
      </c>
      <c r="I12" s="6">
        <v>0</v>
      </c>
      <c r="J12" s="8">
        <f t="shared" si="1"/>
        <v>8</v>
      </c>
      <c r="K12" s="9">
        <v>1</v>
      </c>
      <c r="L12" s="11">
        <f t="shared" si="2"/>
        <v>0.66666666666666663</v>
      </c>
      <c r="M12" s="11">
        <f t="shared" si="3"/>
        <v>0.33333333333333331</v>
      </c>
      <c r="N12" s="11">
        <f t="shared" si="4"/>
        <v>0</v>
      </c>
      <c r="O12" s="11">
        <f t="shared" si="5"/>
        <v>0</v>
      </c>
      <c r="P12" s="11">
        <f t="shared" si="6"/>
        <v>6.8965517241379309E-2</v>
      </c>
      <c r="Q12" s="12">
        <f t="shared" si="7"/>
        <v>0.22222222222222221</v>
      </c>
      <c r="R12" s="12">
        <f t="shared" si="8"/>
        <v>0.29629629629629628</v>
      </c>
      <c r="S12" s="14">
        <f t="shared" si="9"/>
        <v>0.27586206896551724</v>
      </c>
      <c r="T12" s="14">
        <f t="shared" si="10"/>
        <v>0.57215836526181352</v>
      </c>
      <c r="U12" s="14">
        <f>(Table31113[[#This Row],[2B]]+Table31113[[#This Row],[3B]]+(3*Table31113[[#This Row],[HR]]))/Table31113[[#This Row],[AB]]</f>
        <v>7.407407407407407E-2</v>
      </c>
      <c r="V12" s="15">
        <f>(0.69*Table31113[[#This Row],[BB]])+(0.89*Table31113[[#This Row],[1B]])+(1.27*Table31113[[#This Row],[2B]])+(1.62*Table31113[[#This Row],[3B]])+(2.1*Table31113[[#This Row],[HR]])/Table31113[[#This Row],[PA]]</f>
        <v>7.4799999999999995</v>
      </c>
      <c r="W12" s="15">
        <f t="shared" si="11"/>
        <v>2.3682758620689652</v>
      </c>
    </row>
    <row r="13" spans="1:23" x14ac:dyDescent="0.25">
      <c r="A13" s="17" t="s">
        <v>175</v>
      </c>
      <c r="B13" s="6">
        <v>26</v>
      </c>
      <c r="C13" s="7">
        <f t="shared" si="0"/>
        <v>24</v>
      </c>
      <c r="D13" s="7">
        <f>SUM(Table31113[[#This Row],[1B]:[HR]])</f>
        <v>5</v>
      </c>
      <c r="E13" s="6">
        <v>2</v>
      </c>
      <c r="F13" s="6">
        <v>2</v>
      </c>
      <c r="G13" s="6">
        <v>2</v>
      </c>
      <c r="H13" s="6">
        <v>1</v>
      </c>
      <c r="I13" s="6">
        <v>0</v>
      </c>
      <c r="J13" s="8">
        <f t="shared" si="1"/>
        <v>9</v>
      </c>
      <c r="K13" s="9">
        <v>1</v>
      </c>
      <c r="L13" s="11">
        <f t="shared" si="2"/>
        <v>0.4</v>
      </c>
      <c r="M13" s="11">
        <f t="shared" si="3"/>
        <v>0.4</v>
      </c>
      <c r="N13" s="11">
        <f t="shared" si="4"/>
        <v>0.2</v>
      </c>
      <c r="O13" s="11">
        <f t="shared" si="5"/>
        <v>0</v>
      </c>
      <c r="P13" s="11">
        <f t="shared" si="6"/>
        <v>7.6923076923076927E-2</v>
      </c>
      <c r="Q13" s="12">
        <f t="shared" si="7"/>
        <v>0.20833333333333334</v>
      </c>
      <c r="R13" s="12">
        <f t="shared" si="8"/>
        <v>0.375</v>
      </c>
      <c r="S13" s="14">
        <f t="shared" si="9"/>
        <v>0.26923076923076922</v>
      </c>
      <c r="T13" s="14">
        <f t="shared" si="10"/>
        <v>0.64423076923076916</v>
      </c>
      <c r="U13" s="14">
        <f>(Table31113[[#This Row],[2B]]+Table31113[[#This Row],[3B]]+(3*Table31113[[#This Row],[HR]]))/Table31113[[#This Row],[AB]]</f>
        <v>0.125</v>
      </c>
      <c r="V13" s="15">
        <f>(0.69*Table31113[[#This Row],[BB]])+(0.89*Table31113[[#This Row],[1B]])+(1.27*Table31113[[#This Row],[2B]])+(1.62*Table31113[[#This Row],[3B]])+(2.1*Table31113[[#This Row],[HR]])/Table31113[[#This Row],[PA]]</f>
        <v>7.32</v>
      </c>
      <c r="W13" s="15">
        <f t="shared" si="11"/>
        <v>2.583076923076923</v>
      </c>
    </row>
    <row r="14" spans="1:23" x14ac:dyDescent="0.25">
      <c r="A14" s="18" t="s">
        <v>176</v>
      </c>
      <c r="B14" s="6">
        <v>26</v>
      </c>
      <c r="C14" s="19">
        <f t="shared" si="0"/>
        <v>23</v>
      </c>
      <c r="D14" s="7">
        <f>SUM(Table31113[[#This Row],[1B]:[HR]])</f>
        <v>1</v>
      </c>
      <c r="E14" s="6">
        <v>3</v>
      </c>
      <c r="F14" s="6">
        <v>0</v>
      </c>
      <c r="G14" s="6">
        <v>1</v>
      </c>
      <c r="H14" s="6">
        <v>0</v>
      </c>
      <c r="I14" s="6">
        <v>0</v>
      </c>
      <c r="J14" s="8">
        <f t="shared" si="1"/>
        <v>2</v>
      </c>
      <c r="K14" s="9">
        <v>1</v>
      </c>
      <c r="L14" s="20">
        <f t="shared" si="2"/>
        <v>0</v>
      </c>
      <c r="M14" s="20">
        <f t="shared" si="3"/>
        <v>1</v>
      </c>
      <c r="N14" s="11">
        <f t="shared" si="4"/>
        <v>0</v>
      </c>
      <c r="O14" s="11">
        <f t="shared" si="5"/>
        <v>0</v>
      </c>
      <c r="P14" s="11">
        <f t="shared" si="6"/>
        <v>0.11538461538461539</v>
      </c>
      <c r="Q14" s="21">
        <f t="shared" si="7"/>
        <v>4.3478260869565216E-2</v>
      </c>
      <c r="R14" s="21">
        <f t="shared" si="8"/>
        <v>8.6956521739130432E-2</v>
      </c>
      <c r="S14" s="22">
        <f t="shared" si="9"/>
        <v>0.15384615384615385</v>
      </c>
      <c r="T14" s="22">
        <f t="shared" si="10"/>
        <v>0.24080267558528429</v>
      </c>
      <c r="U14" s="22">
        <f>(Table31113[[#This Row],[2B]]+Table31113[[#This Row],[3B]]+(3*Table31113[[#This Row],[HR]]))/Table31113[[#This Row],[AB]]</f>
        <v>4.3478260869565216E-2</v>
      </c>
      <c r="V14" s="23">
        <f>(0.69*Table31113[[#This Row],[BB]])+(0.89*Table31113[[#This Row],[1B]])+(1.27*Table31113[[#This Row],[2B]])+(1.62*Table31113[[#This Row],[3B]])+(2.1*Table31113[[#This Row],[HR]])/Table31113[[#This Row],[PA]]</f>
        <v>3.34</v>
      </c>
      <c r="W14" s="15">
        <f t="shared" si="11"/>
        <v>0.44769230769230772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433F-EB86-44E6-8B56-50941B8A6EDE}">
  <sheetPr>
    <tabColor rgb="FFFFC000"/>
  </sheetPr>
  <dimension ref="A1:X53"/>
  <sheetViews>
    <sheetView workbookViewId="0">
      <selection activeCell="A2" sqref="A2:A11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4" width="8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4" t="s">
        <v>229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244</v>
      </c>
      <c r="B2" s="17" t="str">
        <f>Badgers!A9</f>
        <v>Nelson Hunt</v>
      </c>
      <c r="C2" s="17">
        <f>Badgers!B9</f>
        <v>60</v>
      </c>
      <c r="D2" s="17">
        <f>Badgers!C9</f>
        <v>50</v>
      </c>
      <c r="E2" s="17">
        <f>Badgers!D9</f>
        <v>23</v>
      </c>
      <c r="F2" s="17">
        <f>Badgers!E9</f>
        <v>10</v>
      </c>
      <c r="G2" s="17">
        <f>Badgers!F9</f>
        <v>13</v>
      </c>
      <c r="H2" s="17">
        <f>Badgers!G9</f>
        <v>5</v>
      </c>
      <c r="I2" s="17">
        <f>Badgers!H9</f>
        <v>2</v>
      </c>
      <c r="J2" s="17">
        <f>Badgers!I9</f>
        <v>3</v>
      </c>
      <c r="K2" s="17">
        <f>Badgers!J9</f>
        <v>41</v>
      </c>
      <c r="L2" s="17">
        <f>Badgers!K9</f>
        <v>5</v>
      </c>
      <c r="M2" s="11">
        <f t="shared" ref="M2:M33" si="0">IFERROR(G2/E2,0)</f>
        <v>0.56521739130434778</v>
      </c>
      <c r="N2" s="11">
        <f t="shared" ref="N2:N33" si="1">IFERROR(H2/E2,0)</f>
        <v>0.21739130434782608</v>
      </c>
      <c r="O2" s="11">
        <f t="shared" ref="O2:O33" si="2">IFERROR(I2/E2,0)</f>
        <v>8.6956521739130432E-2</v>
      </c>
      <c r="P2" s="11">
        <f t="shared" ref="P2:P33" si="3">IFERROR(J2/E2,0)</f>
        <v>0.13043478260869565</v>
      </c>
      <c r="Q2" s="11">
        <f t="shared" ref="Q2:Q33" si="4">IFERROR(F2/C2,0)</f>
        <v>0.16666666666666666</v>
      </c>
      <c r="R2" s="12">
        <f t="shared" ref="R2:R33" si="5">IFERROR((G2+H2+I2+J2)/D2,0)</f>
        <v>0.46</v>
      </c>
      <c r="S2" s="12">
        <f t="shared" ref="S2:S33" si="6">IFERROR(K2/D2,0)</f>
        <v>0.82</v>
      </c>
      <c r="T2" s="14">
        <f t="shared" ref="T2:T33" si="7">(E2+F2)/C2</f>
        <v>0.55000000000000004</v>
      </c>
      <c r="U2" s="14">
        <f t="shared" ref="U2:U33" si="8">S2+T2</f>
        <v>1.37</v>
      </c>
      <c r="V2" s="14">
        <f>(Table31120212223[[#This Row],[2B]]+Table31120212223[[#This Row],[3B]]+(3*Table31120212223[[#This Row],[HR]]))/Table31120212223[[#This Row],[AB]]</f>
        <v>0.32</v>
      </c>
      <c r="W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28.165000000000003</v>
      </c>
      <c r="X2" s="15">
        <f t="shared" ref="X2:X33" si="9">((E2+F2)*(K2+(0.26*F2))+(0.52*L2))/C2</f>
        <v>24.02333333333333</v>
      </c>
    </row>
    <row r="3" spans="1:24" x14ac:dyDescent="0.25">
      <c r="A3" s="17" t="s">
        <v>245</v>
      </c>
      <c r="B3" s="17" t="str">
        <f>Spikes!A6</f>
        <v>Alfredo Campos</v>
      </c>
      <c r="C3" s="17">
        <f>Spikes!B6</f>
        <v>67</v>
      </c>
      <c r="D3" s="17">
        <f>Spikes!C6</f>
        <v>58</v>
      </c>
      <c r="E3" s="17">
        <f>Spikes!D6</f>
        <v>23</v>
      </c>
      <c r="F3" s="17">
        <f>Spikes!E6</f>
        <v>9</v>
      </c>
      <c r="G3" s="17">
        <f>Spikes!F6</f>
        <v>11</v>
      </c>
      <c r="H3" s="17">
        <f>Spikes!G6</f>
        <v>6</v>
      </c>
      <c r="I3" s="17">
        <f>Spikes!H6</f>
        <v>0</v>
      </c>
      <c r="J3" s="17">
        <f>Spikes!I6</f>
        <v>6</v>
      </c>
      <c r="K3" s="17">
        <f>Spikes!J6</f>
        <v>47</v>
      </c>
      <c r="L3" s="17">
        <f>Spikes!K6</f>
        <v>3</v>
      </c>
      <c r="M3" s="11">
        <f t="shared" si="0"/>
        <v>0.47826086956521741</v>
      </c>
      <c r="N3" s="11">
        <f t="shared" si="1"/>
        <v>0.2608695652173913</v>
      </c>
      <c r="O3" s="11">
        <f t="shared" si="2"/>
        <v>0</v>
      </c>
      <c r="P3" s="11">
        <f t="shared" si="3"/>
        <v>0.2608695652173913</v>
      </c>
      <c r="Q3" s="11">
        <f t="shared" si="4"/>
        <v>0.13432835820895522</v>
      </c>
      <c r="R3" s="12">
        <f t="shared" si="5"/>
        <v>0.39655172413793105</v>
      </c>
      <c r="S3" s="12">
        <f t="shared" si="6"/>
        <v>0.81034482758620685</v>
      </c>
      <c r="T3" s="14">
        <f t="shared" si="7"/>
        <v>0.47761194029850745</v>
      </c>
      <c r="U3" s="14">
        <f t="shared" si="8"/>
        <v>1.2879567678847144</v>
      </c>
      <c r="V3" s="14">
        <f>(Table31120212223[[#This Row],[2B]]+Table31120212223[[#This Row],[3B]]+(3*Table31120212223[[#This Row],[HR]]))/Table31120212223[[#This Row],[AB]]</f>
        <v>0.41379310344827586</v>
      </c>
      <c r="W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23.808059701492539</v>
      </c>
      <c r="X3" s="15">
        <f t="shared" si="9"/>
        <v>23.588656716417912</v>
      </c>
    </row>
    <row r="4" spans="1:24" x14ac:dyDescent="0.25">
      <c r="A4" s="17" t="s">
        <v>245</v>
      </c>
      <c r="B4" s="17" t="str">
        <f>Spikes!A2</f>
        <v>Alberto Santana</v>
      </c>
      <c r="C4" s="17">
        <f>Spikes!B2</f>
        <v>73</v>
      </c>
      <c r="D4" s="17">
        <f>Spikes!C2</f>
        <v>66</v>
      </c>
      <c r="E4" s="17">
        <f>Spikes!D2</f>
        <v>25</v>
      </c>
      <c r="F4" s="17">
        <f>Spikes!E2</f>
        <v>7</v>
      </c>
      <c r="G4" s="17">
        <f>Spikes!F2</f>
        <v>13</v>
      </c>
      <c r="H4" s="17">
        <f>Spikes!G2</f>
        <v>7</v>
      </c>
      <c r="I4" s="17">
        <f>Spikes!H2</f>
        <v>0</v>
      </c>
      <c r="J4" s="17">
        <f>Spikes!I2</f>
        <v>5</v>
      </c>
      <c r="K4" s="17">
        <f>Spikes!J2</f>
        <v>47</v>
      </c>
      <c r="L4" s="17">
        <f>Spikes!K2</f>
        <v>5</v>
      </c>
      <c r="M4" s="10">
        <f t="shared" si="0"/>
        <v>0.52</v>
      </c>
      <c r="N4" s="10">
        <f t="shared" si="1"/>
        <v>0.28000000000000003</v>
      </c>
      <c r="O4" s="10">
        <f t="shared" si="2"/>
        <v>0</v>
      </c>
      <c r="P4" s="11">
        <f t="shared" si="3"/>
        <v>0.2</v>
      </c>
      <c r="Q4" s="11">
        <f t="shared" si="4"/>
        <v>9.5890410958904104E-2</v>
      </c>
      <c r="R4" s="12">
        <f t="shared" si="5"/>
        <v>0.37878787878787878</v>
      </c>
      <c r="S4" s="13">
        <f t="shared" si="6"/>
        <v>0.71212121212121215</v>
      </c>
      <c r="T4" s="14">
        <f t="shared" si="7"/>
        <v>0.43835616438356162</v>
      </c>
      <c r="U4" s="14">
        <f t="shared" si="8"/>
        <v>1.1504773765047738</v>
      </c>
      <c r="V4" s="14">
        <f>(Table31120212223[[#This Row],[2B]]+Table31120212223[[#This Row],[3B]]+(3*Table31120212223[[#This Row],[HR]]))/Table31120212223[[#This Row],[AB]]</f>
        <v>0.33333333333333331</v>
      </c>
      <c r="W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25.433835616438355</v>
      </c>
      <c r="X4" s="15">
        <f t="shared" si="9"/>
        <v>21.436164383561643</v>
      </c>
    </row>
    <row r="5" spans="1:24" x14ac:dyDescent="0.25">
      <c r="A5" s="17" t="s">
        <v>246</v>
      </c>
      <c r="B5" s="17" t="str">
        <f>Cannons!A9</f>
        <v>Marc Caballero</v>
      </c>
      <c r="C5" s="17">
        <f>Cannons!B9</f>
        <v>62</v>
      </c>
      <c r="D5" s="17">
        <f>Cannons!C9</f>
        <v>54</v>
      </c>
      <c r="E5" s="17">
        <f>Cannons!D9</f>
        <v>17</v>
      </c>
      <c r="F5" s="17">
        <f>Cannons!E9</f>
        <v>8</v>
      </c>
      <c r="G5" s="17">
        <f>Cannons!F9</f>
        <v>3</v>
      </c>
      <c r="H5" s="17">
        <f>Cannons!G9</f>
        <v>8</v>
      </c>
      <c r="I5" s="17">
        <f>Cannons!H9</f>
        <v>2</v>
      </c>
      <c r="J5" s="17">
        <f>Cannons!I9</f>
        <v>4</v>
      </c>
      <c r="K5" s="17">
        <f>Cannons!J9</f>
        <v>41</v>
      </c>
      <c r="L5" s="17">
        <f>Cannons!K9</f>
        <v>5</v>
      </c>
      <c r="M5" s="11">
        <f t="shared" si="0"/>
        <v>0.17647058823529413</v>
      </c>
      <c r="N5" s="11">
        <f t="shared" si="1"/>
        <v>0.47058823529411764</v>
      </c>
      <c r="O5" s="11">
        <f t="shared" si="2"/>
        <v>0.11764705882352941</v>
      </c>
      <c r="P5" s="11">
        <f t="shared" si="3"/>
        <v>0.23529411764705882</v>
      </c>
      <c r="Q5" s="11">
        <f t="shared" si="4"/>
        <v>0.12903225806451613</v>
      </c>
      <c r="R5" s="12">
        <f t="shared" si="5"/>
        <v>0.31481481481481483</v>
      </c>
      <c r="S5" s="12">
        <f t="shared" si="6"/>
        <v>0.7592592592592593</v>
      </c>
      <c r="T5" s="14">
        <f t="shared" si="7"/>
        <v>0.40322580645161288</v>
      </c>
      <c r="U5" s="14">
        <f t="shared" si="8"/>
        <v>1.1624850657108721</v>
      </c>
      <c r="V5" s="14">
        <f>(Table31120212223[[#This Row],[2B]]+Table31120212223[[#This Row],[3B]]+(3*Table31120212223[[#This Row],[HR]]))/Table31120212223[[#This Row],[AB]]</f>
        <v>0.40740740740740738</v>
      </c>
      <c r="W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21.725483870967746</v>
      </c>
      <c r="X5" s="15">
        <f t="shared" si="9"/>
        <v>17.412903225806449</v>
      </c>
    </row>
    <row r="6" spans="1:24" x14ac:dyDescent="0.25">
      <c r="A6" s="17" t="s">
        <v>243</v>
      </c>
      <c r="B6" s="17" t="str">
        <f>Trolls!A9</f>
        <v>Martin Lorenzo</v>
      </c>
      <c r="C6" s="17">
        <f>Trolls!B9</f>
        <v>59</v>
      </c>
      <c r="D6" s="17">
        <f>Trolls!C9</f>
        <v>54</v>
      </c>
      <c r="E6" s="17">
        <f>Trolls!D9</f>
        <v>18</v>
      </c>
      <c r="F6" s="17">
        <f>Trolls!E9</f>
        <v>5</v>
      </c>
      <c r="G6" s="17">
        <f>Trolls!F9</f>
        <v>7</v>
      </c>
      <c r="H6" s="17">
        <f>Trolls!G9</f>
        <v>6</v>
      </c>
      <c r="I6" s="17">
        <f>Trolls!H9</f>
        <v>1</v>
      </c>
      <c r="J6" s="17">
        <f>Trolls!I9</f>
        <v>4</v>
      </c>
      <c r="K6" s="17">
        <f>Trolls!J9</f>
        <v>38</v>
      </c>
      <c r="L6" s="17">
        <f>Trolls!K9</f>
        <v>3</v>
      </c>
      <c r="M6" s="11">
        <f t="shared" si="0"/>
        <v>0.3888888888888889</v>
      </c>
      <c r="N6" s="11">
        <f t="shared" si="1"/>
        <v>0.33333333333333331</v>
      </c>
      <c r="O6" s="11">
        <f t="shared" si="2"/>
        <v>5.5555555555555552E-2</v>
      </c>
      <c r="P6" s="11">
        <f t="shared" si="3"/>
        <v>0.22222222222222221</v>
      </c>
      <c r="Q6" s="11">
        <f t="shared" si="4"/>
        <v>8.4745762711864403E-2</v>
      </c>
      <c r="R6" s="12">
        <f t="shared" si="5"/>
        <v>0.33333333333333331</v>
      </c>
      <c r="S6" s="12">
        <f t="shared" si="6"/>
        <v>0.70370370370370372</v>
      </c>
      <c r="T6" s="14">
        <f t="shared" si="7"/>
        <v>0.38983050847457629</v>
      </c>
      <c r="U6" s="14">
        <f t="shared" si="8"/>
        <v>1.0935342121782801</v>
      </c>
      <c r="V6" s="14">
        <f>(Table31120212223[[#This Row],[2B]]+Table31120212223[[#This Row],[3B]]+(3*Table31120212223[[#This Row],[HR]]))/Table31120212223[[#This Row],[AB]]</f>
        <v>0.35185185185185186</v>
      </c>
      <c r="W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19.062372881355934</v>
      </c>
      <c r="X6" s="15">
        <f t="shared" si="9"/>
        <v>15.346779661016948</v>
      </c>
    </row>
    <row r="7" spans="1:24" x14ac:dyDescent="0.25">
      <c r="A7" s="17" t="s">
        <v>244</v>
      </c>
      <c r="B7" s="17" t="str">
        <f>Badgers!A6</f>
        <v>Melvin Gutierrez</v>
      </c>
      <c r="C7" s="17">
        <f>Badgers!B6</f>
        <v>66</v>
      </c>
      <c r="D7" s="17">
        <f>Badgers!C6</f>
        <v>63</v>
      </c>
      <c r="E7" s="17">
        <f>Badgers!D6</f>
        <v>21</v>
      </c>
      <c r="F7" s="17">
        <f>Badgers!E6</f>
        <v>3</v>
      </c>
      <c r="G7" s="17">
        <f>Badgers!F6</f>
        <v>11</v>
      </c>
      <c r="H7" s="17">
        <f>Badgers!G6</f>
        <v>7</v>
      </c>
      <c r="I7" s="17">
        <f>Badgers!H6</f>
        <v>0</v>
      </c>
      <c r="J7" s="17">
        <f>Badgers!I6</f>
        <v>3</v>
      </c>
      <c r="K7" s="17">
        <f>Badgers!J6</f>
        <v>37</v>
      </c>
      <c r="L7" s="17">
        <f>Badgers!K6</f>
        <v>3</v>
      </c>
      <c r="M7" s="11">
        <f t="shared" si="0"/>
        <v>0.52380952380952384</v>
      </c>
      <c r="N7" s="11">
        <f t="shared" si="1"/>
        <v>0.33333333333333331</v>
      </c>
      <c r="O7" s="11">
        <f t="shared" si="2"/>
        <v>0</v>
      </c>
      <c r="P7" s="11">
        <f t="shared" si="3"/>
        <v>0.14285714285714285</v>
      </c>
      <c r="Q7" s="11">
        <f t="shared" si="4"/>
        <v>4.5454545454545456E-2</v>
      </c>
      <c r="R7" s="12">
        <f t="shared" si="5"/>
        <v>0.33333333333333331</v>
      </c>
      <c r="S7" s="12">
        <f t="shared" si="6"/>
        <v>0.58730158730158732</v>
      </c>
      <c r="T7" s="14">
        <f t="shared" si="7"/>
        <v>0.36363636363636365</v>
      </c>
      <c r="U7" s="14">
        <f t="shared" si="8"/>
        <v>0.95093795093795097</v>
      </c>
      <c r="V7" s="14">
        <f>(Table31120212223[[#This Row],[2B]]+Table31120212223[[#This Row],[3B]]+(3*Table31120212223[[#This Row],[HR]]))/Table31120212223[[#This Row],[AB]]</f>
        <v>0.25396825396825395</v>
      </c>
      <c r="W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20.845454545454544</v>
      </c>
      <c r="X7" s="15">
        <f t="shared" si="9"/>
        <v>13.761818181818182</v>
      </c>
    </row>
    <row r="8" spans="1:24" x14ac:dyDescent="0.25">
      <c r="A8" s="17" t="s">
        <v>246</v>
      </c>
      <c r="B8" s="17" t="str">
        <f>Cannons!A8</f>
        <v>Eduardo Fields</v>
      </c>
      <c r="C8" s="17">
        <f>Cannons!B8</f>
        <v>65</v>
      </c>
      <c r="D8" s="17">
        <f>Cannons!C8</f>
        <v>60</v>
      </c>
      <c r="E8" s="17">
        <f>Cannons!D8</f>
        <v>22</v>
      </c>
      <c r="F8" s="17">
        <f>Cannons!E8</f>
        <v>5</v>
      </c>
      <c r="G8" s="17">
        <f>Cannons!F8</f>
        <v>17</v>
      </c>
      <c r="H8" s="17">
        <f>Cannons!G8</f>
        <v>4</v>
      </c>
      <c r="I8" s="17">
        <f>Cannons!H8</f>
        <v>0</v>
      </c>
      <c r="J8" s="17">
        <f>Cannons!I8</f>
        <v>1</v>
      </c>
      <c r="K8" s="17">
        <f>Cannons!J8</f>
        <v>29</v>
      </c>
      <c r="L8" s="17">
        <f>Cannons!K8</f>
        <v>3</v>
      </c>
      <c r="M8" s="11">
        <f t="shared" si="0"/>
        <v>0.77272727272727271</v>
      </c>
      <c r="N8" s="11">
        <f t="shared" si="1"/>
        <v>0.18181818181818182</v>
      </c>
      <c r="O8" s="11">
        <f t="shared" si="2"/>
        <v>0</v>
      </c>
      <c r="P8" s="11">
        <f t="shared" si="3"/>
        <v>4.5454545454545456E-2</v>
      </c>
      <c r="Q8" s="11">
        <f t="shared" si="4"/>
        <v>7.6923076923076927E-2</v>
      </c>
      <c r="R8" s="12">
        <f t="shared" si="5"/>
        <v>0.36666666666666664</v>
      </c>
      <c r="S8" s="12">
        <f t="shared" si="6"/>
        <v>0.48333333333333334</v>
      </c>
      <c r="T8" s="14">
        <f t="shared" si="7"/>
        <v>0.41538461538461541</v>
      </c>
      <c r="U8" s="14">
        <f t="shared" si="8"/>
        <v>0.89871794871794874</v>
      </c>
      <c r="V8" s="14">
        <f>(Table31120212223[[#This Row],[2B]]+Table31120212223[[#This Row],[3B]]+(3*Table31120212223[[#This Row],[HR]]))/Table31120212223[[#This Row],[AB]]</f>
        <v>0.11666666666666667</v>
      </c>
      <c r="W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23.692307692307697</v>
      </c>
      <c r="X8" s="15">
        <f t="shared" si="9"/>
        <v>12.610153846153846</v>
      </c>
    </row>
    <row r="9" spans="1:24" x14ac:dyDescent="0.25">
      <c r="A9" s="17" t="s">
        <v>246</v>
      </c>
      <c r="B9" s="17" t="str">
        <f>Cannons!A5</f>
        <v>Tomas Pastor</v>
      </c>
      <c r="C9" s="17">
        <f>Cannons!B5</f>
        <v>66</v>
      </c>
      <c r="D9" s="17">
        <f>Cannons!C5</f>
        <v>66</v>
      </c>
      <c r="E9" s="17">
        <f>Cannons!D5</f>
        <v>23</v>
      </c>
      <c r="F9" s="17">
        <f>Cannons!E5</f>
        <v>0</v>
      </c>
      <c r="G9" s="17">
        <f>Cannons!F5</f>
        <v>16</v>
      </c>
      <c r="H9" s="17">
        <f>Cannons!G5</f>
        <v>4</v>
      </c>
      <c r="I9" s="17">
        <f>Cannons!H5</f>
        <v>0</v>
      </c>
      <c r="J9" s="17">
        <f>Cannons!I5</f>
        <v>3</v>
      </c>
      <c r="K9" s="17">
        <f>Cannons!J5</f>
        <v>36</v>
      </c>
      <c r="L9" s="17">
        <f>Cannons!K5</f>
        <v>1</v>
      </c>
      <c r="M9" s="11">
        <f t="shared" si="0"/>
        <v>0.69565217391304346</v>
      </c>
      <c r="N9" s="11">
        <f t="shared" si="1"/>
        <v>0.17391304347826086</v>
      </c>
      <c r="O9" s="11">
        <f t="shared" si="2"/>
        <v>0</v>
      </c>
      <c r="P9" s="11">
        <f t="shared" si="3"/>
        <v>0.13043478260869565</v>
      </c>
      <c r="Q9" s="11">
        <f t="shared" si="4"/>
        <v>0</v>
      </c>
      <c r="R9" s="12">
        <f t="shared" si="5"/>
        <v>0.34848484848484851</v>
      </c>
      <c r="S9" s="12">
        <f t="shared" si="6"/>
        <v>0.54545454545454541</v>
      </c>
      <c r="T9" s="14">
        <f t="shared" si="7"/>
        <v>0.34848484848484851</v>
      </c>
      <c r="U9" s="14">
        <f t="shared" si="8"/>
        <v>0.89393939393939392</v>
      </c>
      <c r="V9" s="14">
        <f>(Table31120212223[[#This Row],[2B]]+Table31120212223[[#This Row],[3B]]+(3*Table31120212223[[#This Row],[HR]]))/Table31120212223[[#This Row],[AB]]</f>
        <v>0.19696969696969696</v>
      </c>
      <c r="W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19.415454545454544</v>
      </c>
      <c r="X9" s="15">
        <f t="shared" si="9"/>
        <v>12.553333333333333</v>
      </c>
    </row>
    <row r="10" spans="1:24" x14ac:dyDescent="0.25">
      <c r="A10" s="17" t="s">
        <v>246</v>
      </c>
      <c r="B10" s="24" t="str">
        <f>Cannons!A7</f>
        <v>Jack Oliver</v>
      </c>
      <c r="C10" s="24">
        <f>Cannons!B7</f>
        <v>66</v>
      </c>
      <c r="D10" s="24">
        <f>Cannons!C7</f>
        <v>61</v>
      </c>
      <c r="E10" s="24">
        <f>Cannons!D7</f>
        <v>19</v>
      </c>
      <c r="F10" s="24">
        <f>Cannons!E7</f>
        <v>5</v>
      </c>
      <c r="G10" s="24">
        <f>Cannons!F7</f>
        <v>10</v>
      </c>
      <c r="H10" s="24">
        <f>Cannons!G7</f>
        <v>7</v>
      </c>
      <c r="I10" s="24">
        <f>Cannons!H7</f>
        <v>0</v>
      </c>
      <c r="J10" s="24">
        <f>Cannons!I7</f>
        <v>2</v>
      </c>
      <c r="K10" s="24">
        <f>Cannons!J7</f>
        <v>32</v>
      </c>
      <c r="L10" s="24">
        <f>Cannons!K7</f>
        <v>1</v>
      </c>
      <c r="M10" s="11">
        <f t="shared" si="0"/>
        <v>0.52631578947368418</v>
      </c>
      <c r="N10" s="11">
        <f t="shared" si="1"/>
        <v>0.36842105263157893</v>
      </c>
      <c r="O10" s="11">
        <f t="shared" si="2"/>
        <v>0</v>
      </c>
      <c r="P10" s="11">
        <f t="shared" si="3"/>
        <v>0.10526315789473684</v>
      </c>
      <c r="Q10" s="11">
        <f t="shared" si="4"/>
        <v>7.575757575757576E-2</v>
      </c>
      <c r="R10" s="12">
        <f t="shared" si="5"/>
        <v>0.31147540983606559</v>
      </c>
      <c r="S10" s="12">
        <f t="shared" si="6"/>
        <v>0.52459016393442626</v>
      </c>
      <c r="T10" s="14">
        <f t="shared" si="7"/>
        <v>0.36363636363636365</v>
      </c>
      <c r="U10" s="14">
        <f t="shared" si="8"/>
        <v>0.8882265275707899</v>
      </c>
      <c r="V10" s="14">
        <f>(Table31120212223[[#This Row],[2B]]+Table31120212223[[#This Row],[3B]]+(3*Table31120212223[[#This Row],[HR]]))/Table31120212223[[#This Row],[AB]]</f>
        <v>0.21311475409836064</v>
      </c>
      <c r="W1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21.303636363636365</v>
      </c>
      <c r="X10" s="25">
        <f t="shared" si="9"/>
        <v>12.116969696969695</v>
      </c>
    </row>
    <row r="11" spans="1:24" x14ac:dyDescent="0.25">
      <c r="A11" s="17" t="s">
        <v>243</v>
      </c>
      <c r="B11" s="24" t="str">
        <f>Trolls!A4</f>
        <v>Mike Dean</v>
      </c>
      <c r="C11" s="24">
        <f>Trolls!B4</f>
        <v>64</v>
      </c>
      <c r="D11" s="24">
        <f>Trolls!C4</f>
        <v>56</v>
      </c>
      <c r="E11" s="24">
        <f>Trolls!D4</f>
        <v>20</v>
      </c>
      <c r="F11" s="24">
        <f>Trolls!E4</f>
        <v>8</v>
      </c>
      <c r="G11" s="24">
        <f>Trolls!F4</f>
        <v>19</v>
      </c>
      <c r="H11" s="24">
        <f>Trolls!G4</f>
        <v>1</v>
      </c>
      <c r="I11" s="24">
        <f>Trolls!H4</f>
        <v>0</v>
      </c>
      <c r="J11" s="24">
        <f>Trolls!I4</f>
        <v>0</v>
      </c>
      <c r="K11" s="24">
        <f>Trolls!J4</f>
        <v>21</v>
      </c>
      <c r="L11" s="24">
        <f>Trolls!K4</f>
        <v>4</v>
      </c>
      <c r="M11" s="11">
        <f t="shared" si="0"/>
        <v>0.95</v>
      </c>
      <c r="N11" s="11">
        <f t="shared" si="1"/>
        <v>0.05</v>
      </c>
      <c r="O11" s="11">
        <f t="shared" si="2"/>
        <v>0</v>
      </c>
      <c r="P11" s="11">
        <f t="shared" si="3"/>
        <v>0</v>
      </c>
      <c r="Q11" s="11">
        <f t="shared" si="4"/>
        <v>0.125</v>
      </c>
      <c r="R11" s="12">
        <f t="shared" si="5"/>
        <v>0.35714285714285715</v>
      </c>
      <c r="S11" s="12">
        <f t="shared" si="6"/>
        <v>0.375</v>
      </c>
      <c r="T11" s="14">
        <f t="shared" si="7"/>
        <v>0.4375</v>
      </c>
      <c r="U11" s="14">
        <f t="shared" si="8"/>
        <v>0.8125</v>
      </c>
      <c r="V11" s="14">
        <f>(Table31120212223[[#This Row],[2B]]+Table31120212223[[#This Row],[3B]]+(3*Table31120212223[[#This Row],[HR]]))/Table31120212223[[#This Row],[AB]]</f>
        <v>1.7857142857142856E-2</v>
      </c>
      <c r="W1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23.7</v>
      </c>
      <c r="X11" s="25">
        <f t="shared" si="9"/>
        <v>10.130000000000001</v>
      </c>
    </row>
    <row r="12" spans="1:24" x14ac:dyDescent="0.25">
      <c r="A12" s="17" t="s">
        <v>245</v>
      </c>
      <c r="B12" s="24" t="str">
        <f>Spikes!A3</f>
        <v>Hector Hernandez</v>
      </c>
      <c r="C12" s="24">
        <f>Spikes!B3</f>
        <v>73</v>
      </c>
      <c r="D12" s="24">
        <f>Spikes!C3</f>
        <v>66</v>
      </c>
      <c r="E12" s="24">
        <f>Spikes!D3</f>
        <v>17</v>
      </c>
      <c r="F12" s="24">
        <f>Spikes!E3</f>
        <v>7</v>
      </c>
      <c r="G12" s="24">
        <f>Spikes!F3</f>
        <v>10</v>
      </c>
      <c r="H12" s="24">
        <f>Spikes!G3</f>
        <v>5</v>
      </c>
      <c r="I12" s="24">
        <f>Spikes!H3</f>
        <v>0</v>
      </c>
      <c r="J12" s="24">
        <f>Spikes!I3</f>
        <v>2</v>
      </c>
      <c r="K12" s="24">
        <f>Spikes!J3</f>
        <v>28</v>
      </c>
      <c r="L12" s="24">
        <f>Spikes!K3</f>
        <v>6</v>
      </c>
      <c r="M12" s="11">
        <f t="shared" si="0"/>
        <v>0.58823529411764708</v>
      </c>
      <c r="N12" s="11">
        <f t="shared" si="1"/>
        <v>0.29411764705882354</v>
      </c>
      <c r="O12" s="11">
        <f t="shared" si="2"/>
        <v>0</v>
      </c>
      <c r="P12" s="11">
        <f t="shared" si="3"/>
        <v>0.11764705882352941</v>
      </c>
      <c r="Q12" s="11">
        <f t="shared" si="4"/>
        <v>9.5890410958904104E-2</v>
      </c>
      <c r="R12" s="12">
        <f t="shared" si="5"/>
        <v>0.25757575757575757</v>
      </c>
      <c r="S12" s="12">
        <f t="shared" si="6"/>
        <v>0.42424242424242425</v>
      </c>
      <c r="T12" s="14">
        <f t="shared" si="7"/>
        <v>0.32876712328767121</v>
      </c>
      <c r="U12" s="14">
        <f t="shared" si="8"/>
        <v>0.75300954753009552</v>
      </c>
      <c r="V12" s="14">
        <f>(Table31120212223[[#This Row],[2B]]+Table31120212223[[#This Row],[3B]]+(3*Table31120212223[[#This Row],[HR]]))/Table31120212223[[#This Row],[AB]]</f>
        <v>0.16666666666666666</v>
      </c>
      <c r="W1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20.137534246575342</v>
      </c>
      <c r="X12" s="25">
        <f t="shared" si="9"/>
        <v>9.8465753424657549</v>
      </c>
    </row>
    <row r="13" spans="1:24" x14ac:dyDescent="0.25">
      <c r="A13" s="17" t="s">
        <v>243</v>
      </c>
      <c r="B13" s="38" t="str">
        <f>Trolls!A6</f>
        <v>Jack Mitchell</v>
      </c>
      <c r="C13" s="38">
        <f>Trolls!B6</f>
        <v>63</v>
      </c>
      <c r="D13" s="38">
        <f>Trolls!C6</f>
        <v>57</v>
      </c>
      <c r="E13" s="38">
        <f>Trolls!D6</f>
        <v>14</v>
      </c>
      <c r="F13" s="38">
        <f>Trolls!E6</f>
        <v>6</v>
      </c>
      <c r="G13" s="38">
        <f>Trolls!F6</f>
        <v>4</v>
      </c>
      <c r="H13" s="38">
        <f>Trolls!G6</f>
        <v>8</v>
      </c>
      <c r="I13" s="38">
        <f>Trolls!H6</f>
        <v>1</v>
      </c>
      <c r="J13" s="38">
        <f>Trolls!I6</f>
        <v>1</v>
      </c>
      <c r="K13" s="38">
        <f>Trolls!J6</f>
        <v>27</v>
      </c>
      <c r="L13" s="38">
        <f>Trolls!K6</f>
        <v>1</v>
      </c>
      <c r="M13" s="31">
        <f t="shared" si="0"/>
        <v>0.2857142857142857</v>
      </c>
      <c r="N13" s="31">
        <f t="shared" si="1"/>
        <v>0.5714285714285714</v>
      </c>
      <c r="O13" s="31">
        <f t="shared" si="2"/>
        <v>7.1428571428571425E-2</v>
      </c>
      <c r="P13" s="31">
        <f t="shared" si="3"/>
        <v>7.1428571428571425E-2</v>
      </c>
      <c r="Q13" s="31">
        <f t="shared" si="4"/>
        <v>9.5238095238095233E-2</v>
      </c>
      <c r="R13" s="32">
        <f t="shared" si="5"/>
        <v>0.24561403508771928</v>
      </c>
      <c r="S13" s="32">
        <f t="shared" si="6"/>
        <v>0.47368421052631576</v>
      </c>
      <c r="T13" s="33">
        <f t="shared" si="7"/>
        <v>0.31746031746031744</v>
      </c>
      <c r="U13" s="33">
        <f t="shared" si="8"/>
        <v>0.79114452798663315</v>
      </c>
      <c r="V13" s="33">
        <f>(Table31120212223[[#This Row],[2B]]+Table31120212223[[#This Row],[3B]]+(3*Table31120212223[[#This Row],[HR]]))/Table31120212223[[#This Row],[AB]]</f>
        <v>0.21052631578947367</v>
      </c>
      <c r="W13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19.513333333333335</v>
      </c>
      <c r="X13" s="35">
        <f t="shared" si="9"/>
        <v>9.0749206349206339</v>
      </c>
    </row>
    <row r="14" spans="1:24" x14ac:dyDescent="0.25">
      <c r="A14" s="17" t="s">
        <v>243</v>
      </c>
      <c r="B14" s="46" t="str">
        <f>Trolls!A5</f>
        <v>Jonathan Vicente</v>
      </c>
      <c r="C14" s="46">
        <f>Trolls!B5</f>
        <v>63</v>
      </c>
      <c r="D14" s="46">
        <f>Trolls!C5</f>
        <v>58</v>
      </c>
      <c r="E14" s="46">
        <f>Trolls!D5</f>
        <v>16</v>
      </c>
      <c r="F14" s="46">
        <f>Trolls!E5</f>
        <v>5</v>
      </c>
      <c r="G14" s="46">
        <f>Trolls!F5</f>
        <v>11</v>
      </c>
      <c r="H14" s="46">
        <f>Trolls!G5</f>
        <v>3</v>
      </c>
      <c r="I14" s="46">
        <f>Trolls!H5</f>
        <v>0</v>
      </c>
      <c r="J14" s="46">
        <f>Trolls!I5</f>
        <v>2</v>
      </c>
      <c r="K14" s="46">
        <f>Trolls!J5</f>
        <v>25</v>
      </c>
      <c r="L14" s="46">
        <f>Trolls!K5</f>
        <v>5</v>
      </c>
      <c r="M14" s="11">
        <f t="shared" si="0"/>
        <v>0.6875</v>
      </c>
      <c r="N14" s="11">
        <f t="shared" si="1"/>
        <v>0.1875</v>
      </c>
      <c r="O14" s="11">
        <f t="shared" si="2"/>
        <v>0</v>
      </c>
      <c r="P14" s="11">
        <f t="shared" si="3"/>
        <v>0.125</v>
      </c>
      <c r="Q14" s="11">
        <f t="shared" si="4"/>
        <v>7.9365079365079361E-2</v>
      </c>
      <c r="R14" s="12">
        <f t="shared" si="5"/>
        <v>0.27586206896551724</v>
      </c>
      <c r="S14" s="12">
        <f t="shared" si="6"/>
        <v>0.43103448275862066</v>
      </c>
      <c r="T14" s="14">
        <f t="shared" si="7"/>
        <v>0.33333333333333331</v>
      </c>
      <c r="U14" s="14">
        <f t="shared" si="8"/>
        <v>0.76436781609195403</v>
      </c>
      <c r="V14" s="14">
        <f>(Table31120212223[[#This Row],[2B]]+Table31120212223[[#This Row],[3B]]+(3*Table31120212223[[#This Row],[HR]]))/Table31120212223[[#This Row],[AB]]</f>
        <v>0.15517241379310345</v>
      </c>
      <c r="W1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17.116666666666667</v>
      </c>
      <c r="X14" s="25">
        <f t="shared" si="9"/>
        <v>8.8079365079365086</v>
      </c>
    </row>
    <row r="15" spans="1:24" x14ac:dyDescent="0.25">
      <c r="A15" s="17" t="s">
        <v>245</v>
      </c>
      <c r="B15" s="17" t="str">
        <f>Spikes!A5</f>
        <v>Pedro Hernandez</v>
      </c>
      <c r="C15" s="17">
        <f>Spikes!B5</f>
        <v>69</v>
      </c>
      <c r="D15" s="17">
        <f>Spikes!C5</f>
        <v>65</v>
      </c>
      <c r="E15" s="17">
        <f>Spikes!D5</f>
        <v>18</v>
      </c>
      <c r="F15" s="17">
        <f>Spikes!E5</f>
        <v>4</v>
      </c>
      <c r="G15" s="17">
        <f>Spikes!F5</f>
        <v>12</v>
      </c>
      <c r="H15" s="17">
        <f>Spikes!G5</f>
        <v>5</v>
      </c>
      <c r="I15" s="17">
        <f>Spikes!H5</f>
        <v>0</v>
      </c>
      <c r="J15" s="17">
        <f>Spikes!I5</f>
        <v>1</v>
      </c>
      <c r="K15" s="17">
        <f>Spikes!J5</f>
        <v>26</v>
      </c>
      <c r="L15" s="17">
        <f>Spikes!K5</f>
        <v>4</v>
      </c>
      <c r="M15" s="11">
        <f t="shared" si="0"/>
        <v>0.66666666666666663</v>
      </c>
      <c r="N15" s="11">
        <f t="shared" si="1"/>
        <v>0.27777777777777779</v>
      </c>
      <c r="O15" s="11">
        <f t="shared" si="2"/>
        <v>0</v>
      </c>
      <c r="P15" s="11">
        <f t="shared" si="3"/>
        <v>5.5555555555555552E-2</v>
      </c>
      <c r="Q15" s="11">
        <f t="shared" si="4"/>
        <v>5.7971014492753624E-2</v>
      </c>
      <c r="R15" s="12">
        <f t="shared" si="5"/>
        <v>0.27692307692307694</v>
      </c>
      <c r="S15" s="12">
        <f t="shared" si="6"/>
        <v>0.4</v>
      </c>
      <c r="T15" s="14">
        <f t="shared" si="7"/>
        <v>0.3188405797101449</v>
      </c>
      <c r="U15" s="14">
        <f t="shared" si="8"/>
        <v>0.71884057971014492</v>
      </c>
      <c r="V15" s="14">
        <f>(Table31120212223[[#This Row],[2B]]+Table31120212223[[#This Row],[3B]]+(3*Table31120212223[[#This Row],[HR]]))/Table31120212223[[#This Row],[AB]]</f>
        <v>0.12307692307692308</v>
      </c>
      <c r="W1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19.820434782608693</v>
      </c>
      <c r="X15" s="15">
        <f t="shared" si="9"/>
        <v>8.6515942028985506</v>
      </c>
    </row>
    <row r="16" spans="1:24" x14ac:dyDescent="0.25">
      <c r="A16" s="17" t="s">
        <v>245</v>
      </c>
      <c r="B16" s="17" t="str">
        <f>Spikes!A4</f>
        <v>Joseph Alvarez</v>
      </c>
      <c r="C16" s="17">
        <f>Spikes!B4</f>
        <v>68</v>
      </c>
      <c r="D16" s="17">
        <f>Spikes!C4</f>
        <v>64</v>
      </c>
      <c r="E16" s="17">
        <f>Spikes!D4</f>
        <v>16</v>
      </c>
      <c r="F16" s="17">
        <f>Spikes!E4</f>
        <v>4</v>
      </c>
      <c r="G16" s="17">
        <f>Spikes!F4</f>
        <v>7</v>
      </c>
      <c r="H16" s="17">
        <f>Spikes!G4</f>
        <v>7</v>
      </c>
      <c r="I16" s="17">
        <f>Spikes!H4</f>
        <v>1</v>
      </c>
      <c r="J16" s="17">
        <f>Spikes!I4</f>
        <v>1</v>
      </c>
      <c r="K16" s="17">
        <f>Spikes!J4</f>
        <v>28</v>
      </c>
      <c r="L16" s="17">
        <f>Spikes!K4</f>
        <v>5</v>
      </c>
      <c r="M16" s="11">
        <f t="shared" si="0"/>
        <v>0.4375</v>
      </c>
      <c r="N16" s="11">
        <f t="shared" si="1"/>
        <v>0.4375</v>
      </c>
      <c r="O16" s="11">
        <f t="shared" si="2"/>
        <v>6.25E-2</v>
      </c>
      <c r="P16" s="11">
        <f t="shared" si="3"/>
        <v>6.25E-2</v>
      </c>
      <c r="Q16" s="11">
        <f t="shared" si="4"/>
        <v>5.8823529411764705E-2</v>
      </c>
      <c r="R16" s="12">
        <f t="shared" si="5"/>
        <v>0.25</v>
      </c>
      <c r="S16" s="12">
        <f t="shared" si="6"/>
        <v>0.4375</v>
      </c>
      <c r="T16" s="14">
        <f t="shared" si="7"/>
        <v>0.29411764705882354</v>
      </c>
      <c r="U16" s="14">
        <f t="shared" si="8"/>
        <v>0.73161764705882359</v>
      </c>
      <c r="V16" s="14">
        <f>(Table31120212223[[#This Row],[2B]]+Table31120212223[[#This Row],[3B]]+(3*Table31120212223[[#This Row],[HR]]))/Table31120212223[[#This Row],[AB]]</f>
        <v>0.171875</v>
      </c>
      <c r="W1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19.53088235294118</v>
      </c>
      <c r="X16" s="15">
        <f t="shared" si="9"/>
        <v>8.5794117647058812</v>
      </c>
    </row>
    <row r="17" spans="1:24" x14ac:dyDescent="0.25">
      <c r="A17" s="17" t="s">
        <v>244</v>
      </c>
      <c r="B17" s="17" t="str">
        <f>Badgers!A3</f>
        <v>Paul Young</v>
      </c>
      <c r="C17" s="17">
        <f>Badgers!B3</f>
        <v>71</v>
      </c>
      <c r="D17" s="17">
        <f>Badgers!C3</f>
        <v>68</v>
      </c>
      <c r="E17" s="17">
        <f>Badgers!D3</f>
        <v>17</v>
      </c>
      <c r="F17" s="17">
        <f>Badgers!E3</f>
        <v>3</v>
      </c>
      <c r="G17" s="17">
        <f>Badgers!F3</f>
        <v>9</v>
      </c>
      <c r="H17" s="17">
        <f>Badgers!G3</f>
        <v>6</v>
      </c>
      <c r="I17" s="17">
        <f>Badgers!H3</f>
        <v>0</v>
      </c>
      <c r="J17" s="17">
        <f>Badgers!I3</f>
        <v>2</v>
      </c>
      <c r="K17" s="17">
        <f>Badgers!J3</f>
        <v>29</v>
      </c>
      <c r="L17" s="17">
        <f>Badgers!K3</f>
        <v>1</v>
      </c>
      <c r="M17" s="11">
        <f t="shared" si="0"/>
        <v>0.52941176470588236</v>
      </c>
      <c r="N17" s="11">
        <f t="shared" si="1"/>
        <v>0.35294117647058826</v>
      </c>
      <c r="O17" s="11">
        <f t="shared" si="2"/>
        <v>0</v>
      </c>
      <c r="P17" s="11">
        <f t="shared" si="3"/>
        <v>0.11764705882352941</v>
      </c>
      <c r="Q17" s="11">
        <f t="shared" si="4"/>
        <v>4.2253521126760563E-2</v>
      </c>
      <c r="R17" s="12">
        <f t="shared" si="5"/>
        <v>0.25</v>
      </c>
      <c r="S17" s="12">
        <f t="shared" si="6"/>
        <v>0.4264705882352941</v>
      </c>
      <c r="T17" s="14">
        <f t="shared" si="7"/>
        <v>0.28169014084507044</v>
      </c>
      <c r="U17" s="14">
        <f t="shared" si="8"/>
        <v>0.70816072908036454</v>
      </c>
      <c r="V17" s="14">
        <f>(Table31120212223[[#This Row],[2B]]+Table31120212223[[#This Row],[3B]]+(3*Table31120212223[[#This Row],[HR]]))/Table31120212223[[#This Row],[AB]]</f>
        <v>0.17647058823529413</v>
      </c>
      <c r="W1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17.759154929577463</v>
      </c>
      <c r="X17" s="15">
        <f t="shared" si="9"/>
        <v>8.3960563380281688</v>
      </c>
    </row>
    <row r="18" spans="1:24" x14ac:dyDescent="0.25">
      <c r="A18" s="17" t="s">
        <v>246</v>
      </c>
      <c r="B18" s="17" t="str">
        <f>Cannons!A2</f>
        <v>Ignacio Cruz</v>
      </c>
      <c r="C18" s="17">
        <f>Cannons!B2</f>
        <v>70</v>
      </c>
      <c r="D18" s="17">
        <f>Cannons!C2</f>
        <v>66</v>
      </c>
      <c r="E18" s="17">
        <f>Cannons!D2</f>
        <v>14</v>
      </c>
      <c r="F18" s="17">
        <f>Cannons!E2</f>
        <v>4</v>
      </c>
      <c r="G18" s="17">
        <f>Cannons!F2</f>
        <v>8</v>
      </c>
      <c r="H18" s="17">
        <f>Cannons!G2</f>
        <v>1</v>
      </c>
      <c r="I18" s="17">
        <f>Cannons!H2</f>
        <v>1</v>
      </c>
      <c r="J18" s="17">
        <f>Cannons!I2</f>
        <v>4</v>
      </c>
      <c r="K18" s="17">
        <f>Cannons!J2</f>
        <v>29</v>
      </c>
      <c r="L18" s="17">
        <f>Cannons!K2</f>
        <v>2</v>
      </c>
      <c r="M18" s="11">
        <f t="shared" si="0"/>
        <v>0.5714285714285714</v>
      </c>
      <c r="N18" s="11">
        <f t="shared" si="1"/>
        <v>7.1428571428571425E-2</v>
      </c>
      <c r="O18" s="11">
        <f t="shared" si="2"/>
        <v>7.1428571428571425E-2</v>
      </c>
      <c r="P18" s="11">
        <f t="shared" si="3"/>
        <v>0.2857142857142857</v>
      </c>
      <c r="Q18" s="11">
        <f t="shared" si="4"/>
        <v>5.7142857142857141E-2</v>
      </c>
      <c r="R18" s="12">
        <f t="shared" si="5"/>
        <v>0.21212121212121213</v>
      </c>
      <c r="S18" s="12">
        <f t="shared" si="6"/>
        <v>0.43939393939393939</v>
      </c>
      <c r="T18" s="14">
        <f t="shared" si="7"/>
        <v>0.25714285714285712</v>
      </c>
      <c r="U18" s="14">
        <f t="shared" si="8"/>
        <v>0.69653679653679657</v>
      </c>
      <c r="V18" s="14">
        <f>(Table31120212223[[#This Row],[2B]]+Table31120212223[[#This Row],[3B]]+(3*Table31120212223[[#This Row],[HR]]))/Table31120212223[[#This Row],[AB]]</f>
        <v>0.21212121212121213</v>
      </c>
      <c r="W1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12.889999999999999</v>
      </c>
      <c r="X18" s="15">
        <f t="shared" si="9"/>
        <v>7.7394285714285713</v>
      </c>
    </row>
    <row r="19" spans="1:24" x14ac:dyDescent="0.25">
      <c r="A19" s="17" t="s">
        <v>246</v>
      </c>
      <c r="B19" s="17" t="str">
        <f>Cannons!A4</f>
        <v>Glen Hamilton</v>
      </c>
      <c r="C19" s="17">
        <f>Cannons!B4</f>
        <v>70</v>
      </c>
      <c r="D19" s="17">
        <f>Cannons!C4</f>
        <v>66</v>
      </c>
      <c r="E19" s="17">
        <f>Cannons!D4</f>
        <v>17</v>
      </c>
      <c r="F19" s="17">
        <f>Cannons!E4</f>
        <v>4</v>
      </c>
      <c r="G19" s="17">
        <f>Cannons!F4</f>
        <v>12</v>
      </c>
      <c r="H19" s="17">
        <f>Cannons!G4</f>
        <v>4</v>
      </c>
      <c r="I19" s="17">
        <f>Cannons!H4</f>
        <v>0</v>
      </c>
      <c r="J19" s="17">
        <f>Cannons!I4</f>
        <v>1</v>
      </c>
      <c r="K19" s="17">
        <f>Cannons!J4</f>
        <v>24</v>
      </c>
      <c r="L19" s="17">
        <f>Cannons!K4</f>
        <v>3</v>
      </c>
      <c r="M19" s="11">
        <f t="shared" si="0"/>
        <v>0.70588235294117652</v>
      </c>
      <c r="N19" s="11">
        <f t="shared" si="1"/>
        <v>0.23529411764705882</v>
      </c>
      <c r="O19" s="11">
        <f t="shared" si="2"/>
        <v>0</v>
      </c>
      <c r="P19" s="11">
        <f t="shared" si="3"/>
        <v>5.8823529411764705E-2</v>
      </c>
      <c r="Q19" s="11">
        <f t="shared" si="4"/>
        <v>5.7142857142857141E-2</v>
      </c>
      <c r="R19" s="12">
        <f t="shared" si="5"/>
        <v>0.25757575757575757</v>
      </c>
      <c r="S19" s="12">
        <f t="shared" si="6"/>
        <v>0.36363636363636365</v>
      </c>
      <c r="T19" s="14">
        <f t="shared" si="7"/>
        <v>0.3</v>
      </c>
      <c r="U19" s="14">
        <f t="shared" si="8"/>
        <v>0.66363636363636358</v>
      </c>
      <c r="V19" s="14">
        <f>(Table31120212223[[#This Row],[2B]]+Table31120212223[[#This Row],[3B]]+(3*Table31120212223[[#This Row],[HR]]))/Table31120212223[[#This Row],[AB]]</f>
        <v>0.10606060606060606</v>
      </c>
      <c r="W1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18.55</v>
      </c>
      <c r="X19" s="15">
        <f t="shared" si="9"/>
        <v>7.5342857142857138</v>
      </c>
    </row>
    <row r="20" spans="1:24" x14ac:dyDescent="0.25">
      <c r="A20" s="17" t="s">
        <v>244</v>
      </c>
      <c r="B20" s="17" t="str">
        <f>Badgers!A7</f>
        <v>Carmelo Santos</v>
      </c>
      <c r="C20" s="17">
        <f>Badgers!B7</f>
        <v>61</v>
      </c>
      <c r="D20" s="17">
        <f>Badgers!C7</f>
        <v>55</v>
      </c>
      <c r="E20" s="17">
        <f>Badgers!D7</f>
        <v>14</v>
      </c>
      <c r="F20" s="17">
        <f>Badgers!E7</f>
        <v>6</v>
      </c>
      <c r="G20" s="17">
        <f>Badgers!F7</f>
        <v>7</v>
      </c>
      <c r="H20" s="17">
        <f>Badgers!G7</f>
        <v>7</v>
      </c>
      <c r="I20" s="17">
        <f>Badgers!H7</f>
        <v>0</v>
      </c>
      <c r="J20" s="17">
        <f>Badgers!I7</f>
        <v>0</v>
      </c>
      <c r="K20" s="17">
        <f>Badgers!J7</f>
        <v>21</v>
      </c>
      <c r="L20" s="17">
        <f>Badgers!K7</f>
        <v>4</v>
      </c>
      <c r="M20" s="11">
        <f t="shared" si="0"/>
        <v>0.5</v>
      </c>
      <c r="N20" s="11">
        <f t="shared" si="1"/>
        <v>0.5</v>
      </c>
      <c r="O20" s="11">
        <f t="shared" si="2"/>
        <v>0</v>
      </c>
      <c r="P20" s="11">
        <f t="shared" si="3"/>
        <v>0</v>
      </c>
      <c r="Q20" s="11">
        <f t="shared" si="4"/>
        <v>9.8360655737704916E-2</v>
      </c>
      <c r="R20" s="12">
        <f t="shared" si="5"/>
        <v>0.25454545454545452</v>
      </c>
      <c r="S20" s="12">
        <f t="shared" si="6"/>
        <v>0.38181818181818183</v>
      </c>
      <c r="T20" s="14">
        <f t="shared" si="7"/>
        <v>0.32786885245901637</v>
      </c>
      <c r="U20" s="14">
        <f t="shared" si="8"/>
        <v>0.70968703427719815</v>
      </c>
      <c r="V20" s="14">
        <f>(Table31120212223[[#This Row],[2B]]+Table31120212223[[#This Row],[3B]]+(3*Table31120212223[[#This Row],[HR]]))/Table31120212223[[#This Row],[AB]]</f>
        <v>0.12727272727272726</v>
      </c>
      <c r="W2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19.260000000000002</v>
      </c>
      <c r="X20" s="15">
        <f t="shared" si="9"/>
        <v>7.4308196721311468</v>
      </c>
    </row>
    <row r="21" spans="1:24" x14ac:dyDescent="0.25">
      <c r="A21" s="17" t="s">
        <v>245</v>
      </c>
      <c r="B21" s="17" t="str">
        <f>Spikes!A8</f>
        <v>Pat Mills</v>
      </c>
      <c r="C21" s="17">
        <f>Spikes!B8</f>
        <v>62</v>
      </c>
      <c r="D21" s="17">
        <f>Spikes!C8</f>
        <v>59</v>
      </c>
      <c r="E21" s="17">
        <f>Spikes!D8</f>
        <v>14</v>
      </c>
      <c r="F21" s="17">
        <f>Spikes!E8</f>
        <v>3</v>
      </c>
      <c r="G21" s="17">
        <f>Spikes!F8</f>
        <v>6</v>
      </c>
      <c r="H21" s="17">
        <f>Spikes!G8</f>
        <v>6</v>
      </c>
      <c r="I21" s="17">
        <f>Spikes!H8</f>
        <v>0</v>
      </c>
      <c r="J21" s="17">
        <f>Spikes!I8</f>
        <v>2</v>
      </c>
      <c r="K21" s="17">
        <f>Spikes!J8</f>
        <v>26</v>
      </c>
      <c r="L21" s="17">
        <f>Spikes!K8</f>
        <v>7</v>
      </c>
      <c r="M21" s="11">
        <f t="shared" si="0"/>
        <v>0.42857142857142855</v>
      </c>
      <c r="N21" s="11">
        <f t="shared" si="1"/>
        <v>0.42857142857142855</v>
      </c>
      <c r="O21" s="11">
        <f t="shared" si="2"/>
        <v>0</v>
      </c>
      <c r="P21" s="11">
        <f t="shared" si="3"/>
        <v>0.14285714285714285</v>
      </c>
      <c r="Q21" s="11">
        <f t="shared" si="4"/>
        <v>4.8387096774193547E-2</v>
      </c>
      <c r="R21" s="12">
        <f t="shared" si="5"/>
        <v>0.23728813559322035</v>
      </c>
      <c r="S21" s="12">
        <f t="shared" si="6"/>
        <v>0.44067796610169491</v>
      </c>
      <c r="T21" s="14">
        <f t="shared" si="7"/>
        <v>0.27419354838709675</v>
      </c>
      <c r="U21" s="14">
        <f t="shared" si="8"/>
        <v>0.7148715144887916</v>
      </c>
      <c r="V21" s="14">
        <f>(Table31120212223[[#This Row],[2B]]+Table31120212223[[#This Row],[3B]]+(3*Table31120212223[[#This Row],[HR]]))/Table31120212223[[#This Row],[AB]]</f>
        <v>0.20338983050847459</v>
      </c>
      <c r="W2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15.097741935483873</v>
      </c>
      <c r="X21" s="15">
        <f t="shared" si="9"/>
        <v>7.4016129032258062</v>
      </c>
    </row>
    <row r="22" spans="1:24" x14ac:dyDescent="0.25">
      <c r="A22" s="17" t="s">
        <v>244</v>
      </c>
      <c r="B22" s="17" t="str">
        <f>Badgers!A4</f>
        <v>John Vega</v>
      </c>
      <c r="C22" s="17">
        <f>Badgers!B4</f>
        <v>68</v>
      </c>
      <c r="D22" s="17">
        <f>Badgers!C4</f>
        <v>62</v>
      </c>
      <c r="E22" s="17">
        <f>Badgers!D4</f>
        <v>15</v>
      </c>
      <c r="F22" s="17">
        <f>Badgers!E4</f>
        <v>6</v>
      </c>
      <c r="G22" s="17">
        <f>Badgers!F4</f>
        <v>9</v>
      </c>
      <c r="H22" s="17">
        <f>Badgers!G4</f>
        <v>6</v>
      </c>
      <c r="I22" s="17">
        <f>Badgers!H4</f>
        <v>0</v>
      </c>
      <c r="J22" s="17">
        <f>Badgers!I4</f>
        <v>0</v>
      </c>
      <c r="K22" s="17">
        <f>Badgers!J4</f>
        <v>21</v>
      </c>
      <c r="L22" s="17">
        <f>Badgers!K4</f>
        <v>4</v>
      </c>
      <c r="M22" s="11">
        <f t="shared" si="0"/>
        <v>0.6</v>
      </c>
      <c r="N22" s="11">
        <f t="shared" si="1"/>
        <v>0.4</v>
      </c>
      <c r="O22" s="11">
        <f t="shared" si="2"/>
        <v>0</v>
      </c>
      <c r="P22" s="11">
        <f t="shared" si="3"/>
        <v>0</v>
      </c>
      <c r="Q22" s="11">
        <f t="shared" si="4"/>
        <v>8.8235294117647065E-2</v>
      </c>
      <c r="R22" s="12">
        <f t="shared" si="5"/>
        <v>0.24193548387096775</v>
      </c>
      <c r="S22" s="12">
        <f t="shared" si="6"/>
        <v>0.33870967741935482</v>
      </c>
      <c r="T22" s="14">
        <f t="shared" si="7"/>
        <v>0.30882352941176472</v>
      </c>
      <c r="U22" s="14">
        <f t="shared" si="8"/>
        <v>0.64753320683111948</v>
      </c>
      <c r="V22" s="14">
        <f>(Table31120212223[[#This Row],[2B]]+Table31120212223[[#This Row],[3B]]+(3*Table31120212223[[#This Row],[HR]]))/Table31120212223[[#This Row],[AB]]</f>
        <v>9.6774193548387094E-2</v>
      </c>
      <c r="W2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19.77</v>
      </c>
      <c r="X22" s="15">
        <f t="shared" si="9"/>
        <v>6.9976470588235289</v>
      </c>
    </row>
    <row r="23" spans="1:24" x14ac:dyDescent="0.25">
      <c r="A23" s="17" t="s">
        <v>245</v>
      </c>
      <c r="B23" s="17" t="str">
        <f>Spikes!A9</f>
        <v>Marvin Payne</v>
      </c>
      <c r="C23" s="17">
        <f>Spikes!B9</f>
        <v>63</v>
      </c>
      <c r="D23" s="17">
        <f>Spikes!C9</f>
        <v>58</v>
      </c>
      <c r="E23" s="17">
        <f>Spikes!D9</f>
        <v>13</v>
      </c>
      <c r="F23" s="17">
        <f>Spikes!E9</f>
        <v>5</v>
      </c>
      <c r="G23" s="17">
        <f>Spikes!F9</f>
        <v>8</v>
      </c>
      <c r="H23" s="17">
        <f>Spikes!G9</f>
        <v>3</v>
      </c>
      <c r="I23" s="17">
        <f>Spikes!H9</f>
        <v>0</v>
      </c>
      <c r="J23" s="17">
        <f>Spikes!I9</f>
        <v>2</v>
      </c>
      <c r="K23" s="17">
        <f>Spikes!J9</f>
        <v>22</v>
      </c>
      <c r="L23" s="17">
        <f>Spikes!K9</f>
        <v>3</v>
      </c>
      <c r="M23" s="11">
        <f t="shared" si="0"/>
        <v>0.61538461538461542</v>
      </c>
      <c r="N23" s="11">
        <f t="shared" si="1"/>
        <v>0.23076923076923078</v>
      </c>
      <c r="O23" s="11">
        <f t="shared" si="2"/>
        <v>0</v>
      </c>
      <c r="P23" s="11">
        <f t="shared" si="3"/>
        <v>0.15384615384615385</v>
      </c>
      <c r="Q23" s="11">
        <f t="shared" si="4"/>
        <v>7.9365079365079361E-2</v>
      </c>
      <c r="R23" s="12">
        <f t="shared" si="5"/>
        <v>0.22413793103448276</v>
      </c>
      <c r="S23" s="12">
        <f t="shared" si="6"/>
        <v>0.37931034482758619</v>
      </c>
      <c r="T23" s="14">
        <f t="shared" si="7"/>
        <v>0.2857142857142857</v>
      </c>
      <c r="U23" s="14">
        <f t="shared" si="8"/>
        <v>0.66502463054187189</v>
      </c>
      <c r="V23" s="14">
        <f>(Table31120212223[[#This Row],[2B]]+Table31120212223[[#This Row],[3B]]+(3*Table31120212223[[#This Row],[HR]]))/Table31120212223[[#This Row],[AB]]</f>
        <v>0.15517241379310345</v>
      </c>
      <c r="W2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14.446666666666667</v>
      </c>
      <c r="X23" s="15">
        <f t="shared" si="9"/>
        <v>6.6819047619047627</v>
      </c>
    </row>
    <row r="24" spans="1:24" x14ac:dyDescent="0.25">
      <c r="A24" s="17" t="s">
        <v>243</v>
      </c>
      <c r="B24" s="17" t="str">
        <f>Trolls!A2</f>
        <v>Benjamin Hoffman</v>
      </c>
      <c r="C24" s="17">
        <f>Trolls!B2</f>
        <v>69</v>
      </c>
      <c r="D24" s="17">
        <f>Trolls!C2</f>
        <v>59</v>
      </c>
      <c r="E24" s="17">
        <f>Trolls!D2</f>
        <v>11</v>
      </c>
      <c r="F24" s="17">
        <f>Trolls!E2</f>
        <v>10</v>
      </c>
      <c r="G24" s="17">
        <f>Trolls!F2</f>
        <v>6</v>
      </c>
      <c r="H24" s="17">
        <f>Trolls!G2</f>
        <v>3</v>
      </c>
      <c r="I24" s="17">
        <f>Trolls!H2</f>
        <v>1</v>
      </c>
      <c r="J24" s="17">
        <f>Trolls!I2</f>
        <v>1</v>
      </c>
      <c r="K24" s="17">
        <f>Trolls!J2</f>
        <v>19</v>
      </c>
      <c r="L24" s="17">
        <f>Trolls!K2</f>
        <v>3</v>
      </c>
      <c r="M24" s="11">
        <f t="shared" si="0"/>
        <v>0.54545454545454541</v>
      </c>
      <c r="N24" s="11">
        <f t="shared" si="1"/>
        <v>0.27272727272727271</v>
      </c>
      <c r="O24" s="11">
        <f t="shared" si="2"/>
        <v>9.0909090909090912E-2</v>
      </c>
      <c r="P24" s="11">
        <f t="shared" si="3"/>
        <v>9.0909090909090912E-2</v>
      </c>
      <c r="Q24" s="11">
        <f t="shared" si="4"/>
        <v>0.14492753623188406</v>
      </c>
      <c r="R24" s="12">
        <f t="shared" si="5"/>
        <v>0.1864406779661017</v>
      </c>
      <c r="S24" s="12">
        <f t="shared" si="6"/>
        <v>0.32203389830508472</v>
      </c>
      <c r="T24" s="14">
        <f t="shared" si="7"/>
        <v>0.30434782608695654</v>
      </c>
      <c r="U24" s="14">
        <f t="shared" si="8"/>
        <v>0.62638172439204132</v>
      </c>
      <c r="V24" s="14">
        <f>(Table31120212223[[#This Row],[2B]]+Table31120212223[[#This Row],[3B]]+(3*Table31120212223[[#This Row],[HR]]))/Table31120212223[[#This Row],[AB]]</f>
        <v>0.11864406779661017</v>
      </c>
      <c r="W2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17.700434782608692</v>
      </c>
      <c r="X24" s="15">
        <f t="shared" si="9"/>
        <v>6.5965217391304352</v>
      </c>
    </row>
    <row r="25" spans="1:24" x14ac:dyDescent="0.25">
      <c r="A25" s="17" t="s">
        <v>246</v>
      </c>
      <c r="B25" s="17" t="str">
        <f>Cannons!A3</f>
        <v>Mohamed Carrasco</v>
      </c>
      <c r="C25" s="17">
        <f>Cannons!B3</f>
        <v>70</v>
      </c>
      <c r="D25" s="17">
        <f>Cannons!C3</f>
        <v>68</v>
      </c>
      <c r="E25" s="17">
        <f>Cannons!D3</f>
        <v>18</v>
      </c>
      <c r="F25" s="17">
        <f>Cannons!E3</f>
        <v>2</v>
      </c>
      <c r="G25" s="17">
        <f>Cannons!F3</f>
        <v>14</v>
      </c>
      <c r="H25" s="17">
        <f>Cannons!G3</f>
        <v>4</v>
      </c>
      <c r="I25" s="17">
        <f>Cannons!H3</f>
        <v>0</v>
      </c>
      <c r="J25" s="17">
        <f>Cannons!I3</f>
        <v>0</v>
      </c>
      <c r="K25" s="17">
        <f>Cannons!J3</f>
        <v>22</v>
      </c>
      <c r="L25" s="17">
        <f>Cannons!K3</f>
        <v>1</v>
      </c>
      <c r="M25" s="11">
        <f t="shared" si="0"/>
        <v>0.77777777777777779</v>
      </c>
      <c r="N25" s="11">
        <f t="shared" si="1"/>
        <v>0.22222222222222221</v>
      </c>
      <c r="O25" s="11">
        <f t="shared" si="2"/>
        <v>0</v>
      </c>
      <c r="P25" s="11">
        <f t="shared" si="3"/>
        <v>0</v>
      </c>
      <c r="Q25" s="11">
        <f t="shared" si="4"/>
        <v>2.8571428571428571E-2</v>
      </c>
      <c r="R25" s="12">
        <f t="shared" si="5"/>
        <v>0.26470588235294118</v>
      </c>
      <c r="S25" s="12">
        <f t="shared" si="6"/>
        <v>0.3235294117647059</v>
      </c>
      <c r="T25" s="14">
        <f t="shared" si="7"/>
        <v>0.2857142857142857</v>
      </c>
      <c r="U25" s="14">
        <f t="shared" si="8"/>
        <v>0.60924369747899165</v>
      </c>
      <c r="V25" s="14">
        <f>(Table31120212223[[#This Row],[2B]]+Table31120212223[[#This Row],[3B]]+(3*Table31120212223[[#This Row],[HR]]))/Table31120212223[[#This Row],[AB]]</f>
        <v>5.8823529411764705E-2</v>
      </c>
      <c r="W2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18.920000000000002</v>
      </c>
      <c r="X25" s="15">
        <f t="shared" si="9"/>
        <v>6.4417142857142853</v>
      </c>
    </row>
    <row r="26" spans="1:24" x14ac:dyDescent="0.25">
      <c r="A26" s="17" t="s">
        <v>245</v>
      </c>
      <c r="B26" s="17" t="str">
        <f>Spikes!A10</f>
        <v>Bernard Sullivan</v>
      </c>
      <c r="C26" s="17">
        <f>Spikes!B10</f>
        <v>28</v>
      </c>
      <c r="D26" s="17">
        <f>Spikes!C10</f>
        <v>22</v>
      </c>
      <c r="E26" s="17">
        <f>Spikes!D10</f>
        <v>6</v>
      </c>
      <c r="F26" s="17">
        <f>Spikes!E10</f>
        <v>6</v>
      </c>
      <c r="G26" s="17">
        <f>Spikes!F10</f>
        <v>3</v>
      </c>
      <c r="H26" s="17">
        <f>Spikes!G10</f>
        <v>1</v>
      </c>
      <c r="I26" s="17">
        <f>Spikes!H10</f>
        <v>0</v>
      </c>
      <c r="J26" s="17">
        <f>Spikes!I10</f>
        <v>2</v>
      </c>
      <c r="K26" s="17">
        <f>Spikes!J10</f>
        <v>13</v>
      </c>
      <c r="L26" s="17">
        <f>Spikes!K10</f>
        <v>1</v>
      </c>
      <c r="M26" s="11">
        <f t="shared" si="0"/>
        <v>0.5</v>
      </c>
      <c r="N26" s="11">
        <f t="shared" si="1"/>
        <v>0.16666666666666666</v>
      </c>
      <c r="O26" s="11">
        <f t="shared" si="2"/>
        <v>0</v>
      </c>
      <c r="P26" s="11">
        <f t="shared" si="3"/>
        <v>0.33333333333333331</v>
      </c>
      <c r="Q26" s="11">
        <f t="shared" si="4"/>
        <v>0.21428571428571427</v>
      </c>
      <c r="R26" s="12">
        <f t="shared" si="5"/>
        <v>0.27272727272727271</v>
      </c>
      <c r="S26" s="12">
        <f t="shared" si="6"/>
        <v>0.59090909090909094</v>
      </c>
      <c r="T26" s="14">
        <f t="shared" si="7"/>
        <v>0.42857142857142855</v>
      </c>
      <c r="U26" s="33">
        <f t="shared" si="8"/>
        <v>1.0194805194805194</v>
      </c>
      <c r="V26" s="33">
        <f>(Table31120212223[[#This Row],[2B]]+Table31120212223[[#This Row],[3B]]+(3*Table31120212223[[#This Row],[HR]]))/Table31120212223[[#This Row],[AB]]</f>
        <v>0.31818181818181818</v>
      </c>
      <c r="W26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8.23</v>
      </c>
      <c r="X26" s="15">
        <f t="shared" si="9"/>
        <v>6.2585714285714289</v>
      </c>
    </row>
    <row r="27" spans="1:24" x14ac:dyDescent="0.25">
      <c r="A27" s="17" t="s">
        <v>246</v>
      </c>
      <c r="B27" s="17" t="str">
        <f>Cannons!A6</f>
        <v>Alvain Martin</v>
      </c>
      <c r="C27" s="17">
        <f>Cannons!B6</f>
        <v>68</v>
      </c>
      <c r="D27" s="17">
        <f>Cannons!C6</f>
        <v>62</v>
      </c>
      <c r="E27" s="17">
        <f>Cannons!D6</f>
        <v>10</v>
      </c>
      <c r="F27" s="17">
        <f>Cannons!E6</f>
        <v>6</v>
      </c>
      <c r="G27" s="17">
        <f>Cannons!F6</f>
        <v>4</v>
      </c>
      <c r="H27" s="17">
        <f>Cannons!G6</f>
        <v>3</v>
      </c>
      <c r="I27" s="17">
        <f>Cannons!H6</f>
        <v>0</v>
      </c>
      <c r="J27" s="17">
        <f>Cannons!I6</f>
        <v>3</v>
      </c>
      <c r="K27" s="17">
        <f>Cannons!J6</f>
        <v>22</v>
      </c>
      <c r="L27" s="17">
        <f>Cannons!K6</f>
        <v>5</v>
      </c>
      <c r="M27" s="20">
        <f t="shared" si="0"/>
        <v>0.4</v>
      </c>
      <c r="N27" s="20">
        <f t="shared" si="1"/>
        <v>0.3</v>
      </c>
      <c r="O27" s="20">
        <f t="shared" si="2"/>
        <v>0</v>
      </c>
      <c r="P27" s="20">
        <f t="shared" si="3"/>
        <v>0.3</v>
      </c>
      <c r="Q27" s="20">
        <f t="shared" si="4"/>
        <v>8.8235294117647065E-2</v>
      </c>
      <c r="R27" s="21">
        <f t="shared" si="5"/>
        <v>0.16129032258064516</v>
      </c>
      <c r="S27" s="21">
        <f t="shared" si="6"/>
        <v>0.35483870967741937</v>
      </c>
      <c r="T27" s="22">
        <f t="shared" si="7"/>
        <v>0.23529411764705882</v>
      </c>
      <c r="U27" s="22">
        <f t="shared" si="8"/>
        <v>0.59013282732447814</v>
      </c>
      <c r="V27" s="22">
        <f>(Table31120212223[[#This Row],[2B]]+Table31120212223[[#This Row],[3B]]+(3*Table31120212223[[#This Row],[HR]]))/Table31120212223[[#This Row],[AB]]</f>
        <v>0.19354838709677419</v>
      </c>
      <c r="W27" s="23">
        <f>(0.69*Table31120212223[[#This Row],[BB]])+(0.89*Table31120212223[[#This Row],[1B]])+(1.27*Table31120212223[[#This Row],[2B]])+(1.62*Table31120212223[[#This Row],[3B]])+(2.1*Table31120212223[[#This Row],[HR]])/Table31120212223[[#This Row],[PA]]</f>
        <v>11.602647058823528</v>
      </c>
      <c r="X27" s="23">
        <f t="shared" si="9"/>
        <v>5.5817647058823532</v>
      </c>
    </row>
    <row r="28" spans="1:24" x14ac:dyDescent="0.25">
      <c r="A28" s="17" t="s">
        <v>243</v>
      </c>
      <c r="B28" s="17" t="str">
        <f>Trolls!A3</f>
        <v>Martin Mael</v>
      </c>
      <c r="C28" s="17">
        <f>Trolls!B3</f>
        <v>71</v>
      </c>
      <c r="D28" s="17">
        <f>Trolls!C3</f>
        <v>68</v>
      </c>
      <c r="E28" s="17">
        <f>Trolls!D3</f>
        <v>15</v>
      </c>
      <c r="F28" s="17">
        <f>Trolls!E3</f>
        <v>3</v>
      </c>
      <c r="G28" s="17">
        <f>Trolls!F3</f>
        <v>13</v>
      </c>
      <c r="H28" s="17">
        <f>Trolls!G3</f>
        <v>0</v>
      </c>
      <c r="I28" s="17">
        <f>Trolls!H3</f>
        <v>0</v>
      </c>
      <c r="J28" s="17">
        <f>Trolls!I3</f>
        <v>2</v>
      </c>
      <c r="K28" s="17">
        <f>Trolls!J3</f>
        <v>21</v>
      </c>
      <c r="L28" s="17">
        <f>Trolls!K3</f>
        <v>3</v>
      </c>
      <c r="M28" s="11">
        <f t="shared" si="0"/>
        <v>0.8666666666666667</v>
      </c>
      <c r="N28" s="11">
        <f t="shared" si="1"/>
        <v>0</v>
      </c>
      <c r="O28" s="11">
        <f t="shared" si="2"/>
        <v>0</v>
      </c>
      <c r="P28" s="11">
        <f t="shared" si="3"/>
        <v>0.13333333333333333</v>
      </c>
      <c r="Q28" s="11">
        <f t="shared" si="4"/>
        <v>4.2253521126760563E-2</v>
      </c>
      <c r="R28" s="12">
        <f t="shared" si="5"/>
        <v>0.22058823529411764</v>
      </c>
      <c r="S28" s="12">
        <f t="shared" si="6"/>
        <v>0.30882352941176472</v>
      </c>
      <c r="T28" s="14">
        <f t="shared" si="7"/>
        <v>0.25352112676056338</v>
      </c>
      <c r="U28" s="14">
        <f t="shared" si="8"/>
        <v>0.56234465617232809</v>
      </c>
      <c r="V28" s="14">
        <f>(Table31120212223[[#This Row],[2B]]+Table31120212223[[#This Row],[3B]]+(3*Table31120212223[[#This Row],[HR]]))/Table31120212223[[#This Row],[AB]]</f>
        <v>8.8235294117647065E-2</v>
      </c>
      <c r="W2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13.699154929577466</v>
      </c>
      <c r="X28" s="15">
        <f t="shared" si="9"/>
        <v>5.5436619718309865</v>
      </c>
    </row>
    <row r="29" spans="1:24" x14ac:dyDescent="0.25">
      <c r="A29" s="17" t="s">
        <v>246</v>
      </c>
      <c r="B29" s="17" t="str">
        <f>Cannons!A13</f>
        <v>Virgil Hernandez</v>
      </c>
      <c r="C29" s="17">
        <f>Cannons!B13</f>
        <v>29</v>
      </c>
      <c r="D29" s="17">
        <f>Cannons!C13</f>
        <v>27</v>
      </c>
      <c r="E29" s="17">
        <f>Cannons!D13</f>
        <v>9</v>
      </c>
      <c r="F29" s="17">
        <f>Cannons!E13</f>
        <v>2</v>
      </c>
      <c r="G29" s="17">
        <f>Cannons!F13</f>
        <v>6</v>
      </c>
      <c r="H29" s="17">
        <f>Cannons!G13</f>
        <v>2</v>
      </c>
      <c r="I29" s="17">
        <f>Cannons!H13</f>
        <v>0</v>
      </c>
      <c r="J29" s="17">
        <f>Cannons!I13</f>
        <v>1</v>
      </c>
      <c r="K29" s="17">
        <f>Cannons!J13</f>
        <v>14</v>
      </c>
      <c r="L29" s="17">
        <f>Cannons!K13</f>
        <v>2</v>
      </c>
      <c r="M29" s="11">
        <f t="shared" si="0"/>
        <v>0.66666666666666663</v>
      </c>
      <c r="N29" s="11">
        <f t="shared" si="1"/>
        <v>0.22222222222222221</v>
      </c>
      <c r="O29" s="11">
        <f t="shared" si="2"/>
        <v>0</v>
      </c>
      <c r="P29" s="11">
        <f t="shared" si="3"/>
        <v>0.1111111111111111</v>
      </c>
      <c r="Q29" s="11">
        <f t="shared" si="4"/>
        <v>6.8965517241379309E-2</v>
      </c>
      <c r="R29" s="12">
        <f t="shared" si="5"/>
        <v>0.33333333333333331</v>
      </c>
      <c r="S29" s="12">
        <f t="shared" si="6"/>
        <v>0.51851851851851849</v>
      </c>
      <c r="T29" s="14">
        <f t="shared" si="7"/>
        <v>0.37931034482758619</v>
      </c>
      <c r="U29" s="14">
        <f t="shared" si="8"/>
        <v>0.89782886334610468</v>
      </c>
      <c r="V29" s="14">
        <f>(Table31120212223[[#This Row],[2B]]+Table31120212223[[#This Row],[3B]]+(3*Table31120212223[[#This Row],[HR]]))/Table31120212223[[#This Row],[AB]]</f>
        <v>0.18518518518518517</v>
      </c>
      <c r="W2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9.3324137931034485</v>
      </c>
      <c r="X29" s="15">
        <f t="shared" si="9"/>
        <v>5.5434482758620689</v>
      </c>
    </row>
    <row r="30" spans="1:24" x14ac:dyDescent="0.25">
      <c r="A30" s="17" t="s">
        <v>243</v>
      </c>
      <c r="B30" s="17" t="str">
        <f>Trolls!A7</f>
        <v>Adam Fowler</v>
      </c>
      <c r="C30" s="17">
        <f>Trolls!B7</f>
        <v>61</v>
      </c>
      <c r="D30" s="17">
        <f>Trolls!C7</f>
        <v>55</v>
      </c>
      <c r="E30" s="17">
        <f>Trolls!D7</f>
        <v>11</v>
      </c>
      <c r="F30" s="17">
        <f>Trolls!E7</f>
        <v>6</v>
      </c>
      <c r="G30" s="17">
        <f>Trolls!F7</f>
        <v>7</v>
      </c>
      <c r="H30" s="17">
        <f>Trolls!G7</f>
        <v>3</v>
      </c>
      <c r="I30" s="17">
        <f>Trolls!H7</f>
        <v>0</v>
      </c>
      <c r="J30" s="17">
        <f>Trolls!I7</f>
        <v>1</v>
      </c>
      <c r="K30" s="17">
        <f>Trolls!J7</f>
        <v>17</v>
      </c>
      <c r="L30" s="17">
        <f>Trolls!K7</f>
        <v>5</v>
      </c>
      <c r="M30" s="11">
        <f t="shared" si="0"/>
        <v>0.63636363636363635</v>
      </c>
      <c r="N30" s="11">
        <f t="shared" si="1"/>
        <v>0.27272727272727271</v>
      </c>
      <c r="O30" s="11">
        <f t="shared" si="2"/>
        <v>0</v>
      </c>
      <c r="P30" s="11">
        <f t="shared" si="3"/>
        <v>9.0909090909090912E-2</v>
      </c>
      <c r="Q30" s="11">
        <f t="shared" si="4"/>
        <v>9.8360655737704916E-2</v>
      </c>
      <c r="R30" s="12">
        <f t="shared" si="5"/>
        <v>0.2</v>
      </c>
      <c r="S30" s="12">
        <f t="shared" si="6"/>
        <v>0.30909090909090908</v>
      </c>
      <c r="T30" s="14">
        <f t="shared" si="7"/>
        <v>0.27868852459016391</v>
      </c>
      <c r="U30" s="14">
        <f t="shared" si="8"/>
        <v>0.58777943368107299</v>
      </c>
      <c r="V30" s="14">
        <f>(Table31120212223[[#This Row],[2B]]+Table31120212223[[#This Row],[3B]]+(3*Table31120212223[[#This Row],[HR]]))/Table31120212223[[#This Row],[AB]]</f>
        <v>0.10909090909090909</v>
      </c>
      <c r="W3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14.214426229508199</v>
      </c>
      <c r="X30" s="15">
        <f t="shared" si="9"/>
        <v>5.2150819672131146</v>
      </c>
    </row>
    <row r="31" spans="1:24" x14ac:dyDescent="0.25">
      <c r="A31" s="17" t="s">
        <v>244</v>
      </c>
      <c r="B31" s="17" t="str">
        <f>Badgers!A2</f>
        <v>Richard Cooper</v>
      </c>
      <c r="C31" s="17">
        <f>Badgers!B2</f>
        <v>72</v>
      </c>
      <c r="D31" s="17">
        <f>Badgers!C2</f>
        <v>67</v>
      </c>
      <c r="E31" s="17">
        <f>Badgers!D2</f>
        <v>13</v>
      </c>
      <c r="F31" s="17">
        <f>Badgers!E2</f>
        <v>5</v>
      </c>
      <c r="G31" s="17">
        <f>Badgers!F2</f>
        <v>10</v>
      </c>
      <c r="H31" s="17">
        <f>Badgers!G2</f>
        <v>2</v>
      </c>
      <c r="I31" s="17">
        <f>Badgers!H2</f>
        <v>0</v>
      </c>
      <c r="J31" s="17">
        <f>Badgers!I2</f>
        <v>1</v>
      </c>
      <c r="K31" s="17">
        <f>Badgers!J2</f>
        <v>18</v>
      </c>
      <c r="L31" s="17">
        <f>Badgers!K2</f>
        <v>3</v>
      </c>
      <c r="M31" s="11">
        <f t="shared" si="0"/>
        <v>0.76923076923076927</v>
      </c>
      <c r="N31" s="11">
        <f t="shared" si="1"/>
        <v>0.15384615384615385</v>
      </c>
      <c r="O31" s="11">
        <f t="shared" si="2"/>
        <v>0</v>
      </c>
      <c r="P31" s="11">
        <f t="shared" si="3"/>
        <v>7.6923076923076927E-2</v>
      </c>
      <c r="Q31" s="11">
        <f t="shared" si="4"/>
        <v>6.9444444444444448E-2</v>
      </c>
      <c r="R31" s="12">
        <f t="shared" si="5"/>
        <v>0.19402985074626866</v>
      </c>
      <c r="S31" s="12">
        <f t="shared" si="6"/>
        <v>0.26865671641791045</v>
      </c>
      <c r="T31" s="14">
        <f t="shared" si="7"/>
        <v>0.25</v>
      </c>
      <c r="U31" s="14">
        <f t="shared" si="8"/>
        <v>0.51865671641791045</v>
      </c>
      <c r="V31" s="14">
        <f>(Table31120212223[[#This Row],[2B]]+Table31120212223[[#This Row],[3B]]+(3*Table31120212223[[#This Row],[HR]]))/Table31120212223[[#This Row],[AB]]</f>
        <v>7.4626865671641784E-2</v>
      </c>
      <c r="W3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14.919166666666667</v>
      </c>
      <c r="X31" s="15">
        <f t="shared" si="9"/>
        <v>4.8466666666666676</v>
      </c>
    </row>
    <row r="32" spans="1:24" x14ac:dyDescent="0.25">
      <c r="A32" s="17" t="s">
        <v>244</v>
      </c>
      <c r="B32" s="17" t="str">
        <f>Badgers!A8</f>
        <v>Terry Franklin</v>
      </c>
      <c r="C32" s="17">
        <f>Badgers!B8</f>
        <v>62</v>
      </c>
      <c r="D32" s="17">
        <f>Badgers!C8</f>
        <v>60</v>
      </c>
      <c r="E32" s="17">
        <f>Badgers!D8</f>
        <v>12</v>
      </c>
      <c r="F32" s="17">
        <f>Badgers!E8</f>
        <v>2</v>
      </c>
      <c r="G32" s="17">
        <f>Badgers!F8</f>
        <v>8</v>
      </c>
      <c r="H32" s="17">
        <f>Badgers!G8</f>
        <v>2</v>
      </c>
      <c r="I32" s="17">
        <f>Badgers!H8</f>
        <v>1</v>
      </c>
      <c r="J32" s="17">
        <f>Badgers!I8</f>
        <v>1</v>
      </c>
      <c r="K32" s="17">
        <f>Badgers!J8</f>
        <v>19</v>
      </c>
      <c r="L32" s="17">
        <f>Badgers!K8</f>
        <v>5</v>
      </c>
      <c r="M32" s="11">
        <f t="shared" si="0"/>
        <v>0.66666666666666663</v>
      </c>
      <c r="N32" s="11">
        <f t="shared" si="1"/>
        <v>0.16666666666666666</v>
      </c>
      <c r="O32" s="11">
        <f t="shared" si="2"/>
        <v>8.3333333333333329E-2</v>
      </c>
      <c r="P32" s="11">
        <f t="shared" si="3"/>
        <v>8.3333333333333329E-2</v>
      </c>
      <c r="Q32" s="11">
        <f t="shared" si="4"/>
        <v>3.2258064516129031E-2</v>
      </c>
      <c r="R32" s="12">
        <f t="shared" si="5"/>
        <v>0.2</v>
      </c>
      <c r="S32" s="12">
        <f t="shared" si="6"/>
        <v>0.31666666666666665</v>
      </c>
      <c r="T32" s="14">
        <f t="shared" si="7"/>
        <v>0.22580645161290322</v>
      </c>
      <c r="U32" s="14">
        <f t="shared" si="8"/>
        <v>0.5424731182795699</v>
      </c>
      <c r="V32" s="14">
        <f>(Table31120212223[[#This Row],[2B]]+Table31120212223[[#This Row],[3B]]+(3*Table31120212223[[#This Row],[HR]]))/Table31120212223[[#This Row],[AB]]</f>
        <v>0.1</v>
      </c>
      <c r="W3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12.693870967741935</v>
      </c>
      <c r="X32" s="15">
        <f t="shared" si="9"/>
        <v>4.4496774193548383</v>
      </c>
    </row>
    <row r="33" spans="1:24" x14ac:dyDescent="0.25">
      <c r="A33" s="17" t="s">
        <v>244</v>
      </c>
      <c r="B33" s="17" t="str">
        <f>Badgers!A14</f>
        <v>Ray Castro</v>
      </c>
      <c r="C33" s="17">
        <f>Badgers!B14</f>
        <v>25</v>
      </c>
      <c r="D33" s="17">
        <f>Badgers!C14</f>
        <v>18</v>
      </c>
      <c r="E33" s="17">
        <f>Badgers!D14</f>
        <v>4</v>
      </c>
      <c r="F33" s="17">
        <f>Badgers!E14</f>
        <v>7</v>
      </c>
      <c r="G33" s="17">
        <f>Badgers!F14</f>
        <v>2</v>
      </c>
      <c r="H33" s="17">
        <f>Badgers!G14</f>
        <v>1</v>
      </c>
      <c r="I33" s="17">
        <f>Badgers!H14</f>
        <v>0</v>
      </c>
      <c r="J33" s="17">
        <f>Badgers!I14</f>
        <v>1</v>
      </c>
      <c r="K33" s="17">
        <f>Badgers!J14</f>
        <v>8</v>
      </c>
      <c r="L33" s="17">
        <f>Badgers!K14</f>
        <v>1</v>
      </c>
      <c r="M33" s="11">
        <f t="shared" si="0"/>
        <v>0.5</v>
      </c>
      <c r="N33" s="11">
        <f t="shared" si="1"/>
        <v>0.25</v>
      </c>
      <c r="O33" s="11">
        <f t="shared" si="2"/>
        <v>0</v>
      </c>
      <c r="P33" s="11">
        <f t="shared" si="3"/>
        <v>0.25</v>
      </c>
      <c r="Q33" s="11">
        <f t="shared" si="4"/>
        <v>0.28000000000000003</v>
      </c>
      <c r="R33" s="12">
        <f t="shared" si="5"/>
        <v>0.22222222222222221</v>
      </c>
      <c r="S33" s="12">
        <f t="shared" si="6"/>
        <v>0.44444444444444442</v>
      </c>
      <c r="T33" s="14">
        <f t="shared" si="7"/>
        <v>0.44</v>
      </c>
      <c r="U33" s="14">
        <f t="shared" si="8"/>
        <v>0.88444444444444437</v>
      </c>
      <c r="V33" s="14">
        <f>(Table31120212223[[#This Row],[2B]]+Table31120212223[[#This Row],[3B]]+(3*Table31120212223[[#This Row],[HR]]))/Table31120212223[[#This Row],[AB]]</f>
        <v>0.22222222222222221</v>
      </c>
      <c r="W3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7.9640000000000004</v>
      </c>
      <c r="X33" s="15">
        <f t="shared" si="9"/>
        <v>4.3416000000000006</v>
      </c>
    </row>
    <row r="34" spans="1:24" x14ac:dyDescent="0.25">
      <c r="A34" s="17" t="s">
        <v>245</v>
      </c>
      <c r="B34" s="17" t="str">
        <f>Spikes!A7</f>
        <v>Wade Barnett</v>
      </c>
      <c r="C34" s="17">
        <f>Spikes!B7</f>
        <v>63</v>
      </c>
      <c r="D34" s="17">
        <f>Spikes!C7</f>
        <v>56</v>
      </c>
      <c r="E34" s="17">
        <f>Spikes!D7</f>
        <v>9</v>
      </c>
      <c r="F34" s="17">
        <f>Spikes!E7</f>
        <v>7</v>
      </c>
      <c r="G34" s="17">
        <f>Spikes!F7</f>
        <v>4</v>
      </c>
      <c r="H34" s="17">
        <f>Spikes!G7</f>
        <v>4</v>
      </c>
      <c r="I34" s="17">
        <f>Spikes!H7</f>
        <v>1</v>
      </c>
      <c r="J34" s="17">
        <f>Spikes!I7</f>
        <v>0</v>
      </c>
      <c r="K34" s="17">
        <f>Spikes!J7</f>
        <v>15</v>
      </c>
      <c r="L34" s="17">
        <f>Spikes!K7</f>
        <v>3</v>
      </c>
      <c r="M34" s="11">
        <f t="shared" ref="M34:M53" si="10">IFERROR(G34/E34,0)</f>
        <v>0.44444444444444442</v>
      </c>
      <c r="N34" s="11">
        <f t="shared" ref="N34:N53" si="11">IFERROR(H34/E34,0)</f>
        <v>0.44444444444444442</v>
      </c>
      <c r="O34" s="11">
        <f t="shared" ref="O34:O53" si="12">IFERROR(I34/E34,0)</f>
        <v>0.1111111111111111</v>
      </c>
      <c r="P34" s="11">
        <f t="shared" ref="P34:P53" si="13">IFERROR(J34/E34,0)</f>
        <v>0</v>
      </c>
      <c r="Q34" s="11">
        <f t="shared" ref="Q34:Q53" si="14">IFERROR(F34/C34,0)</f>
        <v>0.1111111111111111</v>
      </c>
      <c r="R34" s="12">
        <f t="shared" ref="R34:R53" si="15">IFERROR((G34+H34+I34+J34)/D34,0)</f>
        <v>0.16071428571428573</v>
      </c>
      <c r="S34" s="12">
        <f t="shared" ref="S34:S53" si="16">IFERROR(K34/D34,0)</f>
        <v>0.26785714285714285</v>
      </c>
      <c r="T34" s="14">
        <f t="shared" ref="T34:T53" si="17">(E34+F34)/C34</f>
        <v>0.25396825396825395</v>
      </c>
      <c r="U34" s="14">
        <f t="shared" ref="U34:U53" si="18">S34+T34</f>
        <v>0.52182539682539675</v>
      </c>
      <c r="V34" s="14">
        <f>(Table31120212223[[#This Row],[2B]]+Table31120212223[[#This Row],[3B]]+(3*Table31120212223[[#This Row],[HR]]))/Table31120212223[[#This Row],[AB]]</f>
        <v>8.9285714285714288E-2</v>
      </c>
      <c r="W3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15.09</v>
      </c>
      <c r="X34" s="15">
        <f t="shared" ref="X34:X53" si="19">((E34+F34)*(K34+(0.26*F34))+(0.52*L34))/C34</f>
        <v>4.2965079365079371</v>
      </c>
    </row>
    <row r="35" spans="1:24" x14ac:dyDescent="0.25">
      <c r="A35" s="17" t="s">
        <v>246</v>
      </c>
      <c r="B35" s="17" t="str">
        <f>Cannons!A10</f>
        <v>Marco Montero</v>
      </c>
      <c r="C35" s="17">
        <f>Cannons!B10</f>
        <v>32</v>
      </c>
      <c r="D35" s="17">
        <f>Cannons!C10</f>
        <v>30</v>
      </c>
      <c r="E35" s="17">
        <f>Cannons!D10</f>
        <v>7</v>
      </c>
      <c r="F35" s="17">
        <f>Cannons!E10</f>
        <v>2</v>
      </c>
      <c r="G35" s="17">
        <f>Cannons!F10</f>
        <v>4</v>
      </c>
      <c r="H35" s="17">
        <f>Cannons!G10</f>
        <v>2</v>
      </c>
      <c r="I35" s="17">
        <f>Cannons!H10</f>
        <v>1</v>
      </c>
      <c r="J35" s="17">
        <f>Cannons!I10</f>
        <v>0</v>
      </c>
      <c r="K35" s="17">
        <f>Cannons!J10</f>
        <v>11</v>
      </c>
      <c r="L35" s="17">
        <f>Cannons!K10</f>
        <v>3</v>
      </c>
      <c r="M35" s="11">
        <f t="shared" si="10"/>
        <v>0.5714285714285714</v>
      </c>
      <c r="N35" s="11">
        <f t="shared" si="11"/>
        <v>0.2857142857142857</v>
      </c>
      <c r="O35" s="11">
        <f t="shared" si="12"/>
        <v>0.14285714285714285</v>
      </c>
      <c r="P35" s="11">
        <f t="shared" si="13"/>
        <v>0</v>
      </c>
      <c r="Q35" s="11">
        <f t="shared" si="14"/>
        <v>6.25E-2</v>
      </c>
      <c r="R35" s="12">
        <f t="shared" si="15"/>
        <v>0.23333333333333334</v>
      </c>
      <c r="S35" s="12">
        <f t="shared" si="16"/>
        <v>0.36666666666666664</v>
      </c>
      <c r="T35" s="14">
        <f t="shared" si="17"/>
        <v>0.28125</v>
      </c>
      <c r="U35" s="14">
        <f t="shared" si="18"/>
        <v>0.6479166666666667</v>
      </c>
      <c r="V35" s="14">
        <f>(Table31120212223[[#This Row],[2B]]+Table31120212223[[#This Row],[3B]]+(3*Table31120212223[[#This Row],[HR]]))/Table31120212223[[#This Row],[AB]]</f>
        <v>0.1</v>
      </c>
      <c r="W3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9.1</v>
      </c>
      <c r="X35" s="15">
        <f t="shared" si="19"/>
        <v>3.2887499999999998</v>
      </c>
    </row>
    <row r="36" spans="1:24" x14ac:dyDescent="0.25">
      <c r="A36" s="17" t="s">
        <v>243</v>
      </c>
      <c r="B36" s="17" t="str">
        <f>Trolls!A8</f>
        <v>Calvin Ellis</v>
      </c>
      <c r="C36" s="17">
        <f>Trolls!B8</f>
        <v>59</v>
      </c>
      <c r="D36" s="17">
        <f>Trolls!C8</f>
        <v>55</v>
      </c>
      <c r="E36" s="17">
        <f>Trolls!D8</f>
        <v>10</v>
      </c>
      <c r="F36" s="17">
        <f>Trolls!E8</f>
        <v>4</v>
      </c>
      <c r="G36" s="17">
        <f>Trolls!F8</f>
        <v>8</v>
      </c>
      <c r="H36" s="17">
        <f>Trolls!G8</f>
        <v>2</v>
      </c>
      <c r="I36" s="17">
        <f>Trolls!H8</f>
        <v>0</v>
      </c>
      <c r="J36" s="17">
        <f>Trolls!I8</f>
        <v>0</v>
      </c>
      <c r="K36" s="17">
        <f>Trolls!J8</f>
        <v>12</v>
      </c>
      <c r="L36" s="17">
        <f>Trolls!K8</f>
        <v>4</v>
      </c>
      <c r="M36" s="11">
        <f t="shared" si="10"/>
        <v>0.8</v>
      </c>
      <c r="N36" s="11">
        <f t="shared" si="11"/>
        <v>0.2</v>
      </c>
      <c r="O36" s="11">
        <f t="shared" si="12"/>
        <v>0</v>
      </c>
      <c r="P36" s="11">
        <f t="shared" si="13"/>
        <v>0</v>
      </c>
      <c r="Q36" s="11">
        <f t="shared" si="14"/>
        <v>6.7796610169491525E-2</v>
      </c>
      <c r="R36" s="12">
        <f t="shared" si="15"/>
        <v>0.18181818181818182</v>
      </c>
      <c r="S36" s="12">
        <f t="shared" si="16"/>
        <v>0.21818181818181817</v>
      </c>
      <c r="T36" s="14">
        <f t="shared" si="17"/>
        <v>0.23728813559322035</v>
      </c>
      <c r="U36" s="14">
        <f t="shared" si="18"/>
        <v>0.45546995377503852</v>
      </c>
      <c r="V36" s="14">
        <f>(Table31120212223[[#This Row],[2B]]+Table31120212223[[#This Row],[3B]]+(3*Table31120212223[[#This Row],[HR]]))/Table31120212223[[#This Row],[AB]]</f>
        <v>3.6363636363636362E-2</v>
      </c>
      <c r="W3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12.419999999999998</v>
      </c>
      <c r="X36" s="15">
        <f t="shared" si="19"/>
        <v>3.1294915254237292</v>
      </c>
    </row>
    <row r="37" spans="1:24" x14ac:dyDescent="0.25">
      <c r="A37" s="17" t="s">
        <v>244</v>
      </c>
      <c r="B37" s="17" t="str">
        <f>Badgers!A10</f>
        <v>Victor Gallego</v>
      </c>
      <c r="C37" s="17">
        <f>Badgers!B10</f>
        <v>26</v>
      </c>
      <c r="D37" s="17">
        <f>Badgers!C10</f>
        <v>25</v>
      </c>
      <c r="E37" s="17">
        <f>Badgers!D10</f>
        <v>5</v>
      </c>
      <c r="F37" s="17">
        <f>Badgers!E10</f>
        <v>1</v>
      </c>
      <c r="G37" s="17">
        <f>Badgers!F10</f>
        <v>1</v>
      </c>
      <c r="H37" s="17">
        <f>Badgers!G10</f>
        <v>2</v>
      </c>
      <c r="I37" s="17">
        <f>Badgers!H10</f>
        <v>1</v>
      </c>
      <c r="J37" s="17">
        <f>Badgers!I10</f>
        <v>1</v>
      </c>
      <c r="K37" s="17">
        <f>Badgers!J10</f>
        <v>12</v>
      </c>
      <c r="L37" s="17">
        <f>Badgers!K10</f>
        <v>1</v>
      </c>
      <c r="M37" s="11">
        <f t="shared" si="10"/>
        <v>0.2</v>
      </c>
      <c r="N37" s="11">
        <f t="shared" si="11"/>
        <v>0.4</v>
      </c>
      <c r="O37" s="11">
        <f t="shared" si="12"/>
        <v>0.2</v>
      </c>
      <c r="P37" s="11">
        <f t="shared" si="13"/>
        <v>0.2</v>
      </c>
      <c r="Q37" s="11">
        <f t="shared" si="14"/>
        <v>3.8461538461538464E-2</v>
      </c>
      <c r="R37" s="12">
        <f t="shared" si="15"/>
        <v>0.2</v>
      </c>
      <c r="S37" s="12">
        <f t="shared" si="16"/>
        <v>0.48</v>
      </c>
      <c r="T37" s="14">
        <f t="shared" si="17"/>
        <v>0.23076923076923078</v>
      </c>
      <c r="U37" s="14">
        <f t="shared" si="18"/>
        <v>0.71076923076923082</v>
      </c>
      <c r="V37" s="14">
        <f>(Table31120212223[[#This Row],[2B]]+Table31120212223[[#This Row],[3B]]+(3*Table31120212223[[#This Row],[HR]]))/Table31120212223[[#This Row],[AB]]</f>
        <v>0.24</v>
      </c>
      <c r="W3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5.8207692307692307</v>
      </c>
      <c r="X37" s="15">
        <f t="shared" si="19"/>
        <v>2.8492307692307692</v>
      </c>
    </row>
    <row r="38" spans="1:24" x14ac:dyDescent="0.25">
      <c r="A38" s="17" t="s">
        <v>245</v>
      </c>
      <c r="B38" s="17" t="str">
        <f>Spikes!A12</f>
        <v>Emanuel Turner</v>
      </c>
      <c r="C38" s="17">
        <f>Spikes!B12</f>
        <v>31</v>
      </c>
      <c r="D38" s="17">
        <f>Spikes!C12</f>
        <v>30</v>
      </c>
      <c r="E38" s="17">
        <f>Spikes!D12</f>
        <v>6</v>
      </c>
      <c r="F38" s="17">
        <f>Spikes!E12</f>
        <v>1</v>
      </c>
      <c r="G38" s="17">
        <f>Spikes!F12</f>
        <v>3</v>
      </c>
      <c r="H38" s="17">
        <f>Spikes!G12</f>
        <v>1</v>
      </c>
      <c r="I38" s="17">
        <f>Spikes!H12</f>
        <v>1</v>
      </c>
      <c r="J38" s="17">
        <f>Spikes!I12</f>
        <v>1</v>
      </c>
      <c r="K38" s="17">
        <f>Spikes!J12</f>
        <v>12</v>
      </c>
      <c r="L38" s="17">
        <f>Spikes!K12</f>
        <v>2</v>
      </c>
      <c r="M38" s="11">
        <f t="shared" si="10"/>
        <v>0.5</v>
      </c>
      <c r="N38" s="11">
        <f t="shared" si="11"/>
        <v>0.16666666666666666</v>
      </c>
      <c r="O38" s="11">
        <f t="shared" si="12"/>
        <v>0.16666666666666666</v>
      </c>
      <c r="P38" s="11">
        <f t="shared" si="13"/>
        <v>0.16666666666666666</v>
      </c>
      <c r="Q38" s="11">
        <f t="shared" si="14"/>
        <v>3.2258064516129031E-2</v>
      </c>
      <c r="R38" s="12">
        <f t="shared" si="15"/>
        <v>0.2</v>
      </c>
      <c r="S38" s="12">
        <f t="shared" si="16"/>
        <v>0.4</v>
      </c>
      <c r="T38" s="14">
        <f t="shared" si="17"/>
        <v>0.22580645161290322</v>
      </c>
      <c r="U38" s="14">
        <f t="shared" si="18"/>
        <v>0.62580645161290327</v>
      </c>
      <c r="V38" s="14">
        <f>(Table31120212223[[#This Row],[2B]]+Table31120212223[[#This Row],[3B]]+(3*Table31120212223[[#This Row],[HR]]))/Table31120212223[[#This Row],[AB]]</f>
        <v>0.16666666666666666</v>
      </c>
      <c r="W3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6.3177419354838706</v>
      </c>
      <c r="X38" s="15">
        <f t="shared" si="19"/>
        <v>2.8019354838709676</v>
      </c>
    </row>
    <row r="39" spans="1:24" x14ac:dyDescent="0.25">
      <c r="A39" s="17" t="s">
        <v>243</v>
      </c>
      <c r="B39" s="17" t="str">
        <f>Trolls!A12</f>
        <v>Agustin Cortes</v>
      </c>
      <c r="C39" s="17">
        <f>Trolls!B12</f>
        <v>27</v>
      </c>
      <c r="D39" s="17">
        <f>Trolls!C12</f>
        <v>26</v>
      </c>
      <c r="E39" s="17">
        <f>Trolls!D12</f>
        <v>7</v>
      </c>
      <c r="F39" s="17">
        <f>Trolls!E12</f>
        <v>1</v>
      </c>
      <c r="G39" s="17">
        <f>Trolls!F12</f>
        <v>5</v>
      </c>
      <c r="H39" s="17">
        <f>Trolls!G12</f>
        <v>2</v>
      </c>
      <c r="I39" s="17">
        <f>Trolls!H12</f>
        <v>0</v>
      </c>
      <c r="J39" s="17">
        <f>Trolls!I12</f>
        <v>0</v>
      </c>
      <c r="K39" s="17">
        <f>Trolls!J12</f>
        <v>9</v>
      </c>
      <c r="L39" s="17">
        <f>Trolls!K12</f>
        <v>2</v>
      </c>
      <c r="M39" s="11">
        <f t="shared" si="10"/>
        <v>0.7142857142857143</v>
      </c>
      <c r="N39" s="11">
        <f t="shared" si="11"/>
        <v>0.2857142857142857</v>
      </c>
      <c r="O39" s="11">
        <f t="shared" si="12"/>
        <v>0</v>
      </c>
      <c r="P39" s="11">
        <f t="shared" si="13"/>
        <v>0</v>
      </c>
      <c r="Q39" s="11">
        <f t="shared" si="14"/>
        <v>3.7037037037037035E-2</v>
      </c>
      <c r="R39" s="12">
        <f t="shared" si="15"/>
        <v>0.26923076923076922</v>
      </c>
      <c r="S39" s="12">
        <f t="shared" si="16"/>
        <v>0.34615384615384615</v>
      </c>
      <c r="T39" s="14">
        <f t="shared" si="17"/>
        <v>0.29629629629629628</v>
      </c>
      <c r="U39" s="33">
        <f t="shared" si="18"/>
        <v>0.64245014245014243</v>
      </c>
      <c r="V39" s="33">
        <f>(Table31120212223[[#This Row],[2B]]+Table31120212223[[#This Row],[3B]]+(3*Table31120212223[[#This Row],[HR]]))/Table31120212223[[#This Row],[AB]]</f>
        <v>7.6923076923076927E-2</v>
      </c>
      <c r="W39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7.6800000000000006</v>
      </c>
      <c r="X39" s="15">
        <f t="shared" si="19"/>
        <v>2.7822222222222224</v>
      </c>
    </row>
    <row r="40" spans="1:24" x14ac:dyDescent="0.25">
      <c r="A40" s="17" t="s">
        <v>246</v>
      </c>
      <c r="B40" s="17" t="str">
        <f>Cannons!A12</f>
        <v>Marco Marquez</v>
      </c>
      <c r="C40" s="17">
        <f>Cannons!B12</f>
        <v>29</v>
      </c>
      <c r="D40" s="17">
        <f>Cannons!C12</f>
        <v>24</v>
      </c>
      <c r="E40" s="17">
        <f>Cannons!D12</f>
        <v>4</v>
      </c>
      <c r="F40" s="17">
        <f>Cannons!E12</f>
        <v>5</v>
      </c>
      <c r="G40" s="17">
        <f>Cannons!F12</f>
        <v>3</v>
      </c>
      <c r="H40" s="17">
        <f>Cannons!G12</f>
        <v>0</v>
      </c>
      <c r="I40" s="17">
        <f>Cannons!H12</f>
        <v>0</v>
      </c>
      <c r="J40" s="17">
        <f>Cannons!I12</f>
        <v>1</v>
      </c>
      <c r="K40" s="17">
        <f>Cannons!J12</f>
        <v>7</v>
      </c>
      <c r="L40" s="17">
        <f>Cannons!K12</f>
        <v>4</v>
      </c>
      <c r="M40" s="20">
        <f t="shared" si="10"/>
        <v>0.75</v>
      </c>
      <c r="N40" s="20">
        <f t="shared" si="11"/>
        <v>0</v>
      </c>
      <c r="O40" s="20">
        <f t="shared" si="12"/>
        <v>0</v>
      </c>
      <c r="P40" s="20">
        <f t="shared" si="13"/>
        <v>0.25</v>
      </c>
      <c r="Q40" s="20">
        <f t="shared" si="14"/>
        <v>0.17241379310344829</v>
      </c>
      <c r="R40" s="21">
        <f t="shared" si="15"/>
        <v>0.16666666666666666</v>
      </c>
      <c r="S40" s="21">
        <f t="shared" si="16"/>
        <v>0.29166666666666669</v>
      </c>
      <c r="T40" s="22">
        <f t="shared" si="17"/>
        <v>0.31034482758620691</v>
      </c>
      <c r="U40" s="22">
        <f t="shared" si="18"/>
        <v>0.60201149425287359</v>
      </c>
      <c r="V40" s="22">
        <f>(Table31120212223[[#This Row],[2B]]+Table31120212223[[#This Row],[3B]]+(3*Table31120212223[[#This Row],[HR]]))/Table31120212223[[#This Row],[AB]]</f>
        <v>0.125</v>
      </c>
      <c r="W40" s="23">
        <f>(0.69*Table31120212223[[#This Row],[BB]])+(0.89*Table31120212223[[#This Row],[1B]])+(1.27*Table31120212223[[#This Row],[2B]])+(1.62*Table31120212223[[#This Row],[3B]])+(2.1*Table31120212223[[#This Row],[HR]])/Table31120212223[[#This Row],[PA]]</f>
        <v>6.1924137931034471</v>
      </c>
      <c r="X40" s="23">
        <f t="shared" si="19"/>
        <v>2.6475862068965519</v>
      </c>
    </row>
    <row r="41" spans="1:24" x14ac:dyDescent="0.25">
      <c r="A41" s="17" t="s">
        <v>244</v>
      </c>
      <c r="B41" s="17" t="str">
        <f>Badgers!A5</f>
        <v>Alberto Perez</v>
      </c>
      <c r="C41" s="17">
        <f>Badgers!B5</f>
        <v>69</v>
      </c>
      <c r="D41" s="17">
        <f>Badgers!C5</f>
        <v>66</v>
      </c>
      <c r="E41" s="17">
        <f>Badgers!D5</f>
        <v>10</v>
      </c>
      <c r="F41" s="17">
        <f>Badgers!E5</f>
        <v>3</v>
      </c>
      <c r="G41" s="17">
        <f>Badgers!F5</f>
        <v>8</v>
      </c>
      <c r="H41" s="17">
        <f>Badgers!G5</f>
        <v>2</v>
      </c>
      <c r="I41" s="17">
        <f>Badgers!H5</f>
        <v>0</v>
      </c>
      <c r="J41" s="17">
        <f>Badgers!I5</f>
        <v>0</v>
      </c>
      <c r="K41" s="17">
        <f>Badgers!J5</f>
        <v>12</v>
      </c>
      <c r="L41" s="17">
        <f>Badgers!K5</f>
        <v>3</v>
      </c>
      <c r="M41" s="11">
        <f t="shared" si="10"/>
        <v>0.8</v>
      </c>
      <c r="N41" s="11">
        <f t="shared" si="11"/>
        <v>0.2</v>
      </c>
      <c r="O41" s="11">
        <f t="shared" si="12"/>
        <v>0</v>
      </c>
      <c r="P41" s="11">
        <f t="shared" si="13"/>
        <v>0</v>
      </c>
      <c r="Q41" s="11">
        <f t="shared" si="14"/>
        <v>4.3478260869565216E-2</v>
      </c>
      <c r="R41" s="12">
        <f t="shared" si="15"/>
        <v>0.15151515151515152</v>
      </c>
      <c r="S41" s="12">
        <f t="shared" si="16"/>
        <v>0.18181818181818182</v>
      </c>
      <c r="T41" s="14">
        <f t="shared" si="17"/>
        <v>0.18840579710144928</v>
      </c>
      <c r="U41" s="14">
        <f t="shared" si="18"/>
        <v>0.3702239789196311</v>
      </c>
      <c r="V41" s="14">
        <f>(Table31120212223[[#This Row],[2B]]+Table31120212223[[#This Row],[3B]]+(3*Table31120212223[[#This Row],[HR]]))/Table31120212223[[#This Row],[AB]]</f>
        <v>3.0303030303030304E-2</v>
      </c>
      <c r="W4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11.73</v>
      </c>
      <c r="X41" s="15">
        <f t="shared" si="19"/>
        <v>2.4304347826086956</v>
      </c>
    </row>
    <row r="42" spans="1:24" x14ac:dyDescent="0.25">
      <c r="A42" s="17" t="s">
        <v>245</v>
      </c>
      <c r="B42" s="17" t="str">
        <f>Spikes!A13</f>
        <v>Ivan Moya</v>
      </c>
      <c r="C42" s="17">
        <f>Spikes!B13</f>
        <v>25</v>
      </c>
      <c r="D42" s="17">
        <f>Spikes!C13</f>
        <v>23</v>
      </c>
      <c r="E42" s="17">
        <f>Spikes!D13</f>
        <v>5</v>
      </c>
      <c r="F42" s="17">
        <f>Spikes!E13</f>
        <v>2</v>
      </c>
      <c r="G42" s="17">
        <f>Spikes!F13</f>
        <v>3</v>
      </c>
      <c r="H42" s="17">
        <f>Spikes!G13</f>
        <v>2</v>
      </c>
      <c r="I42" s="17">
        <f>Spikes!H13</f>
        <v>0</v>
      </c>
      <c r="J42" s="17">
        <f>Spikes!I13</f>
        <v>0</v>
      </c>
      <c r="K42" s="17">
        <f>Spikes!J13</f>
        <v>7</v>
      </c>
      <c r="L42" s="17">
        <f>Spikes!K13</f>
        <v>0</v>
      </c>
      <c r="M42" s="11">
        <f t="shared" si="10"/>
        <v>0.6</v>
      </c>
      <c r="N42" s="11">
        <f t="shared" si="11"/>
        <v>0.4</v>
      </c>
      <c r="O42" s="11">
        <f t="shared" si="12"/>
        <v>0</v>
      </c>
      <c r="P42" s="11">
        <f t="shared" si="13"/>
        <v>0</v>
      </c>
      <c r="Q42" s="11">
        <f t="shared" si="14"/>
        <v>0.08</v>
      </c>
      <c r="R42" s="12">
        <f t="shared" si="15"/>
        <v>0.21739130434782608</v>
      </c>
      <c r="S42" s="12">
        <f t="shared" si="16"/>
        <v>0.30434782608695654</v>
      </c>
      <c r="T42" s="14">
        <f t="shared" si="17"/>
        <v>0.28000000000000003</v>
      </c>
      <c r="U42" s="14">
        <f t="shared" si="18"/>
        <v>0.58434782608695657</v>
      </c>
      <c r="V42" s="14">
        <f>(Table31120212223[[#This Row],[2B]]+Table31120212223[[#This Row],[3B]]+(3*Table31120212223[[#This Row],[HR]]))/Table31120212223[[#This Row],[AB]]</f>
        <v>8.6956521739130432E-2</v>
      </c>
      <c r="W4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6.59</v>
      </c>
      <c r="X42" s="15">
        <f t="shared" si="19"/>
        <v>2.1055999999999999</v>
      </c>
    </row>
    <row r="43" spans="1:24" x14ac:dyDescent="0.25">
      <c r="A43" s="17" t="s">
        <v>243</v>
      </c>
      <c r="B43" s="16" t="str">
        <f>Trolls!A13</f>
        <v>Raymond Elliot</v>
      </c>
      <c r="C43" s="16">
        <f>Trolls!B13</f>
        <v>28</v>
      </c>
      <c r="D43" s="16">
        <f>Trolls!C13</f>
        <v>27</v>
      </c>
      <c r="E43" s="16">
        <f>Trolls!D13</f>
        <v>5</v>
      </c>
      <c r="F43" s="16">
        <f>Trolls!E13</f>
        <v>1</v>
      </c>
      <c r="G43" s="16">
        <f>Trolls!F13</f>
        <v>3</v>
      </c>
      <c r="H43" s="16">
        <f>Trolls!G13</f>
        <v>1</v>
      </c>
      <c r="I43" s="16">
        <f>Trolls!H13</f>
        <v>0</v>
      </c>
      <c r="J43" s="16">
        <f>Trolls!I13</f>
        <v>1</v>
      </c>
      <c r="K43" s="16">
        <f>Trolls!J13</f>
        <v>9</v>
      </c>
      <c r="L43" s="16">
        <f>Trolls!K13</f>
        <v>0</v>
      </c>
      <c r="M43" s="11">
        <f t="shared" si="10"/>
        <v>0.6</v>
      </c>
      <c r="N43" s="11">
        <f t="shared" si="11"/>
        <v>0.2</v>
      </c>
      <c r="O43" s="11">
        <f t="shared" si="12"/>
        <v>0</v>
      </c>
      <c r="P43" s="11">
        <f t="shared" si="13"/>
        <v>0.2</v>
      </c>
      <c r="Q43" s="11">
        <f t="shared" si="14"/>
        <v>3.5714285714285712E-2</v>
      </c>
      <c r="R43" s="12">
        <f t="shared" si="15"/>
        <v>0.18518518518518517</v>
      </c>
      <c r="S43" s="12">
        <f t="shared" si="16"/>
        <v>0.33333333333333331</v>
      </c>
      <c r="T43" s="14">
        <f t="shared" si="17"/>
        <v>0.21428571428571427</v>
      </c>
      <c r="U43" s="14">
        <f t="shared" si="18"/>
        <v>0.54761904761904756</v>
      </c>
      <c r="V43" s="14">
        <f>(Table31120212223[[#This Row],[2B]]+Table31120212223[[#This Row],[3B]]+(3*Table31120212223[[#This Row],[HR]]))/Table31120212223[[#This Row],[AB]]</f>
        <v>0.14814814814814814</v>
      </c>
      <c r="W4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4.7050000000000001</v>
      </c>
      <c r="X43" s="15">
        <f t="shared" si="19"/>
        <v>1.9842857142857144</v>
      </c>
    </row>
    <row r="44" spans="1:24" x14ac:dyDescent="0.25">
      <c r="A44" s="17" t="s">
        <v>243</v>
      </c>
      <c r="B44" s="17" t="str">
        <f>Trolls!A11</f>
        <v>Tyler Soto</v>
      </c>
      <c r="C44" s="17">
        <f>Trolls!B11</f>
        <v>29</v>
      </c>
      <c r="D44" s="17">
        <f>Trolls!C11</f>
        <v>27</v>
      </c>
      <c r="E44" s="17">
        <f>Trolls!D11</f>
        <v>6</v>
      </c>
      <c r="F44" s="17">
        <f>Trolls!E11</f>
        <v>2</v>
      </c>
      <c r="G44" s="17">
        <f>Trolls!F11</f>
        <v>6</v>
      </c>
      <c r="H44" s="17">
        <f>Trolls!G11</f>
        <v>0</v>
      </c>
      <c r="I44" s="17">
        <f>Trolls!H11</f>
        <v>0</v>
      </c>
      <c r="J44" s="17">
        <f>Trolls!I11</f>
        <v>0</v>
      </c>
      <c r="K44" s="17">
        <f>Trolls!J11</f>
        <v>6</v>
      </c>
      <c r="L44" s="17">
        <f>Trolls!K11</f>
        <v>3</v>
      </c>
      <c r="M44" s="11">
        <f t="shared" si="10"/>
        <v>1</v>
      </c>
      <c r="N44" s="11">
        <f t="shared" si="11"/>
        <v>0</v>
      </c>
      <c r="O44" s="11">
        <f t="shared" si="12"/>
        <v>0</v>
      </c>
      <c r="P44" s="11">
        <f t="shared" si="13"/>
        <v>0</v>
      </c>
      <c r="Q44" s="11">
        <f t="shared" si="14"/>
        <v>6.8965517241379309E-2</v>
      </c>
      <c r="R44" s="12">
        <f t="shared" si="15"/>
        <v>0.22222222222222221</v>
      </c>
      <c r="S44" s="12">
        <f t="shared" si="16"/>
        <v>0.22222222222222221</v>
      </c>
      <c r="T44" s="14">
        <f t="shared" si="17"/>
        <v>0.27586206896551724</v>
      </c>
      <c r="U44" s="14">
        <f t="shared" si="18"/>
        <v>0.49808429118773945</v>
      </c>
      <c r="V44" s="14">
        <f>(Table31120212223[[#This Row],[2B]]+Table31120212223[[#This Row],[3B]]+(3*Table31120212223[[#This Row],[HR]]))/Table31120212223[[#This Row],[AB]]</f>
        <v>0</v>
      </c>
      <c r="W4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6.72</v>
      </c>
      <c r="X44" s="15">
        <f t="shared" si="19"/>
        <v>1.8524137931034483</v>
      </c>
    </row>
    <row r="45" spans="1:24" x14ac:dyDescent="0.25">
      <c r="A45" s="17" t="s">
        <v>244</v>
      </c>
      <c r="B45" s="17" t="str">
        <f>Badgers!A12</f>
        <v>Kumaran Seelen</v>
      </c>
      <c r="C45" s="17">
        <f>Badgers!B12</f>
        <v>28</v>
      </c>
      <c r="D45" s="17">
        <f>Badgers!C12</f>
        <v>27</v>
      </c>
      <c r="E45" s="17">
        <f>Badgers!D12</f>
        <v>4</v>
      </c>
      <c r="F45" s="17">
        <f>Badgers!E12</f>
        <v>1</v>
      </c>
      <c r="G45" s="17">
        <f>Badgers!F12</f>
        <v>0</v>
      </c>
      <c r="H45" s="17">
        <f>Badgers!G12</f>
        <v>2</v>
      </c>
      <c r="I45" s="17">
        <f>Badgers!H12</f>
        <v>2</v>
      </c>
      <c r="J45" s="17">
        <f>Badgers!I12</f>
        <v>0</v>
      </c>
      <c r="K45" s="17">
        <f>Badgers!J12</f>
        <v>10</v>
      </c>
      <c r="L45" s="17">
        <f>Badgers!K12</f>
        <v>0</v>
      </c>
      <c r="M45" s="11">
        <f t="shared" si="10"/>
        <v>0</v>
      </c>
      <c r="N45" s="11">
        <f t="shared" si="11"/>
        <v>0.5</v>
      </c>
      <c r="O45" s="11">
        <f t="shared" si="12"/>
        <v>0.5</v>
      </c>
      <c r="P45" s="11">
        <f t="shared" si="13"/>
        <v>0</v>
      </c>
      <c r="Q45" s="11">
        <f t="shared" si="14"/>
        <v>3.5714285714285712E-2</v>
      </c>
      <c r="R45" s="12">
        <f t="shared" si="15"/>
        <v>0.14814814814814814</v>
      </c>
      <c r="S45" s="12">
        <f t="shared" si="16"/>
        <v>0.37037037037037035</v>
      </c>
      <c r="T45" s="14">
        <f t="shared" si="17"/>
        <v>0.17857142857142858</v>
      </c>
      <c r="U45" s="14">
        <f t="shared" si="18"/>
        <v>0.54894179894179895</v>
      </c>
      <c r="V45" s="14">
        <f>(Table31120212223[[#This Row],[2B]]+Table31120212223[[#This Row],[3B]]+(3*Table31120212223[[#This Row],[HR]]))/Table31120212223[[#This Row],[AB]]</f>
        <v>0.14814814814814814</v>
      </c>
      <c r="W4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6.4700000000000006</v>
      </c>
      <c r="X45" s="15">
        <f t="shared" si="19"/>
        <v>1.8321428571428571</v>
      </c>
    </row>
    <row r="46" spans="1:24" x14ac:dyDescent="0.25">
      <c r="A46" s="17" t="s">
        <v>243</v>
      </c>
      <c r="B46" s="17" t="str">
        <f>Trolls!A14</f>
        <v>Kolbe Sump</v>
      </c>
      <c r="C46" s="17">
        <f>Trolls!B14</f>
        <v>27</v>
      </c>
      <c r="D46" s="17">
        <f>Trolls!C14</f>
        <v>27</v>
      </c>
      <c r="E46" s="17">
        <f>Trolls!D14</f>
        <v>6</v>
      </c>
      <c r="F46" s="17">
        <f>Trolls!E14</f>
        <v>0</v>
      </c>
      <c r="G46" s="17">
        <f>Trolls!F14</f>
        <v>5</v>
      </c>
      <c r="H46" s="17">
        <f>Trolls!G14</f>
        <v>1</v>
      </c>
      <c r="I46" s="17">
        <f>Trolls!H14</f>
        <v>0</v>
      </c>
      <c r="J46" s="17">
        <f>Trolls!I14</f>
        <v>0</v>
      </c>
      <c r="K46" s="17">
        <f>Trolls!J14</f>
        <v>7</v>
      </c>
      <c r="L46" s="17">
        <f>Trolls!K14</f>
        <v>0</v>
      </c>
      <c r="M46" s="11">
        <f t="shared" si="10"/>
        <v>0.83333333333333337</v>
      </c>
      <c r="N46" s="11">
        <f t="shared" si="11"/>
        <v>0.16666666666666666</v>
      </c>
      <c r="O46" s="11">
        <f t="shared" si="12"/>
        <v>0</v>
      </c>
      <c r="P46" s="11">
        <f t="shared" si="13"/>
        <v>0</v>
      </c>
      <c r="Q46" s="11">
        <f t="shared" si="14"/>
        <v>0</v>
      </c>
      <c r="R46" s="12">
        <f t="shared" si="15"/>
        <v>0.22222222222222221</v>
      </c>
      <c r="S46" s="12">
        <f t="shared" si="16"/>
        <v>0.25925925925925924</v>
      </c>
      <c r="T46" s="14">
        <f t="shared" si="17"/>
        <v>0.22222222222222221</v>
      </c>
      <c r="U46" s="14">
        <f t="shared" si="18"/>
        <v>0.48148148148148145</v>
      </c>
      <c r="V46" s="14">
        <f>(Table31120212223[[#This Row],[2B]]+Table31120212223[[#This Row],[3B]]+(3*Table31120212223[[#This Row],[HR]]))/Table31120212223[[#This Row],[AB]]</f>
        <v>3.7037037037037035E-2</v>
      </c>
      <c r="W4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5.7200000000000006</v>
      </c>
      <c r="X46" s="15">
        <f t="shared" si="19"/>
        <v>1.5555555555555556</v>
      </c>
    </row>
    <row r="47" spans="1:24" x14ac:dyDescent="0.25">
      <c r="A47" s="17" t="s">
        <v>243</v>
      </c>
      <c r="B47" s="17" t="str">
        <f>Trolls!A10</f>
        <v>Andre Bell</v>
      </c>
      <c r="C47" s="17">
        <f>Trolls!B10</f>
        <v>28</v>
      </c>
      <c r="D47" s="17">
        <f>Trolls!C10</f>
        <v>25</v>
      </c>
      <c r="E47" s="17">
        <f>Trolls!D10</f>
        <v>4</v>
      </c>
      <c r="F47" s="17">
        <f>Trolls!E10</f>
        <v>3</v>
      </c>
      <c r="G47" s="17">
        <f>Trolls!F10</f>
        <v>3</v>
      </c>
      <c r="H47" s="17">
        <f>Trolls!G10</f>
        <v>1</v>
      </c>
      <c r="I47" s="17">
        <f>Trolls!H10</f>
        <v>0</v>
      </c>
      <c r="J47" s="17">
        <f>Trolls!I10</f>
        <v>0</v>
      </c>
      <c r="K47" s="17">
        <f>Trolls!J10</f>
        <v>5</v>
      </c>
      <c r="L47" s="17">
        <f>Trolls!K10</f>
        <v>2</v>
      </c>
      <c r="M47" s="11">
        <f t="shared" si="10"/>
        <v>0.75</v>
      </c>
      <c r="N47" s="11">
        <f t="shared" si="11"/>
        <v>0.25</v>
      </c>
      <c r="O47" s="11">
        <f t="shared" si="12"/>
        <v>0</v>
      </c>
      <c r="P47" s="11">
        <f t="shared" si="13"/>
        <v>0</v>
      </c>
      <c r="Q47" s="11">
        <f t="shared" si="14"/>
        <v>0.10714285714285714</v>
      </c>
      <c r="R47" s="12">
        <f t="shared" si="15"/>
        <v>0.16</v>
      </c>
      <c r="S47" s="12">
        <f t="shared" si="16"/>
        <v>0.2</v>
      </c>
      <c r="T47" s="14">
        <f t="shared" si="17"/>
        <v>0.25</v>
      </c>
      <c r="U47" s="14">
        <f t="shared" si="18"/>
        <v>0.45</v>
      </c>
      <c r="V47" s="14">
        <f>(Table31120212223[[#This Row],[2B]]+Table31120212223[[#This Row],[3B]]+(3*Table31120212223[[#This Row],[HR]]))/Table31120212223[[#This Row],[AB]]</f>
        <v>0.04</v>
      </c>
      <c r="W4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6.01</v>
      </c>
      <c r="X47" s="15">
        <f t="shared" si="19"/>
        <v>1.4821428571428572</v>
      </c>
    </row>
    <row r="48" spans="1:24" x14ac:dyDescent="0.25">
      <c r="A48" s="17" t="s">
        <v>245</v>
      </c>
      <c r="B48" s="17" t="str">
        <f>Spikes!A11</f>
        <v>Hector Alonso</v>
      </c>
      <c r="C48" s="17">
        <f>Spikes!B11</f>
        <v>26</v>
      </c>
      <c r="D48" s="17">
        <f>Spikes!C11</f>
        <v>22</v>
      </c>
      <c r="E48" s="17">
        <f>Spikes!D11</f>
        <v>3</v>
      </c>
      <c r="F48" s="17">
        <f>Spikes!E11</f>
        <v>4</v>
      </c>
      <c r="G48" s="17">
        <f>Spikes!F11</f>
        <v>3</v>
      </c>
      <c r="H48" s="17">
        <f>Spikes!G11</f>
        <v>0</v>
      </c>
      <c r="I48" s="17">
        <f>Spikes!H11</f>
        <v>0</v>
      </c>
      <c r="J48" s="17">
        <f>Spikes!I11</f>
        <v>0</v>
      </c>
      <c r="K48" s="17">
        <f>Spikes!J11</f>
        <v>3</v>
      </c>
      <c r="L48" s="17">
        <f>Spikes!K11</f>
        <v>1</v>
      </c>
      <c r="M48" s="11">
        <f t="shared" si="10"/>
        <v>1</v>
      </c>
      <c r="N48" s="11">
        <f t="shared" si="11"/>
        <v>0</v>
      </c>
      <c r="O48" s="11">
        <f t="shared" si="12"/>
        <v>0</v>
      </c>
      <c r="P48" s="11">
        <f t="shared" si="13"/>
        <v>0</v>
      </c>
      <c r="Q48" s="11">
        <f t="shared" si="14"/>
        <v>0.15384615384615385</v>
      </c>
      <c r="R48" s="12">
        <f t="shared" si="15"/>
        <v>0.13636363636363635</v>
      </c>
      <c r="S48" s="12">
        <f t="shared" si="16"/>
        <v>0.13636363636363635</v>
      </c>
      <c r="T48" s="14">
        <f t="shared" si="17"/>
        <v>0.26923076923076922</v>
      </c>
      <c r="U48" s="14">
        <f t="shared" si="18"/>
        <v>0.40559440559440557</v>
      </c>
      <c r="V48" s="14">
        <f>(Table31120212223[[#This Row],[2B]]+Table31120212223[[#This Row],[3B]]+(3*Table31120212223[[#This Row],[HR]]))/Table31120212223[[#This Row],[AB]]</f>
        <v>0</v>
      </c>
      <c r="W4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5.43</v>
      </c>
      <c r="X48" s="15">
        <f t="shared" si="19"/>
        <v>1.1076923076923078</v>
      </c>
    </row>
    <row r="49" spans="1:24" x14ac:dyDescent="0.25">
      <c r="A49" s="17" t="s">
        <v>246</v>
      </c>
      <c r="B49" s="17" t="str">
        <f>Cannons!A14</f>
        <v>Carter Shelton</v>
      </c>
      <c r="C49" s="17">
        <f>Cannons!B14</f>
        <v>30</v>
      </c>
      <c r="D49" s="17">
        <f>Cannons!C14</f>
        <v>29</v>
      </c>
      <c r="E49" s="17">
        <f>Cannons!D14</f>
        <v>4</v>
      </c>
      <c r="F49" s="17">
        <f>Cannons!E14</f>
        <v>1</v>
      </c>
      <c r="G49" s="17">
        <f>Cannons!F14</f>
        <v>3</v>
      </c>
      <c r="H49" s="17">
        <f>Cannons!G14</f>
        <v>1</v>
      </c>
      <c r="I49" s="17">
        <f>Cannons!H14</f>
        <v>0</v>
      </c>
      <c r="J49" s="17">
        <f>Cannons!I14</f>
        <v>0</v>
      </c>
      <c r="K49" s="17">
        <f>Cannons!J14</f>
        <v>5</v>
      </c>
      <c r="L49" s="17">
        <f>Cannons!K14</f>
        <v>0</v>
      </c>
      <c r="M49" s="11">
        <f t="shared" si="10"/>
        <v>0.75</v>
      </c>
      <c r="N49" s="11">
        <f t="shared" si="11"/>
        <v>0.25</v>
      </c>
      <c r="O49" s="11">
        <f t="shared" si="12"/>
        <v>0</v>
      </c>
      <c r="P49" s="11">
        <f t="shared" si="13"/>
        <v>0</v>
      </c>
      <c r="Q49" s="11">
        <f t="shared" si="14"/>
        <v>3.3333333333333333E-2</v>
      </c>
      <c r="R49" s="12">
        <f t="shared" si="15"/>
        <v>0.13793103448275862</v>
      </c>
      <c r="S49" s="12">
        <f t="shared" si="16"/>
        <v>0.17241379310344829</v>
      </c>
      <c r="T49" s="14">
        <f t="shared" si="17"/>
        <v>0.16666666666666666</v>
      </c>
      <c r="U49" s="14">
        <f t="shared" si="18"/>
        <v>0.33908045977011492</v>
      </c>
      <c r="V49" s="14">
        <f>(Table31120212223[[#This Row],[2B]]+Table31120212223[[#This Row],[3B]]+(3*Table31120212223[[#This Row],[HR]]))/Table31120212223[[#This Row],[AB]]</f>
        <v>3.4482758620689655E-2</v>
      </c>
      <c r="W4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4.63</v>
      </c>
      <c r="X49" s="15">
        <f t="shared" si="19"/>
        <v>0.87666666666666659</v>
      </c>
    </row>
    <row r="50" spans="1:24" x14ac:dyDescent="0.25">
      <c r="A50" s="17" t="s">
        <v>245</v>
      </c>
      <c r="B50" s="17" t="str">
        <f>Spikes!A14</f>
        <v>Lewis Armstrong</v>
      </c>
      <c r="C50" s="17">
        <f>Spikes!B14</f>
        <v>31</v>
      </c>
      <c r="D50" s="17">
        <f>Spikes!C14</f>
        <v>27</v>
      </c>
      <c r="E50" s="17">
        <f>Spikes!D14</f>
        <v>2</v>
      </c>
      <c r="F50" s="17">
        <f>Spikes!E14</f>
        <v>4</v>
      </c>
      <c r="G50" s="17">
        <f>Spikes!F14</f>
        <v>1</v>
      </c>
      <c r="H50" s="17">
        <f>Spikes!G14</f>
        <v>1</v>
      </c>
      <c r="I50" s="17">
        <f>Spikes!H14</f>
        <v>0</v>
      </c>
      <c r="J50" s="17">
        <f>Spikes!I14</f>
        <v>0</v>
      </c>
      <c r="K50" s="17">
        <f>Spikes!J14</f>
        <v>3</v>
      </c>
      <c r="L50" s="17">
        <f>Spikes!K14</f>
        <v>1</v>
      </c>
      <c r="M50" s="11">
        <f t="shared" si="10"/>
        <v>0.5</v>
      </c>
      <c r="N50" s="11">
        <f t="shared" si="11"/>
        <v>0.5</v>
      </c>
      <c r="O50" s="11">
        <f t="shared" si="12"/>
        <v>0</v>
      </c>
      <c r="P50" s="11">
        <f t="shared" si="13"/>
        <v>0</v>
      </c>
      <c r="Q50" s="11">
        <f t="shared" si="14"/>
        <v>0.12903225806451613</v>
      </c>
      <c r="R50" s="12">
        <f t="shared" si="15"/>
        <v>7.407407407407407E-2</v>
      </c>
      <c r="S50" s="12">
        <f t="shared" si="16"/>
        <v>0.1111111111111111</v>
      </c>
      <c r="T50" s="14">
        <f t="shared" si="17"/>
        <v>0.19354838709677419</v>
      </c>
      <c r="U50" s="14">
        <f t="shared" si="18"/>
        <v>0.30465949820788529</v>
      </c>
      <c r="V50" s="14">
        <f>(Table31120212223[[#This Row],[2B]]+Table31120212223[[#This Row],[3B]]+(3*Table31120212223[[#This Row],[HR]]))/Table31120212223[[#This Row],[AB]]</f>
        <v>3.7037037037037035E-2</v>
      </c>
      <c r="W5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4.92</v>
      </c>
      <c r="X50" s="15">
        <f t="shared" si="19"/>
        <v>0.79870967741935484</v>
      </c>
    </row>
    <row r="51" spans="1:24" x14ac:dyDescent="0.25">
      <c r="A51" s="17" t="s">
        <v>244</v>
      </c>
      <c r="B51" s="17" t="str">
        <f>Badgers!A11</f>
        <v>Carmelo Lorenzo</v>
      </c>
      <c r="C51" s="17">
        <f>Badgers!B11</f>
        <v>25</v>
      </c>
      <c r="D51" s="17">
        <f>Badgers!C11</f>
        <v>24</v>
      </c>
      <c r="E51" s="17">
        <f>Badgers!D11</f>
        <v>3</v>
      </c>
      <c r="F51" s="17">
        <f>Badgers!E11</f>
        <v>1</v>
      </c>
      <c r="G51" s="17">
        <f>Badgers!F11</f>
        <v>2</v>
      </c>
      <c r="H51" s="17">
        <f>Badgers!G11</f>
        <v>1</v>
      </c>
      <c r="I51" s="17">
        <f>Badgers!H11</f>
        <v>0</v>
      </c>
      <c r="J51" s="17">
        <f>Badgers!I11</f>
        <v>0</v>
      </c>
      <c r="K51" s="17">
        <f>Badgers!J11</f>
        <v>4</v>
      </c>
      <c r="L51" s="17">
        <f>Badgers!K11</f>
        <v>0</v>
      </c>
      <c r="M51" s="11">
        <f t="shared" si="10"/>
        <v>0.66666666666666663</v>
      </c>
      <c r="N51" s="11">
        <f t="shared" si="11"/>
        <v>0.33333333333333331</v>
      </c>
      <c r="O51" s="11">
        <f t="shared" si="12"/>
        <v>0</v>
      </c>
      <c r="P51" s="11">
        <f t="shared" si="13"/>
        <v>0</v>
      </c>
      <c r="Q51" s="11">
        <f t="shared" si="14"/>
        <v>0.04</v>
      </c>
      <c r="R51" s="12">
        <f t="shared" si="15"/>
        <v>0.125</v>
      </c>
      <c r="S51" s="12">
        <f t="shared" si="16"/>
        <v>0.16666666666666666</v>
      </c>
      <c r="T51" s="14">
        <f t="shared" si="17"/>
        <v>0.16</v>
      </c>
      <c r="U51" s="14">
        <f t="shared" si="18"/>
        <v>0.32666666666666666</v>
      </c>
      <c r="V51" s="14">
        <f>(Table31120212223[[#This Row],[2B]]+Table31120212223[[#This Row],[3B]]+(3*Table31120212223[[#This Row],[HR]]))/Table31120212223[[#This Row],[AB]]</f>
        <v>4.1666666666666664E-2</v>
      </c>
      <c r="W5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3.7399999999999998</v>
      </c>
      <c r="X51" s="15">
        <f t="shared" si="19"/>
        <v>0.68159999999999998</v>
      </c>
    </row>
    <row r="52" spans="1:24" x14ac:dyDescent="0.25">
      <c r="A52" s="17" t="s">
        <v>246</v>
      </c>
      <c r="B52" s="17" t="str">
        <f>Cannons!A11</f>
        <v>Jason Smith</v>
      </c>
      <c r="C52" s="17">
        <f>Cannons!B11</f>
        <v>32</v>
      </c>
      <c r="D52" s="17">
        <f>Cannons!C11</f>
        <v>32</v>
      </c>
      <c r="E52" s="17">
        <f>Cannons!D11</f>
        <v>2</v>
      </c>
      <c r="F52" s="17">
        <f>Cannons!E11</f>
        <v>0</v>
      </c>
      <c r="G52" s="17">
        <f>Cannons!F11</f>
        <v>0</v>
      </c>
      <c r="H52" s="17">
        <f>Cannons!G11</f>
        <v>1</v>
      </c>
      <c r="I52" s="17">
        <f>Cannons!H11</f>
        <v>0</v>
      </c>
      <c r="J52" s="17">
        <f>Cannons!I11</f>
        <v>1</v>
      </c>
      <c r="K52" s="17">
        <f>Cannons!J11</f>
        <v>6</v>
      </c>
      <c r="L52" s="17">
        <f>Cannons!K11</f>
        <v>1</v>
      </c>
      <c r="M52" s="11">
        <f t="shared" si="10"/>
        <v>0</v>
      </c>
      <c r="N52" s="11">
        <f t="shared" si="11"/>
        <v>0.5</v>
      </c>
      <c r="O52" s="11">
        <f t="shared" si="12"/>
        <v>0</v>
      </c>
      <c r="P52" s="11">
        <f t="shared" si="13"/>
        <v>0.5</v>
      </c>
      <c r="Q52" s="11">
        <f t="shared" si="14"/>
        <v>0</v>
      </c>
      <c r="R52" s="12">
        <f t="shared" si="15"/>
        <v>6.25E-2</v>
      </c>
      <c r="S52" s="12">
        <f t="shared" si="16"/>
        <v>0.1875</v>
      </c>
      <c r="T52" s="14">
        <f t="shared" si="17"/>
        <v>6.25E-2</v>
      </c>
      <c r="U52" s="33">
        <f t="shared" si="18"/>
        <v>0.25</v>
      </c>
      <c r="V52" s="33">
        <f>(Table31120212223[[#This Row],[2B]]+Table31120212223[[#This Row],[3B]]+(3*Table31120212223[[#This Row],[HR]]))/Table31120212223[[#This Row],[AB]]</f>
        <v>0.125</v>
      </c>
      <c r="W52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1.3356250000000001</v>
      </c>
      <c r="X52" s="15">
        <f t="shared" si="19"/>
        <v>0.39124999999999999</v>
      </c>
    </row>
    <row r="53" spans="1:24" x14ac:dyDescent="0.25">
      <c r="A53" s="17" t="s">
        <v>244</v>
      </c>
      <c r="B53" s="17" t="str">
        <f>Badgers!A13</f>
        <v>Harvey Carr</v>
      </c>
      <c r="C53" s="17">
        <f>Badgers!B13</f>
        <v>25</v>
      </c>
      <c r="D53" s="17">
        <f>Badgers!C13</f>
        <v>19</v>
      </c>
      <c r="E53" s="17">
        <f>Badgers!D13</f>
        <v>0</v>
      </c>
      <c r="F53" s="17">
        <f>Badgers!E13</f>
        <v>6</v>
      </c>
      <c r="G53" s="17">
        <f>Badgers!F13</f>
        <v>0</v>
      </c>
      <c r="H53" s="17">
        <f>Badgers!G13</f>
        <v>0</v>
      </c>
      <c r="I53" s="17">
        <f>Badgers!H13</f>
        <v>0</v>
      </c>
      <c r="J53" s="17">
        <f>Badgers!I13</f>
        <v>0</v>
      </c>
      <c r="K53" s="17">
        <f>Badgers!J13</f>
        <v>0</v>
      </c>
      <c r="L53" s="17">
        <f>Badgers!K13</f>
        <v>0</v>
      </c>
      <c r="M53" s="20">
        <f t="shared" si="10"/>
        <v>0</v>
      </c>
      <c r="N53" s="20">
        <f t="shared" si="11"/>
        <v>0</v>
      </c>
      <c r="O53" s="20">
        <f t="shared" si="12"/>
        <v>0</v>
      </c>
      <c r="P53" s="20">
        <f t="shared" si="13"/>
        <v>0</v>
      </c>
      <c r="Q53" s="20">
        <f t="shared" si="14"/>
        <v>0.24</v>
      </c>
      <c r="R53" s="21">
        <f t="shared" si="15"/>
        <v>0</v>
      </c>
      <c r="S53" s="21">
        <f t="shared" si="16"/>
        <v>0</v>
      </c>
      <c r="T53" s="22">
        <f t="shared" si="17"/>
        <v>0.24</v>
      </c>
      <c r="U53" s="22">
        <f t="shared" si="18"/>
        <v>0.24</v>
      </c>
      <c r="V53" s="22">
        <f>(Table31120212223[[#This Row],[2B]]+Table31120212223[[#This Row],[3B]]+(3*Table31120212223[[#This Row],[HR]]))/Table31120212223[[#This Row],[AB]]</f>
        <v>0</v>
      </c>
      <c r="W53" s="23">
        <f>(0.69*Table31120212223[[#This Row],[BB]])+(0.89*Table31120212223[[#This Row],[1B]])+(1.27*Table31120212223[[#This Row],[2B]])+(1.62*Table31120212223[[#This Row],[3B]])+(2.1*Table31120212223[[#This Row],[HR]])/Table31120212223[[#This Row],[PA]]</f>
        <v>4.1399999999999997</v>
      </c>
      <c r="X53" s="23">
        <f t="shared" si="19"/>
        <v>0.37439999999999996</v>
      </c>
    </row>
  </sheetData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D9C3-F825-4CDB-BBB8-A9A30308FC8C}">
  <sheetPr>
    <tabColor rgb="FF92D050"/>
  </sheetPr>
  <dimension ref="A1:X105"/>
  <sheetViews>
    <sheetView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39" t="s">
        <v>229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237</v>
      </c>
      <c r="B2" s="17" t="str">
        <f>Infernos!A6</f>
        <v>Diego Flores</v>
      </c>
      <c r="C2" s="17">
        <f>Infernos!B6</f>
        <v>66</v>
      </c>
      <c r="D2" s="17">
        <f>Infernos!C6</f>
        <v>59</v>
      </c>
      <c r="E2" s="17">
        <f>Infernos!D6</f>
        <v>22</v>
      </c>
      <c r="F2" s="17">
        <f>Infernos!E6</f>
        <v>7</v>
      </c>
      <c r="G2" s="17">
        <f>Infernos!F6</f>
        <v>10</v>
      </c>
      <c r="H2" s="17">
        <f>Infernos!G6</f>
        <v>9</v>
      </c>
      <c r="I2" s="17">
        <f>Infernos!H6</f>
        <v>1</v>
      </c>
      <c r="J2" s="17">
        <f>Infernos!I6</f>
        <v>2</v>
      </c>
      <c r="K2" s="17">
        <f>Infernos!J6</f>
        <v>39</v>
      </c>
      <c r="L2" s="17">
        <f>Infernos!K6</f>
        <v>14</v>
      </c>
      <c r="M2" s="11">
        <f t="shared" ref="M2:M33" si="0">IFERROR(G2/E2,0)</f>
        <v>0.45454545454545453</v>
      </c>
      <c r="N2" s="11">
        <f t="shared" ref="N2:N33" si="1">IFERROR(H2/E2,0)</f>
        <v>0.40909090909090912</v>
      </c>
      <c r="O2" s="11">
        <f t="shared" ref="O2:O33" si="2">IFERROR(I2/E2,0)</f>
        <v>4.5454545454545456E-2</v>
      </c>
      <c r="P2" s="11">
        <f t="shared" ref="P2:P33" si="3">IFERROR(J2/E2,0)</f>
        <v>9.0909090909090912E-2</v>
      </c>
      <c r="Q2" s="11">
        <f t="shared" ref="Q2:Q33" si="4">IFERROR(F2/C2,0)</f>
        <v>0.10606060606060606</v>
      </c>
      <c r="R2" s="12">
        <f t="shared" ref="R2:R33" si="5">IFERROR((G2+H2+I2+J2)/D2,0)</f>
        <v>0.3728813559322034</v>
      </c>
      <c r="S2" s="12">
        <f t="shared" ref="S2:S33" si="6">IFERROR(K2/D2,0)</f>
        <v>0.66101694915254239</v>
      </c>
      <c r="T2" s="14">
        <f t="shared" ref="T2:T33" si="7">(E2+F2)/C2</f>
        <v>0.43939393939393939</v>
      </c>
      <c r="U2" s="14">
        <f t="shared" ref="U2:U33" si="8">S2+T2</f>
        <v>1.1004108885464818</v>
      </c>
      <c r="V2" s="14">
        <f>(Table31119[[#This Row],[2B]]+Table31119[[#This Row],[3B]]+(3*Table31119[[#This Row],[HR]]))/Table31119[[#This Row],[AB]]</f>
        <v>0.2711864406779661</v>
      </c>
      <c r="W2" s="15">
        <f>(0.69*Table31119[[#This Row],[BB]])+(0.89*Table31119[[#This Row],[1B]])+(1.27*Table31119[[#This Row],[2B]])+(1.62*Table31119[[#This Row],[3B]])+(2.1*Table31119[[#This Row],[HR]])/Table31119[[#This Row],[PA]]</f>
        <v>26.843636363636364</v>
      </c>
      <c r="X2" s="15">
        <f t="shared" ref="X2:X33" si="9">((E2+F2)*(K2+(0.26*F2))+(0.52*L2))/C2</f>
        <v>18.046363636363637</v>
      </c>
    </row>
    <row r="3" spans="1:24" x14ac:dyDescent="0.25">
      <c r="A3" s="17" t="s">
        <v>236</v>
      </c>
      <c r="B3" s="17" t="str">
        <f>Runners!A3</f>
        <v>Victor Martinez</v>
      </c>
      <c r="C3" s="17">
        <f>Runners!B3</f>
        <v>70</v>
      </c>
      <c r="D3" s="17">
        <f>Runners!C3</f>
        <v>65</v>
      </c>
      <c r="E3" s="17">
        <f>Runners!D3</f>
        <v>23</v>
      </c>
      <c r="F3" s="17">
        <f>Runners!E3</f>
        <v>5</v>
      </c>
      <c r="G3" s="17">
        <f>Runners!F3</f>
        <v>11</v>
      </c>
      <c r="H3" s="17">
        <f>Runners!G3</f>
        <v>7</v>
      </c>
      <c r="I3" s="17">
        <f>Runners!H3</f>
        <v>3</v>
      </c>
      <c r="J3" s="17">
        <f>Runners!I3</f>
        <v>2</v>
      </c>
      <c r="K3" s="17">
        <f>Runners!J3</f>
        <v>42</v>
      </c>
      <c r="L3" s="17">
        <f>Runners!K3</f>
        <v>13</v>
      </c>
      <c r="M3" s="11">
        <f t="shared" si="0"/>
        <v>0.47826086956521741</v>
      </c>
      <c r="N3" s="11">
        <f t="shared" si="1"/>
        <v>0.30434782608695654</v>
      </c>
      <c r="O3" s="11">
        <f t="shared" si="2"/>
        <v>0.13043478260869565</v>
      </c>
      <c r="P3" s="11">
        <f t="shared" si="3"/>
        <v>8.6956521739130432E-2</v>
      </c>
      <c r="Q3" s="11">
        <f t="shared" si="4"/>
        <v>7.1428571428571425E-2</v>
      </c>
      <c r="R3" s="12">
        <f t="shared" si="5"/>
        <v>0.35384615384615387</v>
      </c>
      <c r="S3" s="12">
        <f t="shared" si="6"/>
        <v>0.64615384615384619</v>
      </c>
      <c r="T3" s="14">
        <f t="shared" si="7"/>
        <v>0.4</v>
      </c>
      <c r="U3" s="14">
        <f t="shared" si="8"/>
        <v>1.0461538461538462</v>
      </c>
      <c r="V3" s="14">
        <f>(Table31119[[#This Row],[2B]]+Table31119[[#This Row],[3B]]+(3*Table31119[[#This Row],[HR]]))/Table31119[[#This Row],[AB]]</f>
        <v>0.24615384615384617</v>
      </c>
      <c r="W3" s="15">
        <f>(0.69*Table31119[[#This Row],[BB]])+(0.89*Table31119[[#This Row],[1B]])+(1.27*Table31119[[#This Row],[2B]])+(1.62*Table31119[[#This Row],[3B]])+(2.1*Table31119[[#This Row],[HR]])/Table31119[[#This Row],[PA]]</f>
        <v>27.05</v>
      </c>
      <c r="X3" s="15">
        <f t="shared" si="9"/>
        <v>17.416571428571427</v>
      </c>
    </row>
    <row r="4" spans="1:24" x14ac:dyDescent="0.25">
      <c r="A4" s="17" t="s">
        <v>234</v>
      </c>
      <c r="B4" s="17" t="str">
        <f>Bullets!A5</f>
        <v>Isaac Perez</v>
      </c>
      <c r="C4" s="17">
        <f>Bullets!B5</f>
        <v>67</v>
      </c>
      <c r="D4" s="17">
        <f>Bullets!C5</f>
        <v>60</v>
      </c>
      <c r="E4" s="17">
        <f>Bullets!D5</f>
        <v>29</v>
      </c>
      <c r="F4" s="17">
        <f>Bullets!E5</f>
        <v>7</v>
      </c>
      <c r="G4" s="17">
        <f>Bullets!F5</f>
        <v>20</v>
      </c>
      <c r="H4" s="17">
        <f>Bullets!G5</f>
        <v>7</v>
      </c>
      <c r="I4" s="17">
        <f>Bullets!H5</f>
        <v>0</v>
      </c>
      <c r="J4" s="17">
        <f>Bullets!I5</f>
        <v>2</v>
      </c>
      <c r="K4" s="17">
        <f>Bullets!J5</f>
        <v>42</v>
      </c>
      <c r="L4" s="17">
        <f>Bullets!K5</f>
        <v>10</v>
      </c>
      <c r="M4" s="10">
        <f t="shared" si="0"/>
        <v>0.68965517241379315</v>
      </c>
      <c r="N4" s="10">
        <f t="shared" si="1"/>
        <v>0.2413793103448276</v>
      </c>
      <c r="O4" s="10">
        <f t="shared" si="2"/>
        <v>0</v>
      </c>
      <c r="P4" s="11">
        <f t="shared" si="3"/>
        <v>6.8965517241379309E-2</v>
      </c>
      <c r="Q4" s="11">
        <f t="shared" si="4"/>
        <v>0.1044776119402985</v>
      </c>
      <c r="R4" s="12">
        <f t="shared" si="5"/>
        <v>0.48333333333333334</v>
      </c>
      <c r="S4" s="13">
        <f t="shared" si="6"/>
        <v>0.7</v>
      </c>
      <c r="T4" s="14">
        <f t="shared" si="7"/>
        <v>0.53731343283582089</v>
      </c>
      <c r="U4" s="14">
        <f t="shared" si="8"/>
        <v>1.2373134328358208</v>
      </c>
      <c r="V4" s="14">
        <f>(Table31119[[#This Row],[2B]]+Table31119[[#This Row],[3B]]+(3*Table31119[[#This Row],[HR]]))/Table31119[[#This Row],[AB]]</f>
        <v>0.21666666666666667</v>
      </c>
      <c r="W4" s="15">
        <f>(0.69*Table31119[[#This Row],[BB]])+(0.89*Table31119[[#This Row],[1B]])+(1.27*Table31119[[#This Row],[2B]])+(1.62*Table31119[[#This Row],[3B]])+(2.1*Table31119[[#This Row],[HR]])/Table31119[[#This Row],[PA]]</f>
        <v>31.582686567164181</v>
      </c>
      <c r="X4" s="15">
        <f t="shared" si="9"/>
        <v>23.62268656716418</v>
      </c>
    </row>
    <row r="5" spans="1:24" x14ac:dyDescent="0.25">
      <c r="A5" s="17" t="s">
        <v>235</v>
      </c>
      <c r="B5" s="17" t="str">
        <f>Novas!A6</f>
        <v>Jeffery Pena</v>
      </c>
      <c r="C5" s="17">
        <f>Novas!B6</f>
        <v>64</v>
      </c>
      <c r="D5" s="17">
        <f>Novas!C6</f>
        <v>59</v>
      </c>
      <c r="E5" s="17">
        <f>Novas!D6</f>
        <v>15</v>
      </c>
      <c r="F5" s="17">
        <f>Novas!E6</f>
        <v>5</v>
      </c>
      <c r="G5" s="17">
        <f>Novas!F6</f>
        <v>5</v>
      </c>
      <c r="H5" s="17">
        <f>Novas!G6</f>
        <v>7</v>
      </c>
      <c r="I5" s="17">
        <f>Novas!H6</f>
        <v>2</v>
      </c>
      <c r="J5" s="17">
        <f>Novas!I6</f>
        <v>1</v>
      </c>
      <c r="K5" s="17">
        <f>Novas!J6</f>
        <v>29</v>
      </c>
      <c r="L5" s="17">
        <f>Novas!K6</f>
        <v>9</v>
      </c>
      <c r="M5" s="11">
        <f t="shared" si="0"/>
        <v>0.33333333333333331</v>
      </c>
      <c r="N5" s="11">
        <f t="shared" si="1"/>
        <v>0.46666666666666667</v>
      </c>
      <c r="O5" s="11">
        <f t="shared" si="2"/>
        <v>0.13333333333333333</v>
      </c>
      <c r="P5" s="11">
        <f t="shared" si="3"/>
        <v>6.6666666666666666E-2</v>
      </c>
      <c r="Q5" s="11">
        <f t="shared" si="4"/>
        <v>7.8125E-2</v>
      </c>
      <c r="R5" s="12">
        <f t="shared" si="5"/>
        <v>0.25423728813559321</v>
      </c>
      <c r="S5" s="12">
        <f t="shared" si="6"/>
        <v>0.49152542372881358</v>
      </c>
      <c r="T5" s="14">
        <f t="shared" si="7"/>
        <v>0.3125</v>
      </c>
      <c r="U5" s="14">
        <f t="shared" si="8"/>
        <v>0.80402542372881358</v>
      </c>
      <c r="V5" s="14">
        <f>(Table31119[[#This Row],[2B]]+Table31119[[#This Row],[3B]]+(3*Table31119[[#This Row],[HR]]))/Table31119[[#This Row],[AB]]</f>
        <v>0.20338983050847459</v>
      </c>
      <c r="W5" s="15">
        <f>(0.69*Table31119[[#This Row],[BB]])+(0.89*Table31119[[#This Row],[1B]])+(1.27*Table31119[[#This Row],[2B]])+(1.62*Table31119[[#This Row],[3B]])+(2.1*Table31119[[#This Row],[HR]])/Table31119[[#This Row],[PA]]</f>
        <v>20.0628125</v>
      </c>
      <c r="X5" s="15">
        <f t="shared" si="9"/>
        <v>9.5418749999999992</v>
      </c>
    </row>
    <row r="6" spans="1:24" x14ac:dyDescent="0.25">
      <c r="A6" s="17" t="s">
        <v>231</v>
      </c>
      <c r="B6" s="17" t="str">
        <f>Claws!A2</f>
        <v>Glen Henderson</v>
      </c>
      <c r="C6" s="17">
        <f>Claws!B2</f>
        <v>73</v>
      </c>
      <c r="D6" s="17">
        <f>Claws!C2</f>
        <v>65</v>
      </c>
      <c r="E6" s="17">
        <f>Claws!D2</f>
        <v>14</v>
      </c>
      <c r="F6" s="17">
        <f>Claws!E2</f>
        <v>8</v>
      </c>
      <c r="G6" s="17">
        <f>Claws!F2</f>
        <v>1</v>
      </c>
      <c r="H6" s="17">
        <f>Claws!G2</f>
        <v>7</v>
      </c>
      <c r="I6" s="17">
        <f>Claws!H2</f>
        <v>3</v>
      </c>
      <c r="J6" s="17">
        <f>Claws!I2</f>
        <v>3</v>
      </c>
      <c r="K6" s="17">
        <f>Claws!J2</f>
        <v>36</v>
      </c>
      <c r="L6" s="17">
        <f>Claws!K2</f>
        <v>8</v>
      </c>
      <c r="M6" s="11">
        <f t="shared" si="0"/>
        <v>7.1428571428571425E-2</v>
      </c>
      <c r="N6" s="11">
        <f t="shared" si="1"/>
        <v>0.5</v>
      </c>
      <c r="O6" s="11">
        <f t="shared" si="2"/>
        <v>0.21428571428571427</v>
      </c>
      <c r="P6" s="11">
        <f t="shared" si="3"/>
        <v>0.21428571428571427</v>
      </c>
      <c r="Q6" s="11">
        <f t="shared" si="4"/>
        <v>0.1095890410958904</v>
      </c>
      <c r="R6" s="12">
        <f t="shared" si="5"/>
        <v>0.2153846153846154</v>
      </c>
      <c r="S6" s="12">
        <f t="shared" si="6"/>
        <v>0.55384615384615388</v>
      </c>
      <c r="T6" s="14">
        <f t="shared" si="7"/>
        <v>0.30136986301369861</v>
      </c>
      <c r="U6" s="14">
        <f t="shared" si="8"/>
        <v>0.85521601685985249</v>
      </c>
      <c r="V6" s="14">
        <f>(Table31119[[#This Row],[2B]]+Table31119[[#This Row],[3B]]+(3*Table31119[[#This Row],[HR]]))/Table31119[[#This Row],[AB]]</f>
        <v>0.29230769230769232</v>
      </c>
      <c r="W6" s="15">
        <f>(0.69*Table31119[[#This Row],[BB]])+(0.89*Table31119[[#This Row],[1B]])+(1.27*Table31119[[#This Row],[2B]])+(1.62*Table31119[[#This Row],[3B]])+(2.1*Table31119[[#This Row],[HR]])/Table31119[[#This Row],[PA]]</f>
        <v>20.246301369863012</v>
      </c>
      <c r="X6" s="15">
        <f t="shared" si="9"/>
        <v>11.533150684931506</v>
      </c>
    </row>
    <row r="7" spans="1:24" x14ac:dyDescent="0.25">
      <c r="A7" s="16" t="s">
        <v>238</v>
      </c>
      <c r="B7" s="16" t="str">
        <f>Knights!A3</f>
        <v>Julian Walker</v>
      </c>
      <c r="C7" s="16">
        <f>Knights!B3</f>
        <v>69</v>
      </c>
      <c r="D7" s="16">
        <f>Knights!C3</f>
        <v>63</v>
      </c>
      <c r="E7" s="16">
        <f>Knights!D3</f>
        <v>19</v>
      </c>
      <c r="F7" s="16">
        <f>Knights!E3</f>
        <v>6</v>
      </c>
      <c r="G7" s="16">
        <f>Knights!F3</f>
        <v>13</v>
      </c>
      <c r="H7" s="16">
        <f>Knights!G3</f>
        <v>3</v>
      </c>
      <c r="I7" s="16">
        <f>Knights!H3</f>
        <v>1</v>
      </c>
      <c r="J7" s="16">
        <f>Knights!I3</f>
        <v>2</v>
      </c>
      <c r="K7" s="16">
        <f>Knights!J3</f>
        <v>30</v>
      </c>
      <c r="L7" s="16">
        <f>Knights!K3</f>
        <v>7</v>
      </c>
      <c r="M7" s="11">
        <f t="shared" si="0"/>
        <v>0.68421052631578949</v>
      </c>
      <c r="N7" s="11">
        <f t="shared" si="1"/>
        <v>0.15789473684210525</v>
      </c>
      <c r="O7" s="11">
        <f t="shared" si="2"/>
        <v>5.2631578947368418E-2</v>
      </c>
      <c r="P7" s="11">
        <f t="shared" si="3"/>
        <v>0.10526315789473684</v>
      </c>
      <c r="Q7" s="11">
        <f t="shared" si="4"/>
        <v>8.6956521739130432E-2</v>
      </c>
      <c r="R7" s="12">
        <f t="shared" si="5"/>
        <v>0.30158730158730157</v>
      </c>
      <c r="S7" s="12">
        <f t="shared" si="6"/>
        <v>0.47619047619047616</v>
      </c>
      <c r="T7" s="14">
        <f t="shared" si="7"/>
        <v>0.36231884057971014</v>
      </c>
      <c r="U7" s="14">
        <f t="shared" si="8"/>
        <v>0.83850931677018625</v>
      </c>
      <c r="V7" s="14">
        <f>(Table31119[[#This Row],[2B]]+Table31119[[#This Row],[3B]]+(3*Table31119[[#This Row],[HR]]))/Table31119[[#This Row],[AB]]</f>
        <v>0.15873015873015872</v>
      </c>
      <c r="W7" s="15">
        <f>(0.69*Table31119[[#This Row],[BB]])+(0.89*Table31119[[#This Row],[1B]])+(1.27*Table31119[[#This Row],[2B]])+(1.62*Table31119[[#This Row],[3B]])+(2.1*Table31119[[#This Row],[HR]])/Table31119[[#This Row],[PA]]</f>
        <v>21.200869565217392</v>
      </c>
      <c r="X7" s="15">
        <f t="shared" si="9"/>
        <v>11.487536231884057</v>
      </c>
    </row>
    <row r="8" spans="1:24" x14ac:dyDescent="0.25">
      <c r="A8" s="17" t="s">
        <v>236</v>
      </c>
      <c r="B8" s="17" t="str">
        <f>Runners!A2</f>
        <v>Joan Alvarez</v>
      </c>
      <c r="C8" s="17">
        <f>Runners!B2</f>
        <v>71</v>
      </c>
      <c r="D8" s="17">
        <f>Runners!C2</f>
        <v>67</v>
      </c>
      <c r="E8" s="17">
        <f>Runners!D2</f>
        <v>16</v>
      </c>
      <c r="F8" s="17">
        <f>Runners!E2</f>
        <v>4</v>
      </c>
      <c r="G8" s="17">
        <f>Runners!F2</f>
        <v>11</v>
      </c>
      <c r="H8" s="17">
        <f>Runners!G2</f>
        <v>5</v>
      </c>
      <c r="I8" s="17">
        <f>Runners!H2</f>
        <v>0</v>
      </c>
      <c r="J8" s="17">
        <f>Runners!I2</f>
        <v>0</v>
      </c>
      <c r="K8" s="17">
        <f>Runners!J2</f>
        <v>21</v>
      </c>
      <c r="L8" s="17">
        <f>Runners!K2</f>
        <v>7</v>
      </c>
      <c r="M8" s="11">
        <f t="shared" si="0"/>
        <v>0.6875</v>
      </c>
      <c r="N8" s="11">
        <f t="shared" si="1"/>
        <v>0.3125</v>
      </c>
      <c r="O8" s="11">
        <f t="shared" si="2"/>
        <v>0</v>
      </c>
      <c r="P8" s="11">
        <f t="shared" si="3"/>
        <v>0</v>
      </c>
      <c r="Q8" s="11">
        <f t="shared" si="4"/>
        <v>5.6338028169014086E-2</v>
      </c>
      <c r="R8" s="12">
        <f t="shared" si="5"/>
        <v>0.23880597014925373</v>
      </c>
      <c r="S8" s="12">
        <f t="shared" si="6"/>
        <v>0.31343283582089554</v>
      </c>
      <c r="T8" s="14">
        <f t="shared" si="7"/>
        <v>0.28169014084507044</v>
      </c>
      <c r="U8" s="14">
        <f t="shared" si="8"/>
        <v>0.59512297666596603</v>
      </c>
      <c r="V8" s="14">
        <f>(Table31119[[#This Row],[2B]]+Table31119[[#This Row],[3B]]+(3*Table31119[[#This Row],[HR]]))/Table31119[[#This Row],[AB]]</f>
        <v>7.4626865671641784E-2</v>
      </c>
      <c r="W8" s="15">
        <f>(0.69*Table31119[[#This Row],[BB]])+(0.89*Table31119[[#This Row],[1B]])+(1.27*Table31119[[#This Row],[2B]])+(1.62*Table31119[[#This Row],[3B]])+(2.1*Table31119[[#This Row],[HR]])/Table31119[[#This Row],[PA]]</f>
        <v>18.899999999999999</v>
      </c>
      <c r="X8" s="15">
        <f t="shared" si="9"/>
        <v>6.2597183098591538</v>
      </c>
    </row>
    <row r="9" spans="1:24" x14ac:dyDescent="0.25">
      <c r="A9" s="17" t="s">
        <v>231</v>
      </c>
      <c r="B9" s="17" t="str">
        <f>Claws!A3</f>
        <v>Jayden Ortiz</v>
      </c>
      <c r="C9" s="17">
        <f>Claws!B3</f>
        <v>73</v>
      </c>
      <c r="D9" s="17">
        <f>Claws!C3</f>
        <v>71</v>
      </c>
      <c r="E9" s="17">
        <f>Claws!D3</f>
        <v>23</v>
      </c>
      <c r="F9" s="17">
        <f>Claws!E3</f>
        <v>2</v>
      </c>
      <c r="G9" s="17">
        <f>Claws!F3</f>
        <v>16</v>
      </c>
      <c r="H9" s="17">
        <f>Claws!G3</f>
        <v>6</v>
      </c>
      <c r="I9" s="17">
        <f>Claws!H3</f>
        <v>0</v>
      </c>
      <c r="J9" s="17">
        <f>Claws!I3</f>
        <v>1</v>
      </c>
      <c r="K9" s="17">
        <f>Claws!J3</f>
        <v>32</v>
      </c>
      <c r="L9" s="17">
        <f>Claws!K3</f>
        <v>6</v>
      </c>
      <c r="M9" s="11">
        <f t="shared" si="0"/>
        <v>0.69565217391304346</v>
      </c>
      <c r="N9" s="11">
        <f t="shared" si="1"/>
        <v>0.2608695652173913</v>
      </c>
      <c r="O9" s="11">
        <f t="shared" si="2"/>
        <v>0</v>
      </c>
      <c r="P9" s="11">
        <f t="shared" si="3"/>
        <v>4.3478260869565216E-2</v>
      </c>
      <c r="Q9" s="11">
        <f t="shared" si="4"/>
        <v>2.7397260273972601E-2</v>
      </c>
      <c r="R9" s="12">
        <f t="shared" si="5"/>
        <v>0.323943661971831</v>
      </c>
      <c r="S9" s="12">
        <f t="shared" si="6"/>
        <v>0.45070422535211269</v>
      </c>
      <c r="T9" s="14">
        <f t="shared" si="7"/>
        <v>0.34246575342465752</v>
      </c>
      <c r="U9" s="14">
        <f t="shared" si="8"/>
        <v>0.7931699787767702</v>
      </c>
      <c r="V9" s="14">
        <f>(Table31119[[#This Row],[2B]]+Table31119[[#This Row],[3B]]+(3*Table31119[[#This Row],[HR]]))/Table31119[[#This Row],[AB]]</f>
        <v>0.12676056338028169</v>
      </c>
      <c r="W9" s="15">
        <f>(0.69*Table31119[[#This Row],[BB]])+(0.89*Table31119[[#This Row],[1B]])+(1.27*Table31119[[#This Row],[2B]])+(1.62*Table31119[[#This Row],[3B]])+(2.1*Table31119[[#This Row],[HR]])/Table31119[[#This Row],[PA]]</f>
        <v>23.268767123287674</v>
      </c>
      <c r="X9" s="15">
        <f t="shared" si="9"/>
        <v>11.179726027397262</v>
      </c>
    </row>
    <row r="10" spans="1:24" x14ac:dyDescent="0.25">
      <c r="A10" s="17" t="s">
        <v>231</v>
      </c>
      <c r="B10" s="24" t="str">
        <f>Claws!A4</f>
        <v>Ilze Aikema</v>
      </c>
      <c r="C10" s="24">
        <f>Claws!B4</f>
        <v>70</v>
      </c>
      <c r="D10" s="24">
        <f>Claws!C4</f>
        <v>69</v>
      </c>
      <c r="E10" s="24">
        <f>Claws!D4</f>
        <v>16</v>
      </c>
      <c r="F10" s="24">
        <f>Claws!E4</f>
        <v>1</v>
      </c>
      <c r="G10" s="24">
        <f>Claws!F4</f>
        <v>7</v>
      </c>
      <c r="H10" s="24">
        <f>Claws!G4</f>
        <v>6</v>
      </c>
      <c r="I10" s="24">
        <f>Claws!H4</f>
        <v>1</v>
      </c>
      <c r="J10" s="24">
        <f>Claws!I4</f>
        <v>2</v>
      </c>
      <c r="K10" s="24">
        <f>Claws!J4</f>
        <v>30</v>
      </c>
      <c r="L10" s="24">
        <f>Claws!K4</f>
        <v>6</v>
      </c>
      <c r="M10" s="11">
        <f t="shared" si="0"/>
        <v>0.4375</v>
      </c>
      <c r="N10" s="11">
        <f t="shared" si="1"/>
        <v>0.375</v>
      </c>
      <c r="O10" s="11">
        <f t="shared" si="2"/>
        <v>6.25E-2</v>
      </c>
      <c r="P10" s="11">
        <f t="shared" si="3"/>
        <v>0.125</v>
      </c>
      <c r="Q10" s="11">
        <f t="shared" si="4"/>
        <v>1.4285714285714285E-2</v>
      </c>
      <c r="R10" s="12">
        <f t="shared" si="5"/>
        <v>0.2318840579710145</v>
      </c>
      <c r="S10" s="12">
        <f t="shared" si="6"/>
        <v>0.43478260869565216</v>
      </c>
      <c r="T10" s="14">
        <f t="shared" si="7"/>
        <v>0.24285714285714285</v>
      </c>
      <c r="U10" s="14">
        <f t="shared" si="8"/>
        <v>0.67763975155279499</v>
      </c>
      <c r="V10" s="14">
        <f>(Table31119[[#This Row],[2B]]+Table31119[[#This Row],[3B]]+(3*Table31119[[#This Row],[HR]]))/Table31119[[#This Row],[AB]]</f>
        <v>0.18840579710144928</v>
      </c>
      <c r="W10" s="15">
        <f>(0.69*Table31119[[#This Row],[BB]])+(0.89*Table31119[[#This Row],[1B]])+(1.27*Table31119[[#This Row],[2B]])+(1.62*Table31119[[#This Row],[3B]])+(2.1*Table31119[[#This Row],[HR]])/Table31119[[#This Row],[PA]]</f>
        <v>16.22</v>
      </c>
      <c r="X10" s="25">
        <f t="shared" si="9"/>
        <v>7.3934285714285721</v>
      </c>
    </row>
    <row r="11" spans="1:24" x14ac:dyDescent="0.25">
      <c r="A11" s="17" t="s">
        <v>236</v>
      </c>
      <c r="B11" s="24" t="str">
        <f>Runners!A7</f>
        <v>Gonzalo Leon</v>
      </c>
      <c r="C11" s="24">
        <f>Runners!B7</f>
        <v>67</v>
      </c>
      <c r="D11" s="24">
        <f>Runners!C7</f>
        <v>62</v>
      </c>
      <c r="E11" s="24">
        <f>Runners!D7</f>
        <v>15</v>
      </c>
      <c r="F11" s="24">
        <f>Runners!E7</f>
        <v>5</v>
      </c>
      <c r="G11" s="24">
        <f>Runners!F7</f>
        <v>8</v>
      </c>
      <c r="H11" s="24">
        <f>Runners!G7</f>
        <v>2</v>
      </c>
      <c r="I11" s="24">
        <f>Runners!H7</f>
        <v>1</v>
      </c>
      <c r="J11" s="24">
        <f>Runners!I7</f>
        <v>4</v>
      </c>
      <c r="K11" s="24">
        <f>Runners!J7</f>
        <v>31</v>
      </c>
      <c r="L11" s="24">
        <f>Runners!K7</f>
        <v>6</v>
      </c>
      <c r="M11" s="11">
        <f t="shared" si="0"/>
        <v>0.53333333333333333</v>
      </c>
      <c r="N11" s="11">
        <f t="shared" si="1"/>
        <v>0.13333333333333333</v>
      </c>
      <c r="O11" s="11">
        <f t="shared" si="2"/>
        <v>6.6666666666666666E-2</v>
      </c>
      <c r="P11" s="11">
        <f t="shared" si="3"/>
        <v>0.26666666666666666</v>
      </c>
      <c r="Q11" s="11">
        <f t="shared" si="4"/>
        <v>7.4626865671641784E-2</v>
      </c>
      <c r="R11" s="12">
        <f t="shared" si="5"/>
        <v>0.24193548387096775</v>
      </c>
      <c r="S11" s="12">
        <f t="shared" si="6"/>
        <v>0.5</v>
      </c>
      <c r="T11" s="14">
        <f t="shared" si="7"/>
        <v>0.29850746268656714</v>
      </c>
      <c r="U11" s="14">
        <f t="shared" si="8"/>
        <v>0.79850746268656714</v>
      </c>
      <c r="V11" s="14">
        <f>(Table31119[[#This Row],[2B]]+Table31119[[#This Row],[3B]]+(3*Table31119[[#This Row],[HR]]))/Table31119[[#This Row],[AB]]</f>
        <v>0.24193548387096775</v>
      </c>
      <c r="W11" s="15">
        <f>(0.69*Table31119[[#This Row],[BB]])+(0.89*Table31119[[#This Row],[1B]])+(1.27*Table31119[[#This Row],[2B]])+(1.62*Table31119[[#This Row],[3B]])+(2.1*Table31119[[#This Row],[HR]])/Table31119[[#This Row],[PA]]</f>
        <v>14.855373134328358</v>
      </c>
      <c r="X11" s="25">
        <f t="shared" si="9"/>
        <v>9.6883582089552238</v>
      </c>
    </row>
    <row r="12" spans="1:24" x14ac:dyDescent="0.25">
      <c r="A12" s="17" t="s">
        <v>237</v>
      </c>
      <c r="B12" s="24" t="str">
        <f>Infernos!A2</f>
        <v>Dennis Fletcher</v>
      </c>
      <c r="C12" s="24">
        <f>Infernos!B2</f>
        <v>71</v>
      </c>
      <c r="D12" s="24">
        <f>Infernos!C2</f>
        <v>67</v>
      </c>
      <c r="E12" s="24">
        <f>Infernos!D2</f>
        <v>8</v>
      </c>
      <c r="F12" s="24">
        <f>Infernos!E2</f>
        <v>4</v>
      </c>
      <c r="G12" s="24">
        <f>Infernos!F2</f>
        <v>2</v>
      </c>
      <c r="H12" s="24">
        <f>Infernos!G2</f>
        <v>5</v>
      </c>
      <c r="I12" s="24">
        <f>Infernos!H2</f>
        <v>1</v>
      </c>
      <c r="J12" s="24">
        <f>Infernos!I2</f>
        <v>0</v>
      </c>
      <c r="K12" s="24">
        <f>Infernos!J2</f>
        <v>15</v>
      </c>
      <c r="L12" s="24">
        <f>Infernos!K2</f>
        <v>6</v>
      </c>
      <c r="M12" s="11">
        <f t="shared" si="0"/>
        <v>0.25</v>
      </c>
      <c r="N12" s="11">
        <f t="shared" si="1"/>
        <v>0.625</v>
      </c>
      <c r="O12" s="11">
        <f t="shared" si="2"/>
        <v>0.125</v>
      </c>
      <c r="P12" s="11">
        <f t="shared" si="3"/>
        <v>0</v>
      </c>
      <c r="Q12" s="11">
        <f t="shared" si="4"/>
        <v>5.6338028169014086E-2</v>
      </c>
      <c r="R12" s="12">
        <f t="shared" si="5"/>
        <v>0.11940298507462686</v>
      </c>
      <c r="S12" s="12">
        <f t="shared" si="6"/>
        <v>0.22388059701492538</v>
      </c>
      <c r="T12" s="14">
        <f t="shared" si="7"/>
        <v>0.16901408450704225</v>
      </c>
      <c r="U12" s="14">
        <f t="shared" si="8"/>
        <v>0.3928946815219676</v>
      </c>
      <c r="V12" s="14">
        <f>(Table31119[[#This Row],[2B]]+Table31119[[#This Row],[3B]]+(3*Table31119[[#This Row],[HR]]))/Table31119[[#This Row],[AB]]</f>
        <v>8.9552238805970144E-2</v>
      </c>
      <c r="W12" s="15">
        <f>(0.69*Table31119[[#This Row],[BB]])+(0.89*Table31119[[#This Row],[1B]])+(1.27*Table31119[[#This Row],[2B]])+(1.62*Table31119[[#This Row],[3B]])+(2.1*Table31119[[#This Row],[HR]])/Table31119[[#This Row],[PA]]</f>
        <v>12.510000000000002</v>
      </c>
      <c r="X12" s="25">
        <f t="shared" si="9"/>
        <v>2.7549295774647886</v>
      </c>
    </row>
    <row r="13" spans="1:24" x14ac:dyDescent="0.25">
      <c r="A13" s="17" t="s">
        <v>237</v>
      </c>
      <c r="B13" s="38" t="str">
        <f>Infernos!A5</f>
        <v>Tim Horton</v>
      </c>
      <c r="C13" s="38">
        <f>Infernos!B5</f>
        <v>69</v>
      </c>
      <c r="D13" s="38">
        <f>Infernos!C5</f>
        <v>64</v>
      </c>
      <c r="E13" s="38">
        <f>Infernos!D5</f>
        <v>21</v>
      </c>
      <c r="F13" s="38">
        <f>Infernos!E5</f>
        <v>5</v>
      </c>
      <c r="G13" s="38">
        <f>Infernos!F5</f>
        <v>15</v>
      </c>
      <c r="H13" s="38">
        <f>Infernos!G5</f>
        <v>5</v>
      </c>
      <c r="I13" s="38">
        <f>Infernos!H5</f>
        <v>1</v>
      </c>
      <c r="J13" s="38">
        <f>Infernos!I5</f>
        <v>0</v>
      </c>
      <c r="K13" s="38">
        <f>Infernos!J5</f>
        <v>28</v>
      </c>
      <c r="L13" s="38">
        <f>Infernos!K5</f>
        <v>5</v>
      </c>
      <c r="M13" s="31">
        <f t="shared" si="0"/>
        <v>0.7142857142857143</v>
      </c>
      <c r="N13" s="31">
        <f t="shared" si="1"/>
        <v>0.23809523809523808</v>
      </c>
      <c r="O13" s="31">
        <f t="shared" si="2"/>
        <v>4.7619047619047616E-2</v>
      </c>
      <c r="P13" s="31">
        <f t="shared" si="3"/>
        <v>0</v>
      </c>
      <c r="Q13" s="31">
        <f t="shared" si="4"/>
        <v>7.2463768115942032E-2</v>
      </c>
      <c r="R13" s="32">
        <f t="shared" si="5"/>
        <v>0.328125</v>
      </c>
      <c r="S13" s="32">
        <f t="shared" si="6"/>
        <v>0.4375</v>
      </c>
      <c r="T13" s="33">
        <f t="shared" si="7"/>
        <v>0.37681159420289856</v>
      </c>
      <c r="U13" s="33">
        <f t="shared" si="8"/>
        <v>0.81431159420289856</v>
      </c>
      <c r="V13" s="33">
        <f>(Table31119[[#This Row],[2B]]+Table31119[[#This Row],[3B]]+(3*Table31119[[#This Row],[HR]]))/Table31119[[#This Row],[AB]]</f>
        <v>9.375E-2</v>
      </c>
      <c r="W13" s="34">
        <f>(0.69*Table31119[[#This Row],[BB]])+(0.89*Table31119[[#This Row],[1B]])+(1.27*Table31119[[#This Row],[2B]])+(1.62*Table31119[[#This Row],[3B]])+(2.1*Table31119[[#This Row],[HR]])/Table31119[[#This Row],[PA]]</f>
        <v>24.77</v>
      </c>
      <c r="X13" s="35">
        <f t="shared" si="9"/>
        <v>11.078260869565218</v>
      </c>
    </row>
    <row r="14" spans="1:24" x14ac:dyDescent="0.25">
      <c r="A14" s="16" t="s">
        <v>232</v>
      </c>
      <c r="B14" s="46" t="str">
        <f>Spartans!A3</f>
        <v>Lloyd Crooms</v>
      </c>
      <c r="C14" s="46">
        <f>Spartans!B3</f>
        <v>70</v>
      </c>
      <c r="D14" s="46">
        <f>Spartans!C3</f>
        <v>67</v>
      </c>
      <c r="E14" s="46">
        <f>Spartans!D3</f>
        <v>20</v>
      </c>
      <c r="F14" s="46">
        <f>Spartans!E3</f>
        <v>3</v>
      </c>
      <c r="G14" s="46">
        <f>Spartans!F3</f>
        <v>10</v>
      </c>
      <c r="H14" s="46">
        <f>Spartans!G3</f>
        <v>8</v>
      </c>
      <c r="I14" s="46">
        <f>Spartans!H3</f>
        <v>0</v>
      </c>
      <c r="J14" s="46">
        <f>Spartans!I3</f>
        <v>2</v>
      </c>
      <c r="K14" s="46">
        <f>Spartans!J3</f>
        <v>34</v>
      </c>
      <c r="L14" s="46">
        <f>Spartans!K3</f>
        <v>5</v>
      </c>
      <c r="M14" s="11">
        <f t="shared" si="0"/>
        <v>0.5</v>
      </c>
      <c r="N14" s="11">
        <f t="shared" si="1"/>
        <v>0.4</v>
      </c>
      <c r="O14" s="11">
        <f t="shared" si="2"/>
        <v>0</v>
      </c>
      <c r="P14" s="11">
        <f t="shared" si="3"/>
        <v>0.1</v>
      </c>
      <c r="Q14" s="11">
        <f t="shared" si="4"/>
        <v>4.2857142857142858E-2</v>
      </c>
      <c r="R14" s="12">
        <f t="shared" si="5"/>
        <v>0.29850746268656714</v>
      </c>
      <c r="S14" s="12">
        <f t="shared" si="6"/>
        <v>0.5074626865671642</v>
      </c>
      <c r="T14" s="14">
        <f t="shared" si="7"/>
        <v>0.32857142857142857</v>
      </c>
      <c r="U14" s="14">
        <f t="shared" si="8"/>
        <v>0.83603411513859283</v>
      </c>
      <c r="V14" s="14">
        <f>(Table31119[[#This Row],[2B]]+Table31119[[#This Row],[3B]]+(3*Table31119[[#This Row],[HR]]))/Table31119[[#This Row],[AB]]</f>
        <v>0.20895522388059701</v>
      </c>
      <c r="W14" s="15">
        <f>(0.69*Table31119[[#This Row],[BB]])+(0.89*Table31119[[#This Row],[1B]])+(1.27*Table31119[[#This Row],[2B]])+(1.62*Table31119[[#This Row],[3B]])+(2.1*Table31119[[#This Row],[HR]])/Table31119[[#This Row],[PA]]</f>
        <v>21.19</v>
      </c>
      <c r="X14" s="25">
        <f t="shared" si="9"/>
        <v>11.464857142857143</v>
      </c>
    </row>
    <row r="15" spans="1:24" x14ac:dyDescent="0.25">
      <c r="A15" s="16" t="s">
        <v>232</v>
      </c>
      <c r="B15" s="16" t="str">
        <f>Spartans!A5</f>
        <v>Hugh Ramos</v>
      </c>
      <c r="C15" s="16">
        <f>Spartans!B5</f>
        <v>68</v>
      </c>
      <c r="D15" s="16">
        <f>Spartans!C5</f>
        <v>65</v>
      </c>
      <c r="E15" s="16">
        <f>Spartans!D5</f>
        <v>18</v>
      </c>
      <c r="F15" s="16">
        <f>Spartans!E5</f>
        <v>3</v>
      </c>
      <c r="G15" s="16">
        <f>Spartans!F5</f>
        <v>13</v>
      </c>
      <c r="H15" s="16">
        <f>Spartans!G5</f>
        <v>2</v>
      </c>
      <c r="I15" s="16">
        <f>Spartans!H5</f>
        <v>1</v>
      </c>
      <c r="J15" s="16">
        <f>Spartans!I5</f>
        <v>2</v>
      </c>
      <c r="K15" s="16">
        <f>Spartans!J5</f>
        <v>28</v>
      </c>
      <c r="L15" s="16">
        <f>Spartans!K5</f>
        <v>5</v>
      </c>
      <c r="M15" s="11">
        <f t="shared" si="0"/>
        <v>0.72222222222222221</v>
      </c>
      <c r="N15" s="11">
        <f t="shared" si="1"/>
        <v>0.1111111111111111</v>
      </c>
      <c r="O15" s="11">
        <f t="shared" si="2"/>
        <v>5.5555555555555552E-2</v>
      </c>
      <c r="P15" s="11">
        <f t="shared" si="3"/>
        <v>0.1111111111111111</v>
      </c>
      <c r="Q15" s="11">
        <f t="shared" si="4"/>
        <v>4.4117647058823532E-2</v>
      </c>
      <c r="R15" s="12">
        <f t="shared" si="5"/>
        <v>0.27692307692307694</v>
      </c>
      <c r="S15" s="12">
        <f t="shared" si="6"/>
        <v>0.43076923076923079</v>
      </c>
      <c r="T15" s="14">
        <f t="shared" si="7"/>
        <v>0.30882352941176472</v>
      </c>
      <c r="U15" s="14">
        <f t="shared" si="8"/>
        <v>0.73959276018099551</v>
      </c>
      <c r="V15" s="14">
        <f>(Table31119[[#This Row],[2B]]+Table31119[[#This Row],[3B]]+(3*Table31119[[#This Row],[HR]]))/Table31119[[#This Row],[AB]]</f>
        <v>0.13846153846153847</v>
      </c>
      <c r="W15" s="15">
        <f>(0.69*Table31119[[#This Row],[BB]])+(0.89*Table31119[[#This Row],[1B]])+(1.27*Table31119[[#This Row],[2B]])+(1.62*Table31119[[#This Row],[3B]])+(2.1*Table31119[[#This Row],[HR]])/Table31119[[#This Row],[PA]]</f>
        <v>17.861764705882354</v>
      </c>
      <c r="X15" s="15">
        <f t="shared" si="9"/>
        <v>8.9261764705882349</v>
      </c>
    </row>
    <row r="16" spans="1:24" x14ac:dyDescent="0.25">
      <c r="A16" s="17" t="s">
        <v>231</v>
      </c>
      <c r="B16" s="17" t="str">
        <f>Claws!A8</f>
        <v>Zachary Alvarez</v>
      </c>
      <c r="C16" s="17">
        <f>Claws!B8</f>
        <v>67</v>
      </c>
      <c r="D16" s="17">
        <f>Claws!C8</f>
        <v>61</v>
      </c>
      <c r="E16" s="17">
        <f>Claws!D8</f>
        <v>17</v>
      </c>
      <c r="F16" s="17">
        <f>Claws!E8</f>
        <v>6</v>
      </c>
      <c r="G16" s="17">
        <f>Claws!F8</f>
        <v>13</v>
      </c>
      <c r="H16" s="17">
        <f>Claws!G8</f>
        <v>3</v>
      </c>
      <c r="I16" s="17">
        <f>Claws!H8</f>
        <v>0</v>
      </c>
      <c r="J16" s="17">
        <f>Claws!I8</f>
        <v>1</v>
      </c>
      <c r="K16" s="17">
        <f>Claws!J8</f>
        <v>23</v>
      </c>
      <c r="L16" s="17">
        <f>Claws!K8</f>
        <v>5</v>
      </c>
      <c r="M16" s="11">
        <f t="shared" si="0"/>
        <v>0.76470588235294112</v>
      </c>
      <c r="N16" s="11">
        <f t="shared" si="1"/>
        <v>0.17647058823529413</v>
      </c>
      <c r="O16" s="11">
        <f t="shared" si="2"/>
        <v>0</v>
      </c>
      <c r="P16" s="11">
        <f t="shared" si="3"/>
        <v>5.8823529411764705E-2</v>
      </c>
      <c r="Q16" s="11">
        <f t="shared" si="4"/>
        <v>8.9552238805970144E-2</v>
      </c>
      <c r="R16" s="12">
        <f t="shared" si="5"/>
        <v>0.27868852459016391</v>
      </c>
      <c r="S16" s="12">
        <f t="shared" si="6"/>
        <v>0.37704918032786883</v>
      </c>
      <c r="T16" s="14">
        <f t="shared" si="7"/>
        <v>0.34328358208955223</v>
      </c>
      <c r="U16" s="14">
        <f t="shared" si="8"/>
        <v>0.72033276241742106</v>
      </c>
      <c r="V16" s="14">
        <f>(Table31119[[#This Row],[2B]]+Table31119[[#This Row],[3B]]+(3*Table31119[[#This Row],[HR]]))/Table31119[[#This Row],[AB]]</f>
        <v>9.8360655737704916E-2</v>
      </c>
      <c r="W16" s="15">
        <f>(0.69*Table31119[[#This Row],[BB]])+(0.89*Table31119[[#This Row],[1B]])+(1.27*Table31119[[#This Row],[2B]])+(1.62*Table31119[[#This Row],[3B]])+(2.1*Table31119[[#This Row],[HR]])/Table31119[[#This Row],[PA]]</f>
        <v>19.551343283582089</v>
      </c>
      <c r="X16" s="15">
        <f t="shared" si="9"/>
        <v>8.4698507462686567</v>
      </c>
    </row>
    <row r="17" spans="1:24" x14ac:dyDescent="0.25">
      <c r="A17" s="16" t="s">
        <v>232</v>
      </c>
      <c r="B17" s="16" t="str">
        <f>Spartans!A2</f>
        <v>Joshua Wagner</v>
      </c>
      <c r="C17" s="16">
        <f>Spartans!B2</f>
        <v>75</v>
      </c>
      <c r="D17" s="16">
        <f>Spartans!C2</f>
        <v>71</v>
      </c>
      <c r="E17" s="16">
        <f>Spartans!D2</f>
        <v>11</v>
      </c>
      <c r="F17" s="16">
        <f>Spartans!E2</f>
        <v>4</v>
      </c>
      <c r="G17" s="16">
        <f>Spartans!F2</f>
        <v>10</v>
      </c>
      <c r="H17" s="16">
        <f>Spartans!G2</f>
        <v>1</v>
      </c>
      <c r="I17" s="16">
        <f>Spartans!H2</f>
        <v>0</v>
      </c>
      <c r="J17" s="16">
        <f>Spartans!I2</f>
        <v>0</v>
      </c>
      <c r="K17" s="16">
        <f>Spartans!J2</f>
        <v>12</v>
      </c>
      <c r="L17" s="16">
        <f>Spartans!K2</f>
        <v>5</v>
      </c>
      <c r="M17" s="11">
        <f t="shared" si="0"/>
        <v>0.90909090909090906</v>
      </c>
      <c r="N17" s="11">
        <f t="shared" si="1"/>
        <v>9.0909090909090912E-2</v>
      </c>
      <c r="O17" s="11">
        <f t="shared" si="2"/>
        <v>0</v>
      </c>
      <c r="P17" s="11">
        <f t="shared" si="3"/>
        <v>0</v>
      </c>
      <c r="Q17" s="11">
        <f t="shared" si="4"/>
        <v>5.3333333333333337E-2</v>
      </c>
      <c r="R17" s="12">
        <f t="shared" si="5"/>
        <v>0.15492957746478872</v>
      </c>
      <c r="S17" s="12">
        <f t="shared" si="6"/>
        <v>0.16901408450704225</v>
      </c>
      <c r="T17" s="14">
        <f t="shared" si="7"/>
        <v>0.2</v>
      </c>
      <c r="U17" s="14">
        <f t="shared" si="8"/>
        <v>0.36901408450704226</v>
      </c>
      <c r="V17" s="14">
        <f>(Table31119[[#This Row],[2B]]+Table31119[[#This Row],[3B]]+(3*Table31119[[#This Row],[HR]]))/Table31119[[#This Row],[AB]]</f>
        <v>1.4084507042253521E-2</v>
      </c>
      <c r="W17" s="15">
        <f>(0.69*Table31119[[#This Row],[BB]])+(0.89*Table31119[[#This Row],[1B]])+(1.27*Table31119[[#This Row],[2B]])+(1.62*Table31119[[#This Row],[3B]])+(2.1*Table31119[[#This Row],[HR]])/Table31119[[#This Row],[PA]]</f>
        <v>12.93</v>
      </c>
      <c r="X17" s="15">
        <f t="shared" si="9"/>
        <v>2.6426666666666665</v>
      </c>
    </row>
    <row r="18" spans="1:24" x14ac:dyDescent="0.25">
      <c r="A18" s="17" t="s">
        <v>237</v>
      </c>
      <c r="B18" s="17" t="str">
        <f>Infernos!A3</f>
        <v>John Barnes</v>
      </c>
      <c r="C18" s="17">
        <f>Infernos!B3</f>
        <v>70</v>
      </c>
      <c r="D18" s="17">
        <f>Infernos!C3</f>
        <v>67</v>
      </c>
      <c r="E18" s="17">
        <f>Infernos!D3</f>
        <v>17</v>
      </c>
      <c r="F18" s="17">
        <f>Infernos!E3</f>
        <v>3</v>
      </c>
      <c r="G18" s="17">
        <f>Infernos!F3</f>
        <v>5</v>
      </c>
      <c r="H18" s="17">
        <f>Infernos!G3</f>
        <v>7</v>
      </c>
      <c r="I18" s="17">
        <f>Infernos!H3</f>
        <v>1</v>
      </c>
      <c r="J18" s="17">
        <f>Infernos!I3</f>
        <v>4</v>
      </c>
      <c r="K18" s="17">
        <f>Infernos!J3</f>
        <v>38</v>
      </c>
      <c r="L18" s="17">
        <f>Infernos!K3</f>
        <v>4</v>
      </c>
      <c r="M18" s="11">
        <f t="shared" si="0"/>
        <v>0.29411764705882354</v>
      </c>
      <c r="N18" s="11">
        <f t="shared" si="1"/>
        <v>0.41176470588235292</v>
      </c>
      <c r="O18" s="11">
        <f t="shared" si="2"/>
        <v>5.8823529411764705E-2</v>
      </c>
      <c r="P18" s="11">
        <f t="shared" si="3"/>
        <v>0.23529411764705882</v>
      </c>
      <c r="Q18" s="11">
        <f t="shared" si="4"/>
        <v>4.2857142857142858E-2</v>
      </c>
      <c r="R18" s="12">
        <f t="shared" si="5"/>
        <v>0.2537313432835821</v>
      </c>
      <c r="S18" s="12">
        <f t="shared" si="6"/>
        <v>0.56716417910447758</v>
      </c>
      <c r="T18" s="14">
        <f t="shared" si="7"/>
        <v>0.2857142857142857</v>
      </c>
      <c r="U18" s="14">
        <f t="shared" si="8"/>
        <v>0.85287846481876328</v>
      </c>
      <c r="V18" s="14">
        <f>(Table31119[[#This Row],[2B]]+Table31119[[#This Row],[3B]]+(3*Table31119[[#This Row],[HR]]))/Table31119[[#This Row],[AB]]</f>
        <v>0.29850746268656714</v>
      </c>
      <c r="W18" s="15">
        <f>(0.69*Table31119[[#This Row],[BB]])+(0.89*Table31119[[#This Row],[1B]])+(1.27*Table31119[[#This Row],[2B]])+(1.62*Table31119[[#This Row],[3B]])+(2.1*Table31119[[#This Row],[HR]])/Table31119[[#This Row],[PA]]</f>
        <v>17.150000000000002</v>
      </c>
      <c r="X18" s="15">
        <f t="shared" si="9"/>
        <v>11.109714285714286</v>
      </c>
    </row>
    <row r="19" spans="1:24" x14ac:dyDescent="0.25">
      <c r="A19" s="17" t="s">
        <v>234</v>
      </c>
      <c r="B19" s="17" t="str">
        <f>Bullets!A9</f>
        <v>Borja Mora</v>
      </c>
      <c r="C19" s="17">
        <f>Bullets!B9</f>
        <v>61</v>
      </c>
      <c r="D19" s="17">
        <f>Bullets!C9</f>
        <v>55</v>
      </c>
      <c r="E19" s="17">
        <f>Bullets!D9</f>
        <v>16</v>
      </c>
      <c r="F19" s="17">
        <f>Bullets!E9</f>
        <v>6</v>
      </c>
      <c r="G19" s="17">
        <f>Bullets!F9</f>
        <v>10</v>
      </c>
      <c r="H19" s="17">
        <f>Bullets!G9</f>
        <v>3</v>
      </c>
      <c r="I19" s="17">
        <f>Bullets!H9</f>
        <v>0</v>
      </c>
      <c r="J19" s="17">
        <f>Bullets!I9</f>
        <v>3</v>
      </c>
      <c r="K19" s="17">
        <f>Bullets!J9</f>
        <v>28</v>
      </c>
      <c r="L19" s="17">
        <f>Bullets!K9</f>
        <v>4</v>
      </c>
      <c r="M19" s="11">
        <f t="shared" si="0"/>
        <v>0.625</v>
      </c>
      <c r="N19" s="11">
        <f t="shared" si="1"/>
        <v>0.1875</v>
      </c>
      <c r="O19" s="11">
        <f t="shared" si="2"/>
        <v>0</v>
      </c>
      <c r="P19" s="11">
        <f t="shared" si="3"/>
        <v>0.1875</v>
      </c>
      <c r="Q19" s="11">
        <f t="shared" si="4"/>
        <v>9.8360655737704916E-2</v>
      </c>
      <c r="R19" s="12">
        <f t="shared" si="5"/>
        <v>0.29090909090909089</v>
      </c>
      <c r="S19" s="12">
        <f t="shared" si="6"/>
        <v>0.50909090909090904</v>
      </c>
      <c r="T19" s="14">
        <f t="shared" si="7"/>
        <v>0.36065573770491804</v>
      </c>
      <c r="U19" s="14">
        <f t="shared" si="8"/>
        <v>0.86974664679582703</v>
      </c>
      <c r="V19" s="14">
        <f>(Table31119[[#This Row],[2B]]+Table31119[[#This Row],[3B]]+(3*Table31119[[#This Row],[HR]]))/Table31119[[#This Row],[AB]]</f>
        <v>0.21818181818181817</v>
      </c>
      <c r="W19" s="15">
        <f>(0.69*Table31119[[#This Row],[BB]])+(0.89*Table31119[[#This Row],[1B]])+(1.27*Table31119[[#This Row],[2B]])+(1.62*Table31119[[#This Row],[3B]])+(2.1*Table31119[[#This Row],[HR]])/Table31119[[#This Row],[PA]]</f>
        <v>16.953278688524588</v>
      </c>
      <c r="X19" s="15">
        <f t="shared" si="9"/>
        <v>10.695081967213115</v>
      </c>
    </row>
    <row r="20" spans="1:24" x14ac:dyDescent="0.25">
      <c r="A20" s="17" t="s">
        <v>236</v>
      </c>
      <c r="B20" s="17" t="str">
        <f>Runners!A5</f>
        <v>Jared Jensen</v>
      </c>
      <c r="C20" s="17">
        <f>Runners!B5</f>
        <v>65</v>
      </c>
      <c r="D20" s="17">
        <f>Runners!C5</f>
        <v>62</v>
      </c>
      <c r="E20" s="17">
        <f>Runners!D5</f>
        <v>15</v>
      </c>
      <c r="F20" s="17">
        <f>Runners!E5</f>
        <v>3</v>
      </c>
      <c r="G20" s="17">
        <f>Runners!F5</f>
        <v>9</v>
      </c>
      <c r="H20" s="17">
        <f>Runners!G5</f>
        <v>3</v>
      </c>
      <c r="I20" s="17">
        <f>Runners!H5</f>
        <v>0</v>
      </c>
      <c r="J20" s="17">
        <f>Runners!I5</f>
        <v>3</v>
      </c>
      <c r="K20" s="17">
        <f>Runners!J5</f>
        <v>27</v>
      </c>
      <c r="L20" s="17">
        <f>Runners!K5</f>
        <v>4</v>
      </c>
      <c r="M20" s="11">
        <f t="shared" si="0"/>
        <v>0.6</v>
      </c>
      <c r="N20" s="11">
        <f t="shared" si="1"/>
        <v>0.2</v>
      </c>
      <c r="O20" s="11">
        <f t="shared" si="2"/>
        <v>0</v>
      </c>
      <c r="P20" s="11">
        <f t="shared" si="3"/>
        <v>0.2</v>
      </c>
      <c r="Q20" s="11">
        <f t="shared" si="4"/>
        <v>4.6153846153846156E-2</v>
      </c>
      <c r="R20" s="12">
        <f t="shared" si="5"/>
        <v>0.24193548387096775</v>
      </c>
      <c r="S20" s="12">
        <f t="shared" si="6"/>
        <v>0.43548387096774194</v>
      </c>
      <c r="T20" s="14">
        <f t="shared" si="7"/>
        <v>0.27692307692307694</v>
      </c>
      <c r="U20" s="14">
        <f t="shared" si="8"/>
        <v>0.71240694789081882</v>
      </c>
      <c r="V20" s="14">
        <f>(Table31119[[#This Row],[2B]]+Table31119[[#This Row],[3B]]+(3*Table31119[[#This Row],[HR]]))/Table31119[[#This Row],[AB]]</f>
        <v>0.19354838709677419</v>
      </c>
      <c r="W20" s="15">
        <f>(0.69*Table31119[[#This Row],[BB]])+(0.89*Table31119[[#This Row],[1B]])+(1.27*Table31119[[#This Row],[2B]])+(1.62*Table31119[[#This Row],[3B]])+(2.1*Table31119[[#This Row],[HR]])/Table31119[[#This Row],[PA]]</f>
        <v>13.986923076923077</v>
      </c>
      <c r="X20" s="15">
        <f t="shared" si="9"/>
        <v>7.7249230769230772</v>
      </c>
    </row>
    <row r="21" spans="1:24" x14ac:dyDescent="0.25">
      <c r="A21" s="17" t="s">
        <v>231</v>
      </c>
      <c r="B21" s="17" t="str">
        <f>Claws!A9</f>
        <v>Frederick Bates</v>
      </c>
      <c r="C21" s="17">
        <f>Claws!B9</f>
        <v>64</v>
      </c>
      <c r="D21" s="17">
        <f>Claws!C9</f>
        <v>57</v>
      </c>
      <c r="E21" s="17">
        <f>Claws!D9</f>
        <v>14</v>
      </c>
      <c r="F21" s="17">
        <f>Claws!E9</f>
        <v>7</v>
      </c>
      <c r="G21" s="17">
        <f>Claws!F9</f>
        <v>8</v>
      </c>
      <c r="H21" s="17">
        <f>Claws!G9</f>
        <v>4</v>
      </c>
      <c r="I21" s="17">
        <f>Claws!H9</f>
        <v>0</v>
      </c>
      <c r="J21" s="17">
        <f>Claws!I9</f>
        <v>2</v>
      </c>
      <c r="K21" s="17">
        <f>Claws!J9</f>
        <v>24</v>
      </c>
      <c r="L21" s="17">
        <f>Claws!K9</f>
        <v>4</v>
      </c>
      <c r="M21" s="11">
        <f t="shared" si="0"/>
        <v>0.5714285714285714</v>
      </c>
      <c r="N21" s="11">
        <f t="shared" si="1"/>
        <v>0.2857142857142857</v>
      </c>
      <c r="O21" s="11">
        <f t="shared" si="2"/>
        <v>0</v>
      </c>
      <c r="P21" s="11">
        <f t="shared" si="3"/>
        <v>0.14285714285714285</v>
      </c>
      <c r="Q21" s="11">
        <f t="shared" si="4"/>
        <v>0.109375</v>
      </c>
      <c r="R21" s="12">
        <f t="shared" si="5"/>
        <v>0.24561403508771928</v>
      </c>
      <c r="S21" s="12">
        <f t="shared" si="6"/>
        <v>0.42105263157894735</v>
      </c>
      <c r="T21" s="14">
        <f t="shared" si="7"/>
        <v>0.328125</v>
      </c>
      <c r="U21" s="14">
        <f t="shared" si="8"/>
        <v>0.74917763157894735</v>
      </c>
      <c r="V21" s="14">
        <f>(Table31119[[#This Row],[2B]]+Table31119[[#This Row],[3B]]+(3*Table31119[[#This Row],[HR]]))/Table31119[[#This Row],[AB]]</f>
        <v>0.17543859649122806</v>
      </c>
      <c r="W21" s="15">
        <f>(0.69*Table31119[[#This Row],[BB]])+(0.89*Table31119[[#This Row],[1B]])+(1.27*Table31119[[#This Row],[2B]])+(1.62*Table31119[[#This Row],[3B]])+(2.1*Table31119[[#This Row],[HR]])/Table31119[[#This Row],[PA]]</f>
        <v>17.095625000000002</v>
      </c>
      <c r="X21" s="15">
        <f t="shared" si="9"/>
        <v>8.5046875000000011</v>
      </c>
    </row>
    <row r="22" spans="1:24" x14ac:dyDescent="0.25">
      <c r="A22" s="16" t="s">
        <v>232</v>
      </c>
      <c r="B22" s="16" t="str">
        <f>Spartans!A7</f>
        <v>Alejandro Nunez</v>
      </c>
      <c r="C22" s="16">
        <f>Spartans!B7</f>
        <v>65</v>
      </c>
      <c r="D22" s="16">
        <f>Spartans!C7</f>
        <v>57</v>
      </c>
      <c r="E22" s="16">
        <f>Spartans!D7</f>
        <v>13</v>
      </c>
      <c r="F22" s="16">
        <f>Spartans!E7</f>
        <v>8</v>
      </c>
      <c r="G22" s="16">
        <f>Spartans!F7</f>
        <v>4</v>
      </c>
      <c r="H22" s="16">
        <f>Spartans!G7</f>
        <v>7</v>
      </c>
      <c r="I22" s="16">
        <f>Spartans!H7</f>
        <v>2</v>
      </c>
      <c r="J22" s="16">
        <f>Spartans!I7</f>
        <v>0</v>
      </c>
      <c r="K22" s="16">
        <f>Spartans!J7</f>
        <v>24</v>
      </c>
      <c r="L22" s="16">
        <f>Spartans!K7</f>
        <v>4</v>
      </c>
      <c r="M22" s="11">
        <f t="shared" si="0"/>
        <v>0.30769230769230771</v>
      </c>
      <c r="N22" s="11">
        <f t="shared" si="1"/>
        <v>0.53846153846153844</v>
      </c>
      <c r="O22" s="11">
        <f t="shared" si="2"/>
        <v>0.15384615384615385</v>
      </c>
      <c r="P22" s="11">
        <f t="shared" si="3"/>
        <v>0</v>
      </c>
      <c r="Q22" s="11">
        <f t="shared" si="4"/>
        <v>0.12307692307692308</v>
      </c>
      <c r="R22" s="12">
        <f t="shared" si="5"/>
        <v>0.22807017543859648</v>
      </c>
      <c r="S22" s="12">
        <f t="shared" si="6"/>
        <v>0.42105263157894735</v>
      </c>
      <c r="T22" s="14">
        <f t="shared" si="7"/>
        <v>0.32307692307692309</v>
      </c>
      <c r="U22" s="14">
        <f t="shared" si="8"/>
        <v>0.74412955465587038</v>
      </c>
      <c r="V22" s="14">
        <f>(Table31119[[#This Row],[2B]]+Table31119[[#This Row],[3B]]+(3*Table31119[[#This Row],[HR]]))/Table31119[[#This Row],[AB]]</f>
        <v>0.15789473684210525</v>
      </c>
      <c r="W22" s="15">
        <f>(0.69*Table31119[[#This Row],[BB]])+(0.89*Table31119[[#This Row],[1B]])+(1.27*Table31119[[#This Row],[2B]])+(1.62*Table31119[[#This Row],[3B]])+(2.1*Table31119[[#This Row],[HR]])/Table31119[[#This Row],[PA]]</f>
        <v>21.21</v>
      </c>
      <c r="X22" s="15">
        <f t="shared" si="9"/>
        <v>8.4578461538461536</v>
      </c>
    </row>
    <row r="23" spans="1:24" x14ac:dyDescent="0.25">
      <c r="A23" s="17" t="s">
        <v>234</v>
      </c>
      <c r="B23" s="24" t="str">
        <f>Bullets!A3</f>
        <v>Borja Aguilar</v>
      </c>
      <c r="C23" s="24">
        <f>Bullets!B3</f>
        <v>70</v>
      </c>
      <c r="D23" s="24">
        <f>Bullets!C3</f>
        <v>65</v>
      </c>
      <c r="E23" s="24">
        <f>Bullets!D3</f>
        <v>10</v>
      </c>
      <c r="F23" s="24">
        <f>Bullets!E3</f>
        <v>5</v>
      </c>
      <c r="G23" s="24">
        <f>Bullets!F3</f>
        <v>3</v>
      </c>
      <c r="H23" s="24">
        <f>Bullets!G3</f>
        <v>3</v>
      </c>
      <c r="I23" s="24">
        <f>Bullets!H3</f>
        <v>0</v>
      </c>
      <c r="J23" s="24">
        <f>Bullets!I3</f>
        <v>4</v>
      </c>
      <c r="K23" s="24">
        <f>Bullets!J3</f>
        <v>25</v>
      </c>
      <c r="L23" s="24">
        <f>Bullets!K3</f>
        <v>4</v>
      </c>
      <c r="M23" s="11">
        <f t="shared" si="0"/>
        <v>0.3</v>
      </c>
      <c r="N23" s="11">
        <f t="shared" si="1"/>
        <v>0.3</v>
      </c>
      <c r="O23" s="11">
        <f t="shared" si="2"/>
        <v>0</v>
      </c>
      <c r="P23" s="11">
        <f t="shared" si="3"/>
        <v>0.4</v>
      </c>
      <c r="Q23" s="11">
        <f t="shared" si="4"/>
        <v>7.1428571428571425E-2</v>
      </c>
      <c r="R23" s="12">
        <f t="shared" si="5"/>
        <v>0.15384615384615385</v>
      </c>
      <c r="S23" s="12">
        <f t="shared" si="6"/>
        <v>0.38461538461538464</v>
      </c>
      <c r="T23" s="14">
        <f t="shared" si="7"/>
        <v>0.21428571428571427</v>
      </c>
      <c r="U23" s="14">
        <f t="shared" si="8"/>
        <v>0.59890109890109888</v>
      </c>
      <c r="V23" s="14">
        <f>(Table31119[[#This Row],[2B]]+Table31119[[#This Row],[3B]]+(3*Table31119[[#This Row],[HR]]))/Table31119[[#This Row],[AB]]</f>
        <v>0.23076923076923078</v>
      </c>
      <c r="W23" s="15">
        <f>(0.69*Table31119[[#This Row],[BB]])+(0.89*Table31119[[#This Row],[1B]])+(1.27*Table31119[[#This Row],[2B]])+(1.62*Table31119[[#This Row],[3B]])+(2.1*Table31119[[#This Row],[HR]])/Table31119[[#This Row],[PA]]</f>
        <v>10.049999999999999</v>
      </c>
      <c r="X23" s="15">
        <f t="shared" si="9"/>
        <v>5.6654285714285715</v>
      </c>
    </row>
    <row r="24" spans="1:24" x14ac:dyDescent="0.25">
      <c r="A24" s="17" t="s">
        <v>234</v>
      </c>
      <c r="B24" s="24" t="str">
        <f>Bullets!A2</f>
        <v>Jar Schmidt</v>
      </c>
      <c r="C24" s="24">
        <f>Bullets!B2</f>
        <v>72</v>
      </c>
      <c r="D24" s="24">
        <f>Bullets!C2</f>
        <v>66</v>
      </c>
      <c r="E24" s="24">
        <f>Bullets!D2</f>
        <v>23</v>
      </c>
      <c r="F24" s="24">
        <f>Bullets!E2</f>
        <v>6</v>
      </c>
      <c r="G24" s="24">
        <f>Bullets!F2</f>
        <v>14</v>
      </c>
      <c r="H24" s="24">
        <f>Bullets!G2</f>
        <v>6</v>
      </c>
      <c r="I24" s="24">
        <f>Bullets!H2</f>
        <v>1</v>
      </c>
      <c r="J24" s="24">
        <f>Bullets!I2</f>
        <v>2</v>
      </c>
      <c r="K24" s="24">
        <f>Bullets!J2</f>
        <v>37</v>
      </c>
      <c r="L24" s="24">
        <f>Bullets!K2</f>
        <v>3</v>
      </c>
      <c r="M24" s="11">
        <f t="shared" si="0"/>
        <v>0.60869565217391308</v>
      </c>
      <c r="N24" s="11">
        <f t="shared" si="1"/>
        <v>0.2608695652173913</v>
      </c>
      <c r="O24" s="11">
        <f t="shared" si="2"/>
        <v>4.3478260869565216E-2</v>
      </c>
      <c r="P24" s="11">
        <f t="shared" si="3"/>
        <v>8.6956521739130432E-2</v>
      </c>
      <c r="Q24" s="11">
        <f t="shared" si="4"/>
        <v>8.3333333333333329E-2</v>
      </c>
      <c r="R24" s="12">
        <f t="shared" si="5"/>
        <v>0.34848484848484851</v>
      </c>
      <c r="S24" s="12">
        <f t="shared" si="6"/>
        <v>0.56060606060606055</v>
      </c>
      <c r="T24" s="14">
        <f t="shared" si="7"/>
        <v>0.40277777777777779</v>
      </c>
      <c r="U24" s="14">
        <f t="shared" si="8"/>
        <v>0.96338383838383834</v>
      </c>
      <c r="V24" s="14">
        <f>(Table31119[[#This Row],[2B]]+Table31119[[#This Row],[3B]]+(3*Table31119[[#This Row],[HR]]))/Table31119[[#This Row],[AB]]</f>
        <v>0.19696969696969696</v>
      </c>
      <c r="W24" s="15">
        <f>(0.69*Table31119[[#This Row],[BB]])+(0.89*Table31119[[#This Row],[1B]])+(1.27*Table31119[[#This Row],[2B]])+(1.62*Table31119[[#This Row],[3B]])+(2.1*Table31119[[#This Row],[HR]])/Table31119[[#This Row],[PA]]</f>
        <v>25.898333333333337</v>
      </c>
      <c r="X24" s="15">
        <f t="shared" si="9"/>
        <v>15.552777777777777</v>
      </c>
    </row>
    <row r="25" spans="1:24" x14ac:dyDescent="0.25">
      <c r="A25" s="17" t="s">
        <v>235</v>
      </c>
      <c r="B25" s="24" t="str">
        <f>Novas!A7</f>
        <v>Eduardo Vega</v>
      </c>
      <c r="C25" s="24">
        <f>Novas!B7</f>
        <v>64</v>
      </c>
      <c r="D25" s="24">
        <f>Novas!C7</f>
        <v>59</v>
      </c>
      <c r="E25" s="24">
        <f>Novas!D7</f>
        <v>22</v>
      </c>
      <c r="F25" s="24">
        <f>Novas!E7</f>
        <v>5</v>
      </c>
      <c r="G25" s="24">
        <f>Novas!F7</f>
        <v>18</v>
      </c>
      <c r="H25" s="24">
        <f>Novas!G7</f>
        <v>1</v>
      </c>
      <c r="I25" s="24">
        <f>Novas!H7</f>
        <v>0</v>
      </c>
      <c r="J25" s="24">
        <f>Novas!I7</f>
        <v>3</v>
      </c>
      <c r="K25" s="24">
        <f>Novas!J7</f>
        <v>32</v>
      </c>
      <c r="L25" s="24">
        <f>Novas!K7</f>
        <v>3</v>
      </c>
      <c r="M25" s="11">
        <f t="shared" si="0"/>
        <v>0.81818181818181823</v>
      </c>
      <c r="N25" s="11">
        <f t="shared" si="1"/>
        <v>4.5454545454545456E-2</v>
      </c>
      <c r="O25" s="11">
        <f t="shared" si="2"/>
        <v>0</v>
      </c>
      <c r="P25" s="11">
        <f t="shared" si="3"/>
        <v>0.13636363636363635</v>
      </c>
      <c r="Q25" s="11">
        <f t="shared" si="4"/>
        <v>7.8125E-2</v>
      </c>
      <c r="R25" s="12">
        <f t="shared" si="5"/>
        <v>0.3728813559322034</v>
      </c>
      <c r="S25" s="12">
        <f t="shared" si="6"/>
        <v>0.5423728813559322</v>
      </c>
      <c r="T25" s="14">
        <f t="shared" si="7"/>
        <v>0.421875</v>
      </c>
      <c r="U25" s="14">
        <f t="shared" si="8"/>
        <v>0.9642478813559322</v>
      </c>
      <c r="V25" s="14">
        <f>(Table31119[[#This Row],[2B]]+Table31119[[#This Row],[3B]]+(3*Table31119[[#This Row],[HR]]))/Table31119[[#This Row],[AB]]</f>
        <v>0.16949152542372881</v>
      </c>
      <c r="W25" s="15">
        <f>(0.69*Table31119[[#This Row],[BB]])+(0.89*Table31119[[#This Row],[1B]])+(1.27*Table31119[[#This Row],[2B]])+(1.62*Table31119[[#This Row],[3B]])+(2.1*Table31119[[#This Row],[HR]])/Table31119[[#This Row],[PA]]</f>
        <v>20.838437499999998</v>
      </c>
      <c r="X25" s="15">
        <f t="shared" si="9"/>
        <v>14.072812499999998</v>
      </c>
    </row>
    <row r="26" spans="1:24" x14ac:dyDescent="0.25">
      <c r="A26" s="16" t="s">
        <v>238</v>
      </c>
      <c r="B26" s="26" t="str">
        <f>Knights!A4</f>
        <v>Jorge Aguilar</v>
      </c>
      <c r="C26" s="26">
        <f>Knights!B4</f>
        <v>72</v>
      </c>
      <c r="D26" s="26">
        <f>Knights!C4</f>
        <v>64</v>
      </c>
      <c r="E26" s="26">
        <f>Knights!D4</f>
        <v>21</v>
      </c>
      <c r="F26" s="26">
        <f>Knights!E4</f>
        <v>8</v>
      </c>
      <c r="G26" s="26">
        <f>Knights!F4</f>
        <v>8</v>
      </c>
      <c r="H26" s="26">
        <f>Knights!G4</f>
        <v>9</v>
      </c>
      <c r="I26" s="26">
        <f>Knights!H4</f>
        <v>1</v>
      </c>
      <c r="J26" s="26">
        <f>Knights!I4</f>
        <v>3</v>
      </c>
      <c r="K26" s="26">
        <f>Knights!J4</f>
        <v>41</v>
      </c>
      <c r="L26" s="26">
        <f>Knights!K4</f>
        <v>3</v>
      </c>
      <c r="M26" s="11">
        <f t="shared" si="0"/>
        <v>0.38095238095238093</v>
      </c>
      <c r="N26" s="11">
        <f t="shared" si="1"/>
        <v>0.42857142857142855</v>
      </c>
      <c r="O26" s="11">
        <f t="shared" si="2"/>
        <v>4.7619047619047616E-2</v>
      </c>
      <c r="P26" s="11">
        <f t="shared" si="3"/>
        <v>0.14285714285714285</v>
      </c>
      <c r="Q26" s="11">
        <f t="shared" si="4"/>
        <v>0.1111111111111111</v>
      </c>
      <c r="R26" s="12">
        <f t="shared" si="5"/>
        <v>0.328125</v>
      </c>
      <c r="S26" s="12">
        <f t="shared" si="6"/>
        <v>0.640625</v>
      </c>
      <c r="T26" s="14">
        <f t="shared" si="7"/>
        <v>0.40277777777777779</v>
      </c>
      <c r="U26" s="33">
        <f t="shared" si="8"/>
        <v>1.0434027777777777</v>
      </c>
      <c r="V26" s="33">
        <f>(Table31119[[#This Row],[2B]]+Table31119[[#This Row],[3B]]+(3*Table31119[[#This Row],[HR]]))/Table31119[[#This Row],[AB]]</f>
        <v>0.296875</v>
      </c>
      <c r="W26" s="34">
        <f>(0.69*Table31119[[#This Row],[BB]])+(0.89*Table31119[[#This Row],[1B]])+(1.27*Table31119[[#This Row],[2B]])+(1.62*Table31119[[#This Row],[3B]])+(2.1*Table31119[[#This Row],[HR]])/Table31119[[#This Row],[PA]]</f>
        <v>25.7775</v>
      </c>
      <c r="X26" s="15">
        <f t="shared" si="9"/>
        <v>17.373333333333331</v>
      </c>
    </row>
    <row r="27" spans="1:24" x14ac:dyDescent="0.25">
      <c r="A27" s="16" t="s">
        <v>238</v>
      </c>
      <c r="B27" s="47" t="str">
        <f>Knights!A8</f>
        <v>Ashlyn Rorie</v>
      </c>
      <c r="C27" s="47">
        <f>Knights!B8</f>
        <v>61</v>
      </c>
      <c r="D27" s="47">
        <f>Knights!C8</f>
        <v>57</v>
      </c>
      <c r="E27" s="47">
        <f>Knights!D8</f>
        <v>18</v>
      </c>
      <c r="F27" s="47">
        <f>Knights!E8</f>
        <v>4</v>
      </c>
      <c r="G27" s="47">
        <f>Knights!F8</f>
        <v>13</v>
      </c>
      <c r="H27" s="47">
        <f>Knights!G8</f>
        <v>3</v>
      </c>
      <c r="I27" s="47">
        <f>Knights!H8</f>
        <v>1</v>
      </c>
      <c r="J27" s="47">
        <f>Knights!I8</f>
        <v>1</v>
      </c>
      <c r="K27" s="47">
        <f>Knights!J8</f>
        <v>26</v>
      </c>
      <c r="L27" s="47">
        <f>Knights!K8</f>
        <v>3</v>
      </c>
      <c r="M27" s="20">
        <f t="shared" si="0"/>
        <v>0.72222222222222221</v>
      </c>
      <c r="N27" s="20">
        <f t="shared" si="1"/>
        <v>0.16666666666666666</v>
      </c>
      <c r="O27" s="20">
        <f t="shared" si="2"/>
        <v>5.5555555555555552E-2</v>
      </c>
      <c r="P27" s="20">
        <f t="shared" si="3"/>
        <v>5.5555555555555552E-2</v>
      </c>
      <c r="Q27" s="20">
        <f t="shared" si="4"/>
        <v>6.5573770491803282E-2</v>
      </c>
      <c r="R27" s="21">
        <f t="shared" si="5"/>
        <v>0.31578947368421051</v>
      </c>
      <c r="S27" s="21">
        <f t="shared" si="6"/>
        <v>0.45614035087719296</v>
      </c>
      <c r="T27" s="22">
        <f t="shared" si="7"/>
        <v>0.36065573770491804</v>
      </c>
      <c r="U27" s="22">
        <f t="shared" si="8"/>
        <v>0.81679608858211106</v>
      </c>
      <c r="V27" s="22">
        <f>(Table31119[[#This Row],[2B]]+Table31119[[#This Row],[3B]]+(3*Table31119[[#This Row],[HR]]))/Table31119[[#This Row],[AB]]</f>
        <v>0.12280701754385964</v>
      </c>
      <c r="W27" s="23">
        <f>(0.69*Table31119[[#This Row],[BB]])+(0.89*Table31119[[#This Row],[1B]])+(1.27*Table31119[[#This Row],[2B]])+(1.62*Table31119[[#This Row],[3B]])+(2.1*Table31119[[#This Row],[HR]])/Table31119[[#This Row],[PA]]</f>
        <v>19.794426229508197</v>
      </c>
      <c r="X27" s="23">
        <f t="shared" si="9"/>
        <v>9.7777049180327857</v>
      </c>
    </row>
    <row r="28" spans="1:24" x14ac:dyDescent="0.25">
      <c r="A28" s="17" t="s">
        <v>234</v>
      </c>
      <c r="B28" s="17" t="str">
        <f>Bullets!A6</f>
        <v>Jimmie Marshall</v>
      </c>
      <c r="C28" s="17">
        <f>Bullets!B6</f>
        <v>65</v>
      </c>
      <c r="D28" s="17">
        <f>Bullets!C6</f>
        <v>64</v>
      </c>
      <c r="E28" s="17">
        <f>Bullets!D6</f>
        <v>17</v>
      </c>
      <c r="F28" s="17">
        <f>Bullets!E6</f>
        <v>1</v>
      </c>
      <c r="G28" s="17">
        <f>Bullets!F6</f>
        <v>9</v>
      </c>
      <c r="H28" s="17">
        <f>Bullets!G6</f>
        <v>6</v>
      </c>
      <c r="I28" s="17">
        <f>Bullets!H6</f>
        <v>0</v>
      </c>
      <c r="J28" s="17">
        <f>Bullets!I6</f>
        <v>2</v>
      </c>
      <c r="K28" s="17">
        <f>Bullets!J6</f>
        <v>29</v>
      </c>
      <c r="L28" s="17">
        <f>Bullets!K6</f>
        <v>3</v>
      </c>
      <c r="M28" s="11">
        <f t="shared" si="0"/>
        <v>0.52941176470588236</v>
      </c>
      <c r="N28" s="11">
        <f t="shared" si="1"/>
        <v>0.35294117647058826</v>
      </c>
      <c r="O28" s="11">
        <f t="shared" si="2"/>
        <v>0</v>
      </c>
      <c r="P28" s="11">
        <f t="shared" si="3"/>
        <v>0.11764705882352941</v>
      </c>
      <c r="Q28" s="11">
        <f t="shared" si="4"/>
        <v>1.5384615384615385E-2</v>
      </c>
      <c r="R28" s="12">
        <f t="shared" si="5"/>
        <v>0.265625</v>
      </c>
      <c r="S28" s="12">
        <f t="shared" si="6"/>
        <v>0.453125</v>
      </c>
      <c r="T28" s="14">
        <f t="shared" si="7"/>
        <v>0.27692307692307694</v>
      </c>
      <c r="U28" s="14">
        <f t="shared" si="8"/>
        <v>0.73004807692307694</v>
      </c>
      <c r="V28" s="14">
        <f>(Table31119[[#This Row],[2B]]+Table31119[[#This Row],[3B]]+(3*Table31119[[#This Row],[HR]]))/Table31119[[#This Row],[AB]]</f>
        <v>0.1875</v>
      </c>
      <c r="W28" s="15">
        <f>(0.69*Table31119[[#This Row],[BB]])+(0.89*Table31119[[#This Row],[1B]])+(1.27*Table31119[[#This Row],[2B]])+(1.62*Table31119[[#This Row],[3B]])+(2.1*Table31119[[#This Row],[HR]])/Table31119[[#This Row],[PA]]</f>
        <v>16.384615384615383</v>
      </c>
      <c r="X28" s="15">
        <f t="shared" si="9"/>
        <v>8.1267692307692307</v>
      </c>
    </row>
    <row r="29" spans="1:24" x14ac:dyDescent="0.25">
      <c r="A29" s="16" t="s">
        <v>238</v>
      </c>
      <c r="B29" s="16" t="str">
        <f>Knights!A9</f>
        <v>Ishmael Caballero</v>
      </c>
      <c r="C29" s="16">
        <f>Knights!B9</f>
        <v>61</v>
      </c>
      <c r="D29" s="16">
        <f>Knights!C9</f>
        <v>56</v>
      </c>
      <c r="E29" s="16">
        <f>Knights!D9</f>
        <v>17</v>
      </c>
      <c r="F29" s="16">
        <f>Knights!E9</f>
        <v>5</v>
      </c>
      <c r="G29" s="16">
        <f>Knights!F9</f>
        <v>11</v>
      </c>
      <c r="H29" s="16">
        <f>Knights!G9</f>
        <v>6</v>
      </c>
      <c r="I29" s="16">
        <f>Knights!H9</f>
        <v>0</v>
      </c>
      <c r="J29" s="16">
        <f>Knights!I9</f>
        <v>0</v>
      </c>
      <c r="K29" s="16">
        <f>Knights!J9</f>
        <v>23</v>
      </c>
      <c r="L29" s="16">
        <f>Knights!K9</f>
        <v>3</v>
      </c>
      <c r="M29" s="11">
        <f t="shared" si="0"/>
        <v>0.6470588235294118</v>
      </c>
      <c r="N29" s="11">
        <f t="shared" si="1"/>
        <v>0.35294117647058826</v>
      </c>
      <c r="O29" s="11">
        <f t="shared" si="2"/>
        <v>0</v>
      </c>
      <c r="P29" s="11">
        <f t="shared" si="3"/>
        <v>0</v>
      </c>
      <c r="Q29" s="11">
        <f t="shared" si="4"/>
        <v>8.1967213114754092E-2</v>
      </c>
      <c r="R29" s="12">
        <f t="shared" si="5"/>
        <v>0.30357142857142855</v>
      </c>
      <c r="S29" s="12">
        <f t="shared" si="6"/>
        <v>0.4107142857142857</v>
      </c>
      <c r="T29" s="14">
        <f t="shared" si="7"/>
        <v>0.36065573770491804</v>
      </c>
      <c r="U29" s="14">
        <f t="shared" si="8"/>
        <v>0.7713700234192038</v>
      </c>
      <c r="V29" s="14">
        <f>(Table31119[[#This Row],[2B]]+Table31119[[#This Row],[3B]]+(3*Table31119[[#This Row],[HR]]))/Table31119[[#This Row],[AB]]</f>
        <v>0.10714285714285714</v>
      </c>
      <c r="W29" s="15">
        <f>(0.69*Table31119[[#This Row],[BB]])+(0.89*Table31119[[#This Row],[1B]])+(1.27*Table31119[[#This Row],[2B]])+(1.62*Table31119[[#This Row],[3B]])+(2.1*Table31119[[#This Row],[HR]])/Table31119[[#This Row],[PA]]</f>
        <v>20.86</v>
      </c>
      <c r="X29" s="15">
        <f t="shared" si="9"/>
        <v>8.7895081967213109</v>
      </c>
    </row>
    <row r="30" spans="1:24" x14ac:dyDescent="0.25">
      <c r="A30" s="17" t="s">
        <v>234</v>
      </c>
      <c r="B30" s="17" t="str">
        <f>Bullets!A8</f>
        <v>Jar Kelley</v>
      </c>
      <c r="C30" s="17">
        <f>Bullets!B8</f>
        <v>64</v>
      </c>
      <c r="D30" s="17">
        <f>Bullets!C8</f>
        <v>62</v>
      </c>
      <c r="E30" s="17">
        <f>Bullets!D8</f>
        <v>15</v>
      </c>
      <c r="F30" s="17">
        <f>Bullets!E8</f>
        <v>2</v>
      </c>
      <c r="G30" s="17">
        <f>Bullets!F8</f>
        <v>7</v>
      </c>
      <c r="H30" s="17">
        <f>Bullets!G8</f>
        <v>4</v>
      </c>
      <c r="I30" s="17">
        <f>Bullets!H8</f>
        <v>0</v>
      </c>
      <c r="J30" s="17">
        <f>Bullets!I8</f>
        <v>4</v>
      </c>
      <c r="K30" s="17">
        <f>Bullets!J8</f>
        <v>31</v>
      </c>
      <c r="L30" s="17">
        <f>Bullets!K8</f>
        <v>3</v>
      </c>
      <c r="M30" s="11">
        <f t="shared" si="0"/>
        <v>0.46666666666666667</v>
      </c>
      <c r="N30" s="11">
        <f t="shared" si="1"/>
        <v>0.26666666666666666</v>
      </c>
      <c r="O30" s="11">
        <f t="shared" si="2"/>
        <v>0</v>
      </c>
      <c r="P30" s="11">
        <f t="shared" si="3"/>
        <v>0.26666666666666666</v>
      </c>
      <c r="Q30" s="11">
        <f t="shared" si="4"/>
        <v>3.125E-2</v>
      </c>
      <c r="R30" s="12">
        <f t="shared" si="5"/>
        <v>0.24193548387096775</v>
      </c>
      <c r="S30" s="12">
        <f t="shared" si="6"/>
        <v>0.5</v>
      </c>
      <c r="T30" s="14">
        <f t="shared" si="7"/>
        <v>0.265625</v>
      </c>
      <c r="U30" s="14">
        <f t="shared" si="8"/>
        <v>0.765625</v>
      </c>
      <c r="V30" s="14">
        <f>(Table31119[[#This Row],[2B]]+Table31119[[#This Row],[3B]]+(3*Table31119[[#This Row],[HR]]))/Table31119[[#This Row],[AB]]</f>
        <v>0.25806451612903225</v>
      </c>
      <c r="W30" s="15">
        <f>(0.69*Table31119[[#This Row],[BB]])+(0.89*Table31119[[#This Row],[1B]])+(1.27*Table31119[[#This Row],[2B]])+(1.62*Table31119[[#This Row],[3B]])+(2.1*Table31119[[#This Row],[HR]])/Table31119[[#This Row],[PA]]</f>
        <v>12.821250000000001</v>
      </c>
      <c r="X30" s="15">
        <f t="shared" si="9"/>
        <v>8.3968749999999996</v>
      </c>
    </row>
    <row r="31" spans="1:24" x14ac:dyDescent="0.25">
      <c r="A31" s="16" t="s">
        <v>238</v>
      </c>
      <c r="B31" s="16" t="str">
        <f>Knights!A6</f>
        <v>Mike White</v>
      </c>
      <c r="C31" s="16">
        <f>Knights!B6</f>
        <v>65</v>
      </c>
      <c r="D31" s="16">
        <f>Knights!C6</f>
        <v>50</v>
      </c>
      <c r="E31" s="16">
        <f>Knights!D6</f>
        <v>15</v>
      </c>
      <c r="F31" s="16">
        <f>Knights!E6</f>
        <v>15</v>
      </c>
      <c r="G31" s="16">
        <f>Knights!F6</f>
        <v>10</v>
      </c>
      <c r="H31" s="16">
        <f>Knights!G6</f>
        <v>4</v>
      </c>
      <c r="I31" s="16">
        <f>Knights!H6</f>
        <v>0</v>
      </c>
      <c r="J31" s="16">
        <f>Knights!I6</f>
        <v>1</v>
      </c>
      <c r="K31" s="16">
        <f>Knights!J6</f>
        <v>22</v>
      </c>
      <c r="L31" s="16">
        <f>Knights!K6</f>
        <v>3</v>
      </c>
      <c r="M31" s="11">
        <f t="shared" si="0"/>
        <v>0.66666666666666663</v>
      </c>
      <c r="N31" s="11">
        <f t="shared" si="1"/>
        <v>0.26666666666666666</v>
      </c>
      <c r="O31" s="11">
        <f t="shared" si="2"/>
        <v>0</v>
      </c>
      <c r="P31" s="11">
        <f t="shared" si="3"/>
        <v>6.6666666666666666E-2</v>
      </c>
      <c r="Q31" s="11">
        <f t="shared" si="4"/>
        <v>0.23076923076923078</v>
      </c>
      <c r="R31" s="12">
        <f t="shared" si="5"/>
        <v>0.3</v>
      </c>
      <c r="S31" s="12">
        <f t="shared" si="6"/>
        <v>0.44</v>
      </c>
      <c r="T31" s="14">
        <f t="shared" si="7"/>
        <v>0.46153846153846156</v>
      </c>
      <c r="U31" s="14">
        <f t="shared" si="8"/>
        <v>0.90153846153846162</v>
      </c>
      <c r="V31" s="14">
        <f>(Table31119[[#This Row],[2B]]+Table31119[[#This Row],[3B]]+(3*Table31119[[#This Row],[HR]]))/Table31119[[#This Row],[AB]]</f>
        <v>0.14000000000000001</v>
      </c>
      <c r="W31" s="15">
        <f>(0.69*Table31119[[#This Row],[BB]])+(0.89*Table31119[[#This Row],[1B]])+(1.27*Table31119[[#This Row],[2B]])+(1.62*Table31119[[#This Row],[3B]])+(2.1*Table31119[[#This Row],[HR]])/Table31119[[#This Row],[PA]]</f>
        <v>24.362307692307692</v>
      </c>
      <c r="X31" s="15">
        <f t="shared" si="9"/>
        <v>11.977846153846153</v>
      </c>
    </row>
    <row r="32" spans="1:24" x14ac:dyDescent="0.25">
      <c r="A32" s="17" t="s">
        <v>231</v>
      </c>
      <c r="B32" s="17" t="str">
        <f>Claws!A6</f>
        <v>Xavier Medina</v>
      </c>
      <c r="C32" s="17">
        <f>Claws!B6</f>
        <v>68</v>
      </c>
      <c r="D32" s="17">
        <f>Claws!C6</f>
        <v>62</v>
      </c>
      <c r="E32" s="17">
        <f>Claws!D6</f>
        <v>14</v>
      </c>
      <c r="F32" s="17">
        <f>Claws!E6</f>
        <v>6</v>
      </c>
      <c r="G32" s="17">
        <f>Claws!F6</f>
        <v>5</v>
      </c>
      <c r="H32" s="17">
        <f>Claws!G6</f>
        <v>7</v>
      </c>
      <c r="I32" s="17">
        <f>Claws!H6</f>
        <v>1</v>
      </c>
      <c r="J32" s="17">
        <f>Claws!I6</f>
        <v>1</v>
      </c>
      <c r="K32" s="17">
        <f>Claws!J6</f>
        <v>26</v>
      </c>
      <c r="L32" s="17">
        <f>Claws!K6</f>
        <v>3</v>
      </c>
      <c r="M32" s="11">
        <f t="shared" si="0"/>
        <v>0.35714285714285715</v>
      </c>
      <c r="N32" s="11">
        <f t="shared" si="1"/>
        <v>0.5</v>
      </c>
      <c r="O32" s="11">
        <f t="shared" si="2"/>
        <v>7.1428571428571425E-2</v>
      </c>
      <c r="P32" s="11">
        <f t="shared" si="3"/>
        <v>7.1428571428571425E-2</v>
      </c>
      <c r="Q32" s="11">
        <f t="shared" si="4"/>
        <v>8.8235294117647065E-2</v>
      </c>
      <c r="R32" s="12">
        <f t="shared" si="5"/>
        <v>0.22580645161290322</v>
      </c>
      <c r="S32" s="12">
        <f t="shared" si="6"/>
        <v>0.41935483870967744</v>
      </c>
      <c r="T32" s="14">
        <f t="shared" si="7"/>
        <v>0.29411764705882354</v>
      </c>
      <c r="U32" s="14">
        <f t="shared" si="8"/>
        <v>0.71347248576850097</v>
      </c>
      <c r="V32" s="14">
        <f>(Table31119[[#This Row],[2B]]+Table31119[[#This Row],[3B]]+(3*Table31119[[#This Row],[HR]]))/Table31119[[#This Row],[AB]]</f>
        <v>0.17741935483870969</v>
      </c>
      <c r="W32" s="15">
        <f>(0.69*Table31119[[#This Row],[BB]])+(0.89*Table31119[[#This Row],[1B]])+(1.27*Table31119[[#This Row],[2B]])+(1.62*Table31119[[#This Row],[3B]])+(2.1*Table31119[[#This Row],[HR]])/Table31119[[#This Row],[PA]]</f>
        <v>19.130882352941178</v>
      </c>
      <c r="X32" s="15">
        <f t="shared" si="9"/>
        <v>8.128823529411763</v>
      </c>
    </row>
    <row r="33" spans="1:24" x14ac:dyDescent="0.25">
      <c r="A33" s="16" t="s">
        <v>238</v>
      </c>
      <c r="B33" s="16" t="str">
        <f>Knights!A7</f>
        <v>Julio Cruz</v>
      </c>
      <c r="C33" s="16">
        <f>Knights!B7</f>
        <v>63</v>
      </c>
      <c r="D33" s="16">
        <f>Knights!C7</f>
        <v>59</v>
      </c>
      <c r="E33" s="16">
        <f>Knights!D7</f>
        <v>13</v>
      </c>
      <c r="F33" s="16">
        <f>Knights!E7</f>
        <v>4</v>
      </c>
      <c r="G33" s="16">
        <f>Knights!F7</f>
        <v>8</v>
      </c>
      <c r="H33" s="16">
        <f>Knights!G7</f>
        <v>3</v>
      </c>
      <c r="I33" s="16">
        <f>Knights!H7</f>
        <v>0</v>
      </c>
      <c r="J33" s="16">
        <f>Knights!I7</f>
        <v>2</v>
      </c>
      <c r="K33" s="16">
        <f>Knights!J7</f>
        <v>22</v>
      </c>
      <c r="L33" s="16">
        <f>Knights!K7</f>
        <v>3</v>
      </c>
      <c r="M33" s="11">
        <f t="shared" si="0"/>
        <v>0.61538461538461542</v>
      </c>
      <c r="N33" s="11">
        <f t="shared" si="1"/>
        <v>0.23076923076923078</v>
      </c>
      <c r="O33" s="11">
        <f t="shared" si="2"/>
        <v>0</v>
      </c>
      <c r="P33" s="11">
        <f t="shared" si="3"/>
        <v>0.15384615384615385</v>
      </c>
      <c r="Q33" s="11">
        <f t="shared" si="4"/>
        <v>6.3492063492063489E-2</v>
      </c>
      <c r="R33" s="12">
        <f t="shared" si="5"/>
        <v>0.22033898305084745</v>
      </c>
      <c r="S33" s="12">
        <f t="shared" si="6"/>
        <v>0.3728813559322034</v>
      </c>
      <c r="T33" s="14">
        <f t="shared" si="7"/>
        <v>0.26984126984126983</v>
      </c>
      <c r="U33" s="14">
        <f t="shared" si="8"/>
        <v>0.64272262577347328</v>
      </c>
      <c r="V33" s="14">
        <f>(Table31119[[#This Row],[2B]]+Table31119[[#This Row],[3B]]+(3*Table31119[[#This Row],[HR]]))/Table31119[[#This Row],[AB]]</f>
        <v>0.15254237288135594</v>
      </c>
      <c r="W33" s="15">
        <f>(0.69*Table31119[[#This Row],[BB]])+(0.89*Table31119[[#This Row],[1B]])+(1.27*Table31119[[#This Row],[2B]])+(1.62*Table31119[[#This Row],[3B]])+(2.1*Table31119[[#This Row],[HR]])/Table31119[[#This Row],[PA]]</f>
        <v>13.756666666666666</v>
      </c>
      <c r="X33" s="15">
        <f t="shared" si="9"/>
        <v>6.2419047619047623</v>
      </c>
    </row>
    <row r="34" spans="1:24" x14ac:dyDescent="0.25">
      <c r="A34" s="17" t="s">
        <v>234</v>
      </c>
      <c r="B34" s="17" t="str">
        <f>Bullets!A4</f>
        <v>Jorge Mendez</v>
      </c>
      <c r="C34" s="17">
        <f>Bullets!B4</f>
        <v>67</v>
      </c>
      <c r="D34" s="17">
        <f>Bullets!C4</f>
        <v>62</v>
      </c>
      <c r="E34" s="17">
        <f>Bullets!D4</f>
        <v>12</v>
      </c>
      <c r="F34" s="17">
        <f>Bullets!E4</f>
        <v>5</v>
      </c>
      <c r="G34" s="17">
        <f>Bullets!F4</f>
        <v>5</v>
      </c>
      <c r="H34" s="17">
        <f>Bullets!G4</f>
        <v>5</v>
      </c>
      <c r="I34" s="17">
        <f>Bullets!H4</f>
        <v>1</v>
      </c>
      <c r="J34" s="17">
        <f>Bullets!I4</f>
        <v>1</v>
      </c>
      <c r="K34" s="17">
        <f>Bullets!J4</f>
        <v>22</v>
      </c>
      <c r="L34" s="17">
        <f>Bullets!K4</f>
        <v>3</v>
      </c>
      <c r="M34" s="11">
        <f t="shared" ref="M34:M65" si="10">IFERROR(G34/E34,0)</f>
        <v>0.41666666666666669</v>
      </c>
      <c r="N34" s="11">
        <f t="shared" ref="N34:N65" si="11">IFERROR(H34/E34,0)</f>
        <v>0.41666666666666669</v>
      </c>
      <c r="O34" s="11">
        <f t="shared" ref="O34:O65" si="12">IFERROR(I34/E34,0)</f>
        <v>8.3333333333333329E-2</v>
      </c>
      <c r="P34" s="11">
        <f t="shared" ref="P34:P65" si="13">IFERROR(J34/E34,0)</f>
        <v>8.3333333333333329E-2</v>
      </c>
      <c r="Q34" s="11">
        <f t="shared" ref="Q34:Q65" si="14">IFERROR(F34/C34,0)</f>
        <v>7.4626865671641784E-2</v>
      </c>
      <c r="R34" s="12">
        <f t="shared" ref="R34:R65" si="15">IFERROR((G34+H34+I34+J34)/D34,0)</f>
        <v>0.19354838709677419</v>
      </c>
      <c r="S34" s="12">
        <f t="shared" ref="S34:S65" si="16">IFERROR(K34/D34,0)</f>
        <v>0.35483870967741937</v>
      </c>
      <c r="T34" s="14">
        <f t="shared" ref="T34:T65" si="17">(E34+F34)/C34</f>
        <v>0.2537313432835821</v>
      </c>
      <c r="U34" s="14">
        <f t="shared" ref="U34:U65" si="18">S34+T34</f>
        <v>0.60857005296100142</v>
      </c>
      <c r="V34" s="14">
        <f>(Table31119[[#This Row],[2B]]+Table31119[[#This Row],[3B]]+(3*Table31119[[#This Row],[HR]]))/Table31119[[#This Row],[AB]]</f>
        <v>0.14516129032258066</v>
      </c>
      <c r="W34" s="15">
        <f>(0.69*Table31119[[#This Row],[BB]])+(0.89*Table31119[[#This Row],[1B]])+(1.27*Table31119[[#This Row],[2B]])+(1.62*Table31119[[#This Row],[3B]])+(2.1*Table31119[[#This Row],[HR]])/Table31119[[#This Row],[PA]]</f>
        <v>15.90134328358209</v>
      </c>
      <c r="X34" s="15">
        <f t="shared" ref="X34:X65" si="19">((E34+F34)*(K34+(0.26*F34))+(0.52*L34))/C34</f>
        <v>5.9352238805970154</v>
      </c>
    </row>
    <row r="35" spans="1:24" x14ac:dyDescent="0.25">
      <c r="A35" s="17" t="s">
        <v>236</v>
      </c>
      <c r="B35" s="17" t="str">
        <f>Runners!A6</f>
        <v>Gabriel Ramirez</v>
      </c>
      <c r="C35" s="17">
        <f>Runners!B6</f>
        <v>65</v>
      </c>
      <c r="D35" s="17">
        <f>Runners!C6</f>
        <v>61</v>
      </c>
      <c r="E35" s="17">
        <f>Runners!D6</f>
        <v>11</v>
      </c>
      <c r="F35" s="17">
        <f>Runners!E6</f>
        <v>4</v>
      </c>
      <c r="G35" s="17">
        <f>Runners!F6</f>
        <v>1</v>
      </c>
      <c r="H35" s="17">
        <f>Runners!G6</f>
        <v>6</v>
      </c>
      <c r="I35" s="17">
        <f>Runners!H6</f>
        <v>2</v>
      </c>
      <c r="J35" s="17">
        <f>Runners!I6</f>
        <v>2</v>
      </c>
      <c r="K35" s="17">
        <f>Runners!J6</f>
        <v>27</v>
      </c>
      <c r="L35" s="17">
        <f>Runners!K6</f>
        <v>3</v>
      </c>
      <c r="M35" s="11">
        <f t="shared" si="10"/>
        <v>9.0909090909090912E-2</v>
      </c>
      <c r="N35" s="11">
        <f t="shared" si="11"/>
        <v>0.54545454545454541</v>
      </c>
      <c r="O35" s="11">
        <f t="shared" si="12"/>
        <v>0.18181818181818182</v>
      </c>
      <c r="P35" s="11">
        <f t="shared" si="13"/>
        <v>0.18181818181818182</v>
      </c>
      <c r="Q35" s="11">
        <f t="shared" si="14"/>
        <v>6.1538461538461542E-2</v>
      </c>
      <c r="R35" s="12">
        <f t="shared" si="15"/>
        <v>0.18032786885245902</v>
      </c>
      <c r="S35" s="12">
        <f t="shared" si="16"/>
        <v>0.44262295081967212</v>
      </c>
      <c r="T35" s="14">
        <f t="shared" si="17"/>
        <v>0.23076923076923078</v>
      </c>
      <c r="U35" s="14">
        <f t="shared" si="18"/>
        <v>0.6733921815889029</v>
      </c>
      <c r="V35" s="14">
        <f>(Table31119[[#This Row],[2B]]+Table31119[[#This Row],[3B]]+(3*Table31119[[#This Row],[HR]]))/Table31119[[#This Row],[AB]]</f>
        <v>0.22950819672131148</v>
      </c>
      <c r="W35" s="15">
        <f>(0.69*Table31119[[#This Row],[BB]])+(0.89*Table31119[[#This Row],[1B]])+(1.27*Table31119[[#This Row],[2B]])+(1.62*Table31119[[#This Row],[3B]])+(2.1*Table31119[[#This Row],[HR]])/Table31119[[#This Row],[PA]]</f>
        <v>14.574615384615385</v>
      </c>
      <c r="X35" s="15">
        <f t="shared" si="19"/>
        <v>6.4947692307692302</v>
      </c>
    </row>
    <row r="36" spans="1:24" x14ac:dyDescent="0.25">
      <c r="A36" s="17" t="s">
        <v>236</v>
      </c>
      <c r="B36" s="24" t="str">
        <f>Runners!A9</f>
        <v>Randy Warren</v>
      </c>
      <c r="C36" s="24">
        <f>Runners!B9</f>
        <v>60</v>
      </c>
      <c r="D36" s="24">
        <f>Runners!C9</f>
        <v>58</v>
      </c>
      <c r="E36" s="24">
        <f>Runners!D9</f>
        <v>11</v>
      </c>
      <c r="F36" s="24">
        <f>Runners!E9</f>
        <v>2</v>
      </c>
      <c r="G36" s="24">
        <f>Runners!F9</f>
        <v>9</v>
      </c>
      <c r="H36" s="24">
        <f>Runners!G9</f>
        <v>1</v>
      </c>
      <c r="I36" s="24">
        <f>Runners!H9</f>
        <v>0</v>
      </c>
      <c r="J36" s="24">
        <f>Runners!I9</f>
        <v>1</v>
      </c>
      <c r="K36" s="24">
        <f>Runners!J9</f>
        <v>15</v>
      </c>
      <c r="L36" s="24">
        <f>Runners!K9</f>
        <v>3</v>
      </c>
      <c r="M36" s="11">
        <f t="shared" si="10"/>
        <v>0.81818181818181823</v>
      </c>
      <c r="N36" s="11">
        <f t="shared" si="11"/>
        <v>9.0909090909090912E-2</v>
      </c>
      <c r="O36" s="11">
        <f t="shared" si="12"/>
        <v>0</v>
      </c>
      <c r="P36" s="11">
        <f t="shared" si="13"/>
        <v>9.0909090909090912E-2</v>
      </c>
      <c r="Q36" s="11">
        <f t="shared" si="14"/>
        <v>3.3333333333333333E-2</v>
      </c>
      <c r="R36" s="12">
        <f t="shared" si="15"/>
        <v>0.18965517241379309</v>
      </c>
      <c r="S36" s="12">
        <f t="shared" si="16"/>
        <v>0.25862068965517243</v>
      </c>
      <c r="T36" s="14">
        <f t="shared" si="17"/>
        <v>0.21666666666666667</v>
      </c>
      <c r="U36" s="14">
        <f t="shared" si="18"/>
        <v>0.47528735632183911</v>
      </c>
      <c r="V36" s="14">
        <f>(Table31119[[#This Row],[2B]]+Table31119[[#This Row],[3B]]+(3*Table31119[[#This Row],[HR]]))/Table31119[[#This Row],[AB]]</f>
        <v>6.8965517241379309E-2</v>
      </c>
      <c r="W36" s="15">
        <f>(0.69*Table31119[[#This Row],[BB]])+(0.89*Table31119[[#This Row],[1B]])+(1.27*Table31119[[#This Row],[2B]])+(1.62*Table31119[[#This Row],[3B]])+(2.1*Table31119[[#This Row],[HR]])/Table31119[[#This Row],[PA]]</f>
        <v>10.695</v>
      </c>
      <c r="X36" s="15">
        <f t="shared" si="19"/>
        <v>3.3886666666666665</v>
      </c>
    </row>
    <row r="37" spans="1:24" x14ac:dyDescent="0.25">
      <c r="A37" s="17" t="s">
        <v>231</v>
      </c>
      <c r="B37" s="24" t="str">
        <f>Claws!A7</f>
        <v>Tyrone Clark</v>
      </c>
      <c r="C37" s="24">
        <f>Claws!B7</f>
        <v>64</v>
      </c>
      <c r="D37" s="24">
        <f>Claws!C7</f>
        <v>56</v>
      </c>
      <c r="E37" s="24">
        <f>Claws!D7</f>
        <v>11</v>
      </c>
      <c r="F37" s="24">
        <f>Claws!E7</f>
        <v>8</v>
      </c>
      <c r="G37" s="24">
        <f>Claws!F7</f>
        <v>8</v>
      </c>
      <c r="H37" s="24">
        <f>Claws!G7</f>
        <v>3</v>
      </c>
      <c r="I37" s="24">
        <f>Claws!H7</f>
        <v>0</v>
      </c>
      <c r="J37" s="24">
        <f>Claws!I7</f>
        <v>0</v>
      </c>
      <c r="K37" s="24">
        <f>Claws!J7</f>
        <v>14</v>
      </c>
      <c r="L37" s="24">
        <f>Claws!K7</f>
        <v>3</v>
      </c>
      <c r="M37" s="11">
        <f t="shared" si="10"/>
        <v>0.72727272727272729</v>
      </c>
      <c r="N37" s="11">
        <f t="shared" si="11"/>
        <v>0.27272727272727271</v>
      </c>
      <c r="O37" s="11">
        <f t="shared" si="12"/>
        <v>0</v>
      </c>
      <c r="P37" s="11">
        <f t="shared" si="13"/>
        <v>0</v>
      </c>
      <c r="Q37" s="11">
        <f t="shared" si="14"/>
        <v>0.125</v>
      </c>
      <c r="R37" s="12">
        <f t="shared" si="15"/>
        <v>0.19642857142857142</v>
      </c>
      <c r="S37" s="12">
        <f t="shared" si="16"/>
        <v>0.25</v>
      </c>
      <c r="T37" s="14">
        <f t="shared" si="17"/>
        <v>0.296875</v>
      </c>
      <c r="U37" s="14">
        <f t="shared" si="18"/>
        <v>0.546875</v>
      </c>
      <c r="V37" s="14">
        <f>(Table31119[[#This Row],[2B]]+Table31119[[#This Row],[3B]]+(3*Table31119[[#This Row],[HR]]))/Table31119[[#This Row],[AB]]</f>
        <v>5.3571428571428568E-2</v>
      </c>
      <c r="W37" s="15">
        <f>(0.69*Table31119[[#This Row],[BB]])+(0.89*Table31119[[#This Row],[1B]])+(1.27*Table31119[[#This Row],[2B]])+(1.62*Table31119[[#This Row],[3B]])+(2.1*Table31119[[#This Row],[HR]])/Table31119[[#This Row],[PA]]</f>
        <v>16.45</v>
      </c>
      <c r="X37" s="15">
        <f t="shared" si="19"/>
        <v>4.7981249999999998</v>
      </c>
    </row>
    <row r="38" spans="1:24" x14ac:dyDescent="0.25">
      <c r="A38" s="17" t="s">
        <v>237</v>
      </c>
      <c r="B38" s="24" t="str">
        <f>Infernos!A7</f>
        <v>Martin Herrera</v>
      </c>
      <c r="C38" s="24">
        <f>Infernos!B7</f>
        <v>63</v>
      </c>
      <c r="D38" s="24">
        <f>Infernos!C7</f>
        <v>55</v>
      </c>
      <c r="E38" s="24">
        <f>Infernos!D7</f>
        <v>10</v>
      </c>
      <c r="F38" s="24">
        <f>Infernos!E7</f>
        <v>8</v>
      </c>
      <c r="G38" s="24">
        <f>Infernos!F7</f>
        <v>6</v>
      </c>
      <c r="H38" s="24">
        <f>Infernos!G7</f>
        <v>3</v>
      </c>
      <c r="I38" s="24">
        <f>Infernos!H7</f>
        <v>0</v>
      </c>
      <c r="J38" s="24">
        <f>Infernos!I7</f>
        <v>1</v>
      </c>
      <c r="K38" s="24">
        <f>Infernos!J7</f>
        <v>16</v>
      </c>
      <c r="L38" s="24">
        <f>Infernos!K7</f>
        <v>3</v>
      </c>
      <c r="M38" s="11">
        <f t="shared" si="10"/>
        <v>0.6</v>
      </c>
      <c r="N38" s="11">
        <f t="shared" si="11"/>
        <v>0.3</v>
      </c>
      <c r="O38" s="11">
        <f t="shared" si="12"/>
        <v>0</v>
      </c>
      <c r="P38" s="11">
        <f t="shared" si="13"/>
        <v>0.1</v>
      </c>
      <c r="Q38" s="11">
        <f t="shared" si="14"/>
        <v>0.12698412698412698</v>
      </c>
      <c r="R38" s="12">
        <f t="shared" si="15"/>
        <v>0.18181818181818182</v>
      </c>
      <c r="S38" s="12">
        <f t="shared" si="16"/>
        <v>0.29090909090909089</v>
      </c>
      <c r="T38" s="14">
        <f t="shared" si="17"/>
        <v>0.2857142857142857</v>
      </c>
      <c r="U38" s="14">
        <f t="shared" si="18"/>
        <v>0.57662337662337659</v>
      </c>
      <c r="V38" s="14">
        <f>(Table31119[[#This Row],[2B]]+Table31119[[#This Row],[3B]]+(3*Table31119[[#This Row],[HR]]))/Table31119[[#This Row],[AB]]</f>
        <v>0.10909090909090909</v>
      </c>
      <c r="W38" s="15">
        <f>(0.69*Table31119[[#This Row],[BB]])+(0.89*Table31119[[#This Row],[1B]])+(1.27*Table31119[[#This Row],[2B]])+(1.62*Table31119[[#This Row],[3B]])+(2.1*Table31119[[#This Row],[HR]])/Table31119[[#This Row],[PA]]</f>
        <v>14.703333333333333</v>
      </c>
      <c r="X38" s="15">
        <f t="shared" si="19"/>
        <v>5.1904761904761898</v>
      </c>
    </row>
    <row r="39" spans="1:24" x14ac:dyDescent="0.25">
      <c r="A39" s="16" t="s">
        <v>238</v>
      </c>
      <c r="B39" s="26" t="str">
        <f>Knights!A5</f>
        <v>Evan Cook</v>
      </c>
      <c r="C39" s="26">
        <f>Knights!B5</f>
        <v>69</v>
      </c>
      <c r="D39" s="26">
        <f>Knights!C5</f>
        <v>64</v>
      </c>
      <c r="E39" s="26">
        <f>Knights!D5</f>
        <v>10</v>
      </c>
      <c r="F39" s="26">
        <f>Knights!E5</f>
        <v>5</v>
      </c>
      <c r="G39" s="26">
        <f>Knights!F5</f>
        <v>7</v>
      </c>
      <c r="H39" s="26">
        <f>Knights!G5</f>
        <v>3</v>
      </c>
      <c r="I39" s="26">
        <f>Knights!H5</f>
        <v>0</v>
      </c>
      <c r="J39" s="26">
        <f>Knights!I5</f>
        <v>0</v>
      </c>
      <c r="K39" s="26">
        <f>Knights!J5</f>
        <v>13</v>
      </c>
      <c r="L39" s="26">
        <f>Knights!K5</f>
        <v>3</v>
      </c>
      <c r="M39" s="11">
        <f t="shared" si="10"/>
        <v>0.7</v>
      </c>
      <c r="N39" s="11">
        <f t="shared" si="11"/>
        <v>0.3</v>
      </c>
      <c r="O39" s="11">
        <f t="shared" si="12"/>
        <v>0</v>
      </c>
      <c r="P39" s="11">
        <f t="shared" si="13"/>
        <v>0</v>
      </c>
      <c r="Q39" s="11">
        <f t="shared" si="14"/>
        <v>7.2463768115942032E-2</v>
      </c>
      <c r="R39" s="12">
        <f t="shared" si="15"/>
        <v>0.15625</v>
      </c>
      <c r="S39" s="12">
        <f t="shared" si="16"/>
        <v>0.203125</v>
      </c>
      <c r="T39" s="14">
        <f t="shared" si="17"/>
        <v>0.21739130434782608</v>
      </c>
      <c r="U39" s="33">
        <f t="shared" si="18"/>
        <v>0.42051630434782605</v>
      </c>
      <c r="V39" s="33">
        <f>(Table31119[[#This Row],[2B]]+Table31119[[#This Row],[3B]]+(3*Table31119[[#This Row],[HR]]))/Table31119[[#This Row],[AB]]</f>
        <v>4.6875E-2</v>
      </c>
      <c r="W39" s="34">
        <f>(0.69*Table31119[[#This Row],[BB]])+(0.89*Table31119[[#This Row],[1B]])+(1.27*Table31119[[#This Row],[2B]])+(1.62*Table31119[[#This Row],[3B]])+(2.1*Table31119[[#This Row],[HR]])/Table31119[[#This Row],[PA]]</f>
        <v>13.49</v>
      </c>
      <c r="X39" s="15">
        <f t="shared" si="19"/>
        <v>3.1313043478260871</v>
      </c>
    </row>
    <row r="40" spans="1:24" x14ac:dyDescent="0.25">
      <c r="A40" s="16" t="s">
        <v>232</v>
      </c>
      <c r="B40" s="37" t="str">
        <f>Spartans!A13</f>
        <v>Joseph Sims</v>
      </c>
      <c r="C40" s="37">
        <f>Spartans!B13</f>
        <v>29</v>
      </c>
      <c r="D40" s="37">
        <f>Spartans!C13</f>
        <v>28</v>
      </c>
      <c r="E40" s="37">
        <f>Spartans!D13</f>
        <v>8</v>
      </c>
      <c r="F40" s="37">
        <f>Spartans!E13</f>
        <v>1</v>
      </c>
      <c r="G40" s="37">
        <f>Spartans!F13</f>
        <v>8</v>
      </c>
      <c r="H40" s="37">
        <f>Spartans!G13</f>
        <v>0</v>
      </c>
      <c r="I40" s="37">
        <f>Spartans!H13</f>
        <v>0</v>
      </c>
      <c r="J40" s="37">
        <f>Spartans!I13</f>
        <v>0</v>
      </c>
      <c r="K40" s="37">
        <f>Spartans!J13</f>
        <v>8</v>
      </c>
      <c r="L40" s="37">
        <f>Spartans!K13</f>
        <v>3</v>
      </c>
      <c r="M40" s="20">
        <f t="shared" si="10"/>
        <v>1</v>
      </c>
      <c r="N40" s="20">
        <f t="shared" si="11"/>
        <v>0</v>
      </c>
      <c r="O40" s="20">
        <f t="shared" si="12"/>
        <v>0</v>
      </c>
      <c r="P40" s="20">
        <f t="shared" si="13"/>
        <v>0</v>
      </c>
      <c r="Q40" s="20">
        <f t="shared" si="14"/>
        <v>3.4482758620689655E-2</v>
      </c>
      <c r="R40" s="21">
        <f t="shared" si="15"/>
        <v>0.2857142857142857</v>
      </c>
      <c r="S40" s="21">
        <f t="shared" si="16"/>
        <v>0.2857142857142857</v>
      </c>
      <c r="T40" s="22">
        <f t="shared" si="17"/>
        <v>0.31034482758620691</v>
      </c>
      <c r="U40" s="22">
        <f t="shared" si="18"/>
        <v>0.59605911330049266</v>
      </c>
      <c r="V40" s="22">
        <f>(Table31119[[#This Row],[2B]]+Table31119[[#This Row],[3B]]+(3*Table31119[[#This Row],[HR]]))/Table31119[[#This Row],[AB]]</f>
        <v>0</v>
      </c>
      <c r="W40" s="23">
        <f>(0.69*Table31119[[#This Row],[BB]])+(0.89*Table31119[[#This Row],[1B]])+(1.27*Table31119[[#This Row],[2B]])+(1.62*Table31119[[#This Row],[3B]])+(2.1*Table31119[[#This Row],[HR]])/Table31119[[#This Row],[PA]]</f>
        <v>7.8100000000000005</v>
      </c>
      <c r="X40" s="23">
        <f t="shared" si="19"/>
        <v>2.6172413793103448</v>
      </c>
    </row>
    <row r="41" spans="1:24" x14ac:dyDescent="0.25">
      <c r="A41" s="17" t="s">
        <v>235</v>
      </c>
      <c r="B41" s="17" t="str">
        <f>Novas!A4</f>
        <v>Angel Gomez</v>
      </c>
      <c r="C41" s="17">
        <f>Novas!B4</f>
        <v>68</v>
      </c>
      <c r="D41" s="17">
        <f>Novas!C4</f>
        <v>65</v>
      </c>
      <c r="E41" s="17">
        <f>Novas!D4</f>
        <v>23</v>
      </c>
      <c r="F41" s="17">
        <f>Novas!E4</f>
        <v>3</v>
      </c>
      <c r="G41" s="17">
        <f>Novas!F4</f>
        <v>7</v>
      </c>
      <c r="H41" s="17">
        <f>Novas!G4</f>
        <v>10</v>
      </c>
      <c r="I41" s="17">
        <f>Novas!H4</f>
        <v>0</v>
      </c>
      <c r="J41" s="17">
        <f>Novas!I4</f>
        <v>6</v>
      </c>
      <c r="K41" s="17">
        <f>Novas!J4</f>
        <v>51</v>
      </c>
      <c r="L41" s="17">
        <f>Novas!K4</f>
        <v>2</v>
      </c>
      <c r="M41" s="11">
        <f t="shared" si="10"/>
        <v>0.30434782608695654</v>
      </c>
      <c r="N41" s="11">
        <f t="shared" si="11"/>
        <v>0.43478260869565216</v>
      </c>
      <c r="O41" s="11">
        <f t="shared" si="12"/>
        <v>0</v>
      </c>
      <c r="P41" s="11">
        <f t="shared" si="13"/>
        <v>0.2608695652173913</v>
      </c>
      <c r="Q41" s="11">
        <f t="shared" si="14"/>
        <v>4.4117647058823532E-2</v>
      </c>
      <c r="R41" s="12">
        <f t="shared" si="15"/>
        <v>0.35384615384615387</v>
      </c>
      <c r="S41" s="12">
        <f t="shared" si="16"/>
        <v>0.7846153846153846</v>
      </c>
      <c r="T41" s="14">
        <f t="shared" si="17"/>
        <v>0.38235294117647056</v>
      </c>
      <c r="U41" s="14">
        <f t="shared" si="18"/>
        <v>1.1669683257918551</v>
      </c>
      <c r="V41" s="14">
        <f>(Table31119[[#This Row],[2B]]+Table31119[[#This Row],[3B]]+(3*Table31119[[#This Row],[HR]]))/Table31119[[#This Row],[AB]]</f>
        <v>0.43076923076923079</v>
      </c>
      <c r="W41" s="15">
        <f>(0.69*Table31119[[#This Row],[BB]])+(0.89*Table31119[[#This Row],[1B]])+(1.27*Table31119[[#This Row],[2B]])+(1.62*Table31119[[#This Row],[3B]])+(2.1*Table31119[[#This Row],[HR]])/Table31119[[#This Row],[PA]]</f>
        <v>21.185294117647057</v>
      </c>
      <c r="X41" s="15">
        <f t="shared" si="19"/>
        <v>19.813529411764705</v>
      </c>
    </row>
    <row r="42" spans="1:24" x14ac:dyDescent="0.25">
      <c r="A42" s="17" t="s">
        <v>237</v>
      </c>
      <c r="B42" s="17" t="str">
        <f>Infernos!A8</f>
        <v>Christobal Soler</v>
      </c>
      <c r="C42" s="17">
        <f>Infernos!B8</f>
        <v>62</v>
      </c>
      <c r="D42" s="17">
        <f>Infernos!C8</f>
        <v>60</v>
      </c>
      <c r="E42" s="17">
        <f>Infernos!D8</f>
        <v>22</v>
      </c>
      <c r="F42" s="17">
        <f>Infernos!E8</f>
        <v>2</v>
      </c>
      <c r="G42" s="17">
        <f>Infernos!F8</f>
        <v>15</v>
      </c>
      <c r="H42" s="17">
        <f>Infernos!G8</f>
        <v>4</v>
      </c>
      <c r="I42" s="17">
        <f>Infernos!H8</f>
        <v>0</v>
      </c>
      <c r="J42" s="17">
        <f>Infernos!I8</f>
        <v>3</v>
      </c>
      <c r="K42" s="17">
        <f>Infernos!J8</f>
        <v>35</v>
      </c>
      <c r="L42" s="17">
        <f>Infernos!K8</f>
        <v>2</v>
      </c>
      <c r="M42" s="11">
        <f t="shared" si="10"/>
        <v>0.68181818181818177</v>
      </c>
      <c r="N42" s="11">
        <f t="shared" si="11"/>
        <v>0.18181818181818182</v>
      </c>
      <c r="O42" s="11">
        <f t="shared" si="12"/>
        <v>0</v>
      </c>
      <c r="P42" s="11">
        <f t="shared" si="13"/>
        <v>0.13636363636363635</v>
      </c>
      <c r="Q42" s="11">
        <f t="shared" si="14"/>
        <v>3.2258064516129031E-2</v>
      </c>
      <c r="R42" s="12">
        <f t="shared" si="15"/>
        <v>0.36666666666666664</v>
      </c>
      <c r="S42" s="12">
        <f t="shared" si="16"/>
        <v>0.58333333333333337</v>
      </c>
      <c r="T42" s="14">
        <f t="shared" si="17"/>
        <v>0.38709677419354838</v>
      </c>
      <c r="U42" s="14">
        <f t="shared" si="18"/>
        <v>0.97043010752688175</v>
      </c>
      <c r="V42" s="14">
        <f>(Table31119[[#This Row],[2B]]+Table31119[[#This Row],[3B]]+(3*Table31119[[#This Row],[HR]]))/Table31119[[#This Row],[AB]]</f>
        <v>0.21666666666666667</v>
      </c>
      <c r="W42" s="15">
        <f>(0.69*Table31119[[#This Row],[BB]])+(0.89*Table31119[[#This Row],[1B]])+(1.27*Table31119[[#This Row],[2B]])+(1.62*Table31119[[#This Row],[3B]])+(2.1*Table31119[[#This Row],[HR]])/Table31119[[#This Row],[PA]]</f>
        <v>19.911612903225809</v>
      </c>
      <c r="X42" s="15">
        <f t="shared" si="19"/>
        <v>13.766451612903225</v>
      </c>
    </row>
    <row r="43" spans="1:24" x14ac:dyDescent="0.25">
      <c r="A43" s="17" t="s">
        <v>236</v>
      </c>
      <c r="B43" s="17" t="str">
        <f>Runners!A8</f>
        <v>Vicente Garcia</v>
      </c>
      <c r="C43" s="17">
        <f>Runners!B8</f>
        <v>63</v>
      </c>
      <c r="D43" s="17">
        <f>Runners!C8</f>
        <v>57</v>
      </c>
      <c r="E43" s="17">
        <f>Runners!D8</f>
        <v>20</v>
      </c>
      <c r="F43" s="17">
        <f>Runners!E8</f>
        <v>6</v>
      </c>
      <c r="G43" s="17">
        <f>Runners!F8</f>
        <v>10</v>
      </c>
      <c r="H43" s="17">
        <f>Runners!G8</f>
        <v>6</v>
      </c>
      <c r="I43" s="17">
        <f>Runners!H8</f>
        <v>0</v>
      </c>
      <c r="J43" s="17">
        <f>Runners!I8</f>
        <v>4</v>
      </c>
      <c r="K43" s="17">
        <f>Runners!J8</f>
        <v>38</v>
      </c>
      <c r="L43" s="17">
        <f>Runners!K8</f>
        <v>2</v>
      </c>
      <c r="M43" s="11">
        <f t="shared" si="10"/>
        <v>0.5</v>
      </c>
      <c r="N43" s="11">
        <f t="shared" si="11"/>
        <v>0.3</v>
      </c>
      <c r="O43" s="11">
        <f t="shared" si="12"/>
        <v>0</v>
      </c>
      <c r="P43" s="11">
        <f t="shared" si="13"/>
        <v>0.2</v>
      </c>
      <c r="Q43" s="11">
        <f t="shared" si="14"/>
        <v>9.5238095238095233E-2</v>
      </c>
      <c r="R43" s="12">
        <f t="shared" si="15"/>
        <v>0.35087719298245612</v>
      </c>
      <c r="S43" s="12">
        <f t="shared" si="16"/>
        <v>0.66666666666666663</v>
      </c>
      <c r="T43" s="14">
        <f t="shared" si="17"/>
        <v>0.41269841269841268</v>
      </c>
      <c r="U43" s="14">
        <f t="shared" si="18"/>
        <v>1.0793650793650793</v>
      </c>
      <c r="V43" s="14">
        <f>(Table31119[[#This Row],[2B]]+Table31119[[#This Row],[3B]]+(3*Table31119[[#This Row],[HR]]))/Table31119[[#This Row],[AB]]</f>
        <v>0.31578947368421051</v>
      </c>
      <c r="W43" s="15">
        <f>(0.69*Table31119[[#This Row],[BB]])+(0.89*Table31119[[#This Row],[1B]])+(1.27*Table31119[[#This Row],[2B]])+(1.62*Table31119[[#This Row],[3B]])+(2.1*Table31119[[#This Row],[HR]])/Table31119[[#This Row],[PA]]</f>
        <v>20.793333333333333</v>
      </c>
      <c r="X43" s="15">
        <f t="shared" si="19"/>
        <v>16.342857142857142</v>
      </c>
    </row>
    <row r="44" spans="1:24" x14ac:dyDescent="0.25">
      <c r="A44" s="17" t="s">
        <v>231</v>
      </c>
      <c r="B44" s="17" t="str">
        <f>Claws!A5</f>
        <v>Elmer Mendoza</v>
      </c>
      <c r="C44" s="17">
        <f>Claws!B5</f>
        <v>74</v>
      </c>
      <c r="D44" s="17">
        <f>Claws!C5</f>
        <v>72</v>
      </c>
      <c r="E44" s="17">
        <f>Claws!D5</f>
        <v>18</v>
      </c>
      <c r="F44" s="17">
        <f>Claws!E5</f>
        <v>2</v>
      </c>
      <c r="G44" s="17">
        <f>Claws!F5</f>
        <v>10</v>
      </c>
      <c r="H44" s="17">
        <f>Claws!G5</f>
        <v>5</v>
      </c>
      <c r="I44" s="17">
        <f>Claws!H5</f>
        <v>1</v>
      </c>
      <c r="J44" s="17">
        <f>Claws!I5</f>
        <v>2</v>
      </c>
      <c r="K44" s="17">
        <f>Claws!J5</f>
        <v>31</v>
      </c>
      <c r="L44" s="17">
        <f>Claws!K5</f>
        <v>2</v>
      </c>
      <c r="M44" s="11">
        <f t="shared" si="10"/>
        <v>0.55555555555555558</v>
      </c>
      <c r="N44" s="11">
        <f t="shared" si="11"/>
        <v>0.27777777777777779</v>
      </c>
      <c r="O44" s="11">
        <f t="shared" si="12"/>
        <v>5.5555555555555552E-2</v>
      </c>
      <c r="P44" s="11">
        <f t="shared" si="13"/>
        <v>0.1111111111111111</v>
      </c>
      <c r="Q44" s="11">
        <f t="shared" si="14"/>
        <v>2.7027027027027029E-2</v>
      </c>
      <c r="R44" s="12">
        <f t="shared" si="15"/>
        <v>0.25</v>
      </c>
      <c r="S44" s="12">
        <f t="shared" si="16"/>
        <v>0.43055555555555558</v>
      </c>
      <c r="T44" s="14">
        <f t="shared" si="17"/>
        <v>0.27027027027027029</v>
      </c>
      <c r="U44" s="14">
        <f t="shared" si="18"/>
        <v>0.70082582582582587</v>
      </c>
      <c r="V44" s="14">
        <f>(Table31119[[#This Row],[2B]]+Table31119[[#This Row],[3B]]+(3*Table31119[[#This Row],[HR]]))/Table31119[[#This Row],[AB]]</f>
        <v>0.16666666666666666</v>
      </c>
      <c r="W44" s="15">
        <f>(0.69*Table31119[[#This Row],[BB]])+(0.89*Table31119[[#This Row],[1B]])+(1.27*Table31119[[#This Row],[2B]])+(1.62*Table31119[[#This Row],[3B]])+(2.1*Table31119[[#This Row],[HR]])/Table31119[[#This Row],[PA]]</f>
        <v>18.306756756756759</v>
      </c>
      <c r="X44" s="15">
        <f t="shared" si="19"/>
        <v>8.5329729729729724</v>
      </c>
    </row>
    <row r="45" spans="1:24" x14ac:dyDescent="0.25">
      <c r="A45" s="17" t="s">
        <v>235</v>
      </c>
      <c r="B45" s="17" t="str">
        <f>Novas!A8</f>
        <v>Kira McSheehy</v>
      </c>
      <c r="C45" s="17">
        <f>Novas!B8</f>
        <v>62</v>
      </c>
      <c r="D45" s="17">
        <f>Novas!C8</f>
        <v>59</v>
      </c>
      <c r="E45" s="17">
        <f>Novas!D8</f>
        <v>16</v>
      </c>
      <c r="F45" s="17">
        <f>Novas!E8</f>
        <v>3</v>
      </c>
      <c r="G45" s="17">
        <f>Novas!F8</f>
        <v>14</v>
      </c>
      <c r="H45" s="17">
        <f>Novas!G8</f>
        <v>2</v>
      </c>
      <c r="I45" s="17">
        <f>Novas!H8</f>
        <v>0</v>
      </c>
      <c r="J45" s="17">
        <f>Novas!I8</f>
        <v>0</v>
      </c>
      <c r="K45" s="17">
        <f>Novas!J8</f>
        <v>18</v>
      </c>
      <c r="L45" s="17">
        <f>Novas!K8</f>
        <v>2</v>
      </c>
      <c r="M45" s="11">
        <f t="shared" si="10"/>
        <v>0.875</v>
      </c>
      <c r="N45" s="11">
        <f t="shared" si="11"/>
        <v>0.125</v>
      </c>
      <c r="O45" s="11">
        <f t="shared" si="12"/>
        <v>0</v>
      </c>
      <c r="P45" s="11">
        <f t="shared" si="13"/>
        <v>0</v>
      </c>
      <c r="Q45" s="11">
        <f t="shared" si="14"/>
        <v>4.8387096774193547E-2</v>
      </c>
      <c r="R45" s="12">
        <f t="shared" si="15"/>
        <v>0.2711864406779661</v>
      </c>
      <c r="S45" s="12">
        <f t="shared" si="16"/>
        <v>0.30508474576271188</v>
      </c>
      <c r="T45" s="14">
        <f t="shared" si="17"/>
        <v>0.30645161290322581</v>
      </c>
      <c r="U45" s="14">
        <f t="shared" si="18"/>
        <v>0.6115363586659377</v>
      </c>
      <c r="V45" s="14">
        <f>(Table31119[[#This Row],[2B]]+Table31119[[#This Row],[3B]]+(3*Table31119[[#This Row],[HR]]))/Table31119[[#This Row],[AB]]</f>
        <v>3.3898305084745763E-2</v>
      </c>
      <c r="W45" s="15">
        <f>(0.69*Table31119[[#This Row],[BB]])+(0.89*Table31119[[#This Row],[1B]])+(1.27*Table31119[[#This Row],[2B]])+(1.62*Table31119[[#This Row],[3B]])+(2.1*Table31119[[#This Row],[HR]])/Table31119[[#This Row],[PA]]</f>
        <v>17.07</v>
      </c>
      <c r="X45" s="15">
        <f t="shared" si="19"/>
        <v>5.7719354838709691</v>
      </c>
    </row>
    <row r="46" spans="1:24" x14ac:dyDescent="0.25">
      <c r="A46" s="16" t="s">
        <v>238</v>
      </c>
      <c r="B46" s="16" t="str">
        <f>Knights!A2</f>
        <v>Alvaro Nunez</v>
      </c>
      <c r="C46" s="16">
        <f>Knights!B2</f>
        <v>72</v>
      </c>
      <c r="D46" s="16">
        <f>Knights!C2</f>
        <v>71</v>
      </c>
      <c r="E46" s="16">
        <f>Knights!D2</f>
        <v>14</v>
      </c>
      <c r="F46" s="16">
        <f>Knights!E2</f>
        <v>1</v>
      </c>
      <c r="G46" s="16">
        <f>Knights!F2</f>
        <v>8</v>
      </c>
      <c r="H46" s="16">
        <f>Knights!G2</f>
        <v>6</v>
      </c>
      <c r="I46" s="16">
        <f>Knights!H2</f>
        <v>0</v>
      </c>
      <c r="J46" s="16">
        <f>Knights!I2</f>
        <v>0</v>
      </c>
      <c r="K46" s="16">
        <f>Knights!J2</f>
        <v>20</v>
      </c>
      <c r="L46" s="16">
        <f>Knights!K2</f>
        <v>2</v>
      </c>
      <c r="M46" s="11">
        <f t="shared" si="10"/>
        <v>0.5714285714285714</v>
      </c>
      <c r="N46" s="11">
        <f t="shared" si="11"/>
        <v>0.42857142857142855</v>
      </c>
      <c r="O46" s="11">
        <f t="shared" si="12"/>
        <v>0</v>
      </c>
      <c r="P46" s="11">
        <f t="shared" si="13"/>
        <v>0</v>
      </c>
      <c r="Q46" s="11">
        <f t="shared" si="14"/>
        <v>1.3888888888888888E-2</v>
      </c>
      <c r="R46" s="12">
        <f t="shared" si="15"/>
        <v>0.19718309859154928</v>
      </c>
      <c r="S46" s="12">
        <f t="shared" si="16"/>
        <v>0.28169014084507044</v>
      </c>
      <c r="T46" s="14">
        <f t="shared" si="17"/>
        <v>0.20833333333333334</v>
      </c>
      <c r="U46" s="14">
        <f t="shared" si="18"/>
        <v>0.49002347417840375</v>
      </c>
      <c r="V46" s="14">
        <f>(Table31119[[#This Row],[2B]]+Table31119[[#This Row],[3B]]+(3*Table31119[[#This Row],[HR]]))/Table31119[[#This Row],[AB]]</f>
        <v>8.4507042253521125E-2</v>
      </c>
      <c r="W46" s="15">
        <f>(0.69*Table31119[[#This Row],[BB]])+(0.89*Table31119[[#This Row],[1B]])+(1.27*Table31119[[#This Row],[2B]])+(1.62*Table31119[[#This Row],[3B]])+(2.1*Table31119[[#This Row],[HR]])/Table31119[[#This Row],[PA]]</f>
        <v>15.43</v>
      </c>
      <c r="X46" s="15">
        <f t="shared" si="19"/>
        <v>4.2352777777777781</v>
      </c>
    </row>
    <row r="47" spans="1:24" x14ac:dyDescent="0.25">
      <c r="A47" s="17" t="s">
        <v>235</v>
      </c>
      <c r="B47" s="17" t="str">
        <f>Novas!A9</f>
        <v>Roberta Vidal</v>
      </c>
      <c r="C47" s="17">
        <f>Novas!B9</f>
        <v>60</v>
      </c>
      <c r="D47" s="17">
        <f>Novas!C9</f>
        <v>57</v>
      </c>
      <c r="E47" s="17">
        <f>Novas!D9</f>
        <v>13</v>
      </c>
      <c r="F47" s="17">
        <f>Novas!E9</f>
        <v>3</v>
      </c>
      <c r="G47" s="17">
        <f>Novas!F9</f>
        <v>6</v>
      </c>
      <c r="H47" s="17">
        <f>Novas!G9</f>
        <v>3</v>
      </c>
      <c r="I47" s="17">
        <f>Novas!H9</f>
        <v>1</v>
      </c>
      <c r="J47" s="17">
        <f>Novas!I9</f>
        <v>3</v>
      </c>
      <c r="K47" s="17">
        <f>Novas!J9</f>
        <v>27</v>
      </c>
      <c r="L47" s="17">
        <f>Novas!K9</f>
        <v>2</v>
      </c>
      <c r="M47" s="11">
        <f t="shared" si="10"/>
        <v>0.46153846153846156</v>
      </c>
      <c r="N47" s="11">
        <f t="shared" si="11"/>
        <v>0.23076923076923078</v>
      </c>
      <c r="O47" s="11">
        <f t="shared" si="12"/>
        <v>7.6923076923076927E-2</v>
      </c>
      <c r="P47" s="11">
        <f t="shared" si="13"/>
        <v>0.23076923076923078</v>
      </c>
      <c r="Q47" s="11">
        <f t="shared" si="14"/>
        <v>0.05</v>
      </c>
      <c r="R47" s="12">
        <f t="shared" si="15"/>
        <v>0.22807017543859648</v>
      </c>
      <c r="S47" s="12">
        <f t="shared" si="16"/>
        <v>0.47368421052631576</v>
      </c>
      <c r="T47" s="14">
        <f t="shared" si="17"/>
        <v>0.26666666666666666</v>
      </c>
      <c r="U47" s="14">
        <f t="shared" si="18"/>
        <v>0.74035087719298243</v>
      </c>
      <c r="V47" s="14">
        <f>(Table31119[[#This Row],[2B]]+Table31119[[#This Row],[3B]]+(3*Table31119[[#This Row],[HR]]))/Table31119[[#This Row],[AB]]</f>
        <v>0.22807017543859648</v>
      </c>
      <c r="W47" s="15">
        <f>(0.69*Table31119[[#This Row],[BB]])+(0.89*Table31119[[#This Row],[1B]])+(1.27*Table31119[[#This Row],[2B]])+(1.62*Table31119[[#This Row],[3B]])+(2.1*Table31119[[#This Row],[HR]])/Table31119[[#This Row],[PA]]</f>
        <v>12.945</v>
      </c>
      <c r="X47" s="15">
        <f t="shared" si="19"/>
        <v>7.4253333333333336</v>
      </c>
    </row>
    <row r="48" spans="1:24" x14ac:dyDescent="0.25">
      <c r="A48" s="16" t="s">
        <v>232</v>
      </c>
      <c r="B48" s="16" t="str">
        <f>Spartans!A6</f>
        <v>Gergorio Caberera</v>
      </c>
      <c r="C48" s="16">
        <f>Spartans!B6</f>
        <v>68</v>
      </c>
      <c r="D48" s="16">
        <f>Spartans!C6</f>
        <v>64</v>
      </c>
      <c r="E48" s="16">
        <f>Spartans!D6</f>
        <v>13</v>
      </c>
      <c r="F48" s="16">
        <f>Spartans!E6</f>
        <v>4</v>
      </c>
      <c r="G48" s="16">
        <f>Spartans!F6</f>
        <v>9</v>
      </c>
      <c r="H48" s="16">
        <f>Spartans!G6</f>
        <v>3</v>
      </c>
      <c r="I48" s="16">
        <f>Spartans!H6</f>
        <v>0</v>
      </c>
      <c r="J48" s="16">
        <f>Spartans!I6</f>
        <v>1</v>
      </c>
      <c r="K48" s="16">
        <f>Spartans!J6</f>
        <v>19</v>
      </c>
      <c r="L48" s="16">
        <f>Spartans!K6</f>
        <v>2</v>
      </c>
      <c r="M48" s="11">
        <f t="shared" si="10"/>
        <v>0.69230769230769229</v>
      </c>
      <c r="N48" s="11">
        <f t="shared" si="11"/>
        <v>0.23076923076923078</v>
      </c>
      <c r="O48" s="11">
        <f t="shared" si="12"/>
        <v>0</v>
      </c>
      <c r="P48" s="11">
        <f t="shared" si="13"/>
        <v>7.6923076923076927E-2</v>
      </c>
      <c r="Q48" s="11">
        <f t="shared" si="14"/>
        <v>5.8823529411764705E-2</v>
      </c>
      <c r="R48" s="12">
        <f t="shared" si="15"/>
        <v>0.203125</v>
      </c>
      <c r="S48" s="12">
        <f t="shared" si="16"/>
        <v>0.296875</v>
      </c>
      <c r="T48" s="14">
        <f t="shared" si="17"/>
        <v>0.25</v>
      </c>
      <c r="U48" s="14">
        <f t="shared" si="18"/>
        <v>0.546875</v>
      </c>
      <c r="V48" s="14">
        <f>(Table31119[[#This Row],[2B]]+Table31119[[#This Row],[3B]]+(3*Table31119[[#This Row],[HR]]))/Table31119[[#This Row],[AB]]</f>
        <v>9.375E-2</v>
      </c>
      <c r="W48" s="15">
        <f>(0.69*Table31119[[#This Row],[BB]])+(0.89*Table31119[[#This Row],[1B]])+(1.27*Table31119[[#This Row],[2B]])+(1.62*Table31119[[#This Row],[3B]])+(2.1*Table31119[[#This Row],[HR]])/Table31119[[#This Row],[PA]]</f>
        <v>14.610882352941177</v>
      </c>
      <c r="X48" s="15">
        <f t="shared" si="19"/>
        <v>5.0252941176470589</v>
      </c>
    </row>
    <row r="49" spans="1:24" x14ac:dyDescent="0.25">
      <c r="A49" s="16" t="s">
        <v>232</v>
      </c>
      <c r="B49" s="24" t="str">
        <f>Spartans!A9</f>
        <v>Mariano Ramos</v>
      </c>
      <c r="C49" s="24">
        <f>Spartans!B9</f>
        <v>62</v>
      </c>
      <c r="D49" s="24">
        <f>Spartans!C9</f>
        <v>57</v>
      </c>
      <c r="E49" s="24">
        <f>Spartans!D9</f>
        <v>12</v>
      </c>
      <c r="F49" s="24">
        <f>Spartans!E9</f>
        <v>5</v>
      </c>
      <c r="G49" s="24">
        <f>Spartans!F9</f>
        <v>9</v>
      </c>
      <c r="H49" s="24">
        <f>Spartans!G9</f>
        <v>3</v>
      </c>
      <c r="I49" s="24">
        <f>Spartans!H9</f>
        <v>0</v>
      </c>
      <c r="J49" s="24">
        <f>Spartans!I9</f>
        <v>0</v>
      </c>
      <c r="K49" s="24">
        <f>Spartans!J9</f>
        <v>15</v>
      </c>
      <c r="L49" s="24">
        <f>Spartans!K9</f>
        <v>2</v>
      </c>
      <c r="M49" s="11">
        <f t="shared" si="10"/>
        <v>0.75</v>
      </c>
      <c r="N49" s="11">
        <f t="shared" si="11"/>
        <v>0.25</v>
      </c>
      <c r="O49" s="11">
        <f t="shared" si="12"/>
        <v>0</v>
      </c>
      <c r="P49" s="11">
        <f t="shared" si="13"/>
        <v>0</v>
      </c>
      <c r="Q49" s="11">
        <f t="shared" si="14"/>
        <v>8.0645161290322578E-2</v>
      </c>
      <c r="R49" s="12">
        <f t="shared" si="15"/>
        <v>0.21052631578947367</v>
      </c>
      <c r="S49" s="12">
        <f t="shared" si="16"/>
        <v>0.26315789473684209</v>
      </c>
      <c r="T49" s="14">
        <f t="shared" si="17"/>
        <v>0.27419354838709675</v>
      </c>
      <c r="U49" s="14">
        <f t="shared" si="18"/>
        <v>0.53735144312393879</v>
      </c>
      <c r="V49" s="14">
        <f>(Table31119[[#This Row],[2B]]+Table31119[[#This Row],[3B]]+(3*Table31119[[#This Row],[HR]]))/Table31119[[#This Row],[AB]]</f>
        <v>5.2631578947368418E-2</v>
      </c>
      <c r="W49" s="15">
        <f>(0.69*Table31119[[#This Row],[BB]])+(0.89*Table31119[[#This Row],[1B]])+(1.27*Table31119[[#This Row],[2B]])+(1.62*Table31119[[#This Row],[3B]])+(2.1*Table31119[[#This Row],[HR]])/Table31119[[#This Row],[PA]]</f>
        <v>15.27</v>
      </c>
      <c r="X49" s="15">
        <f t="shared" si="19"/>
        <v>4.4861290322580656</v>
      </c>
    </row>
    <row r="50" spans="1:24" x14ac:dyDescent="0.25">
      <c r="A50" s="17" t="s">
        <v>235</v>
      </c>
      <c r="B50" s="24" t="str">
        <f>Novas!A5</f>
        <v>Brandon Perry</v>
      </c>
      <c r="C50" s="24">
        <f>Novas!B5</f>
        <v>65</v>
      </c>
      <c r="D50" s="24">
        <f>Novas!C5</f>
        <v>60</v>
      </c>
      <c r="E50" s="24">
        <f>Novas!D5</f>
        <v>7</v>
      </c>
      <c r="F50" s="24">
        <f>Novas!E5</f>
        <v>5</v>
      </c>
      <c r="G50" s="24">
        <f>Novas!F5</f>
        <v>1</v>
      </c>
      <c r="H50" s="24">
        <f>Novas!G5</f>
        <v>4</v>
      </c>
      <c r="I50" s="24">
        <f>Novas!H5</f>
        <v>0</v>
      </c>
      <c r="J50" s="24">
        <f>Novas!I5</f>
        <v>2</v>
      </c>
      <c r="K50" s="24">
        <f>Novas!J5</f>
        <v>17</v>
      </c>
      <c r="L50" s="24">
        <f>Novas!K5</f>
        <v>2</v>
      </c>
      <c r="M50" s="11">
        <f t="shared" si="10"/>
        <v>0.14285714285714285</v>
      </c>
      <c r="N50" s="11">
        <f t="shared" si="11"/>
        <v>0.5714285714285714</v>
      </c>
      <c r="O50" s="11">
        <f t="shared" si="12"/>
        <v>0</v>
      </c>
      <c r="P50" s="11">
        <f t="shared" si="13"/>
        <v>0.2857142857142857</v>
      </c>
      <c r="Q50" s="11">
        <f t="shared" si="14"/>
        <v>7.6923076923076927E-2</v>
      </c>
      <c r="R50" s="12">
        <f t="shared" si="15"/>
        <v>0.11666666666666667</v>
      </c>
      <c r="S50" s="12">
        <f t="shared" si="16"/>
        <v>0.28333333333333333</v>
      </c>
      <c r="T50" s="14">
        <f t="shared" si="17"/>
        <v>0.18461538461538463</v>
      </c>
      <c r="U50" s="14">
        <f t="shared" si="18"/>
        <v>0.46794871794871795</v>
      </c>
      <c r="V50" s="14">
        <f>(Table31119[[#This Row],[2B]]+Table31119[[#This Row],[3B]]+(3*Table31119[[#This Row],[HR]]))/Table31119[[#This Row],[AB]]</f>
        <v>0.16666666666666666</v>
      </c>
      <c r="W50" s="15">
        <f>(0.69*Table31119[[#This Row],[BB]])+(0.89*Table31119[[#This Row],[1B]])+(1.27*Table31119[[#This Row],[2B]])+(1.62*Table31119[[#This Row],[3B]])+(2.1*Table31119[[#This Row],[HR]])/Table31119[[#This Row],[PA]]</f>
        <v>9.4846153846153847</v>
      </c>
      <c r="X50" s="15">
        <f t="shared" si="19"/>
        <v>3.3944615384615386</v>
      </c>
    </row>
    <row r="51" spans="1:24" x14ac:dyDescent="0.25">
      <c r="A51" s="17" t="s">
        <v>236</v>
      </c>
      <c r="B51" s="24" t="str">
        <f>Runners!A13</f>
        <v>Lorenzo Santiago</v>
      </c>
      <c r="C51" s="24">
        <f>Runners!B13</f>
        <v>24</v>
      </c>
      <c r="D51" s="24">
        <f>Runners!C13</f>
        <v>21</v>
      </c>
      <c r="E51" s="24">
        <f>Runners!D13</f>
        <v>5</v>
      </c>
      <c r="F51" s="24">
        <f>Runners!E13</f>
        <v>3</v>
      </c>
      <c r="G51" s="24">
        <f>Runners!F13</f>
        <v>4</v>
      </c>
      <c r="H51" s="24">
        <f>Runners!G13</f>
        <v>0</v>
      </c>
      <c r="I51" s="24">
        <f>Runners!H13</f>
        <v>0</v>
      </c>
      <c r="J51" s="24">
        <f>Runners!I13</f>
        <v>1</v>
      </c>
      <c r="K51" s="24">
        <f>Runners!J13</f>
        <v>8</v>
      </c>
      <c r="L51" s="24">
        <f>Runners!K13</f>
        <v>2</v>
      </c>
      <c r="M51" s="11">
        <f t="shared" si="10"/>
        <v>0.8</v>
      </c>
      <c r="N51" s="11">
        <f t="shared" si="11"/>
        <v>0</v>
      </c>
      <c r="O51" s="11">
        <f t="shared" si="12"/>
        <v>0</v>
      </c>
      <c r="P51" s="11">
        <f t="shared" si="13"/>
        <v>0.2</v>
      </c>
      <c r="Q51" s="11">
        <f t="shared" si="14"/>
        <v>0.125</v>
      </c>
      <c r="R51" s="12">
        <f t="shared" si="15"/>
        <v>0.23809523809523808</v>
      </c>
      <c r="S51" s="12">
        <f t="shared" si="16"/>
        <v>0.38095238095238093</v>
      </c>
      <c r="T51" s="14">
        <f t="shared" si="17"/>
        <v>0.33333333333333331</v>
      </c>
      <c r="U51" s="14">
        <f t="shared" si="18"/>
        <v>0.71428571428571419</v>
      </c>
      <c r="V51" s="14">
        <f>(Table31119[[#This Row],[2B]]+Table31119[[#This Row],[3B]]+(3*Table31119[[#This Row],[HR]]))/Table31119[[#This Row],[AB]]</f>
        <v>0.14285714285714285</v>
      </c>
      <c r="W51" s="15">
        <f>(0.69*Table31119[[#This Row],[BB]])+(0.89*Table31119[[#This Row],[1B]])+(1.27*Table31119[[#This Row],[2B]])+(1.62*Table31119[[#This Row],[3B]])+(2.1*Table31119[[#This Row],[HR]])/Table31119[[#This Row],[PA]]</f>
        <v>5.7175000000000002</v>
      </c>
      <c r="X51" s="15">
        <f t="shared" si="19"/>
        <v>2.97</v>
      </c>
    </row>
    <row r="52" spans="1:24" x14ac:dyDescent="0.25">
      <c r="A52" s="17" t="s">
        <v>235</v>
      </c>
      <c r="B52" s="38" t="str">
        <f>Novas!A11</f>
        <v>Meriwether Batts</v>
      </c>
      <c r="C52" s="38">
        <f>Novas!B11</f>
        <v>25</v>
      </c>
      <c r="D52" s="38">
        <f>Novas!C11</f>
        <v>23</v>
      </c>
      <c r="E52" s="38">
        <f>Novas!D11</f>
        <v>5</v>
      </c>
      <c r="F52" s="38">
        <f>Novas!E11</f>
        <v>2</v>
      </c>
      <c r="G52" s="38">
        <f>Novas!F11</f>
        <v>3</v>
      </c>
      <c r="H52" s="38">
        <f>Novas!G11</f>
        <v>2</v>
      </c>
      <c r="I52" s="38">
        <f>Novas!H11</f>
        <v>0</v>
      </c>
      <c r="J52" s="38">
        <f>Novas!I11</f>
        <v>0</v>
      </c>
      <c r="K52" s="38">
        <f>Novas!J11</f>
        <v>7</v>
      </c>
      <c r="L52" s="38">
        <f>Novas!K11</f>
        <v>2</v>
      </c>
      <c r="M52" s="11">
        <f t="shared" si="10"/>
        <v>0.6</v>
      </c>
      <c r="N52" s="11">
        <f t="shared" si="11"/>
        <v>0.4</v>
      </c>
      <c r="O52" s="11">
        <f t="shared" si="12"/>
        <v>0</v>
      </c>
      <c r="P52" s="11">
        <f t="shared" si="13"/>
        <v>0</v>
      </c>
      <c r="Q52" s="11">
        <f t="shared" si="14"/>
        <v>0.08</v>
      </c>
      <c r="R52" s="12">
        <f t="shared" si="15"/>
        <v>0.21739130434782608</v>
      </c>
      <c r="S52" s="12">
        <f t="shared" si="16"/>
        <v>0.30434782608695654</v>
      </c>
      <c r="T52" s="14">
        <f t="shared" si="17"/>
        <v>0.28000000000000003</v>
      </c>
      <c r="U52" s="33">
        <f t="shared" si="18"/>
        <v>0.58434782608695657</v>
      </c>
      <c r="V52" s="33">
        <f>(Table31119[[#This Row],[2B]]+Table31119[[#This Row],[3B]]+(3*Table31119[[#This Row],[HR]]))/Table31119[[#This Row],[AB]]</f>
        <v>8.6956521739130432E-2</v>
      </c>
      <c r="W52" s="34">
        <f>(0.69*Table31119[[#This Row],[BB]])+(0.89*Table31119[[#This Row],[1B]])+(1.27*Table31119[[#This Row],[2B]])+(1.62*Table31119[[#This Row],[3B]])+(2.1*Table31119[[#This Row],[HR]])/Table31119[[#This Row],[PA]]</f>
        <v>6.59</v>
      </c>
      <c r="X52" s="15">
        <f t="shared" si="19"/>
        <v>2.1471999999999998</v>
      </c>
    </row>
    <row r="53" spans="1:24" x14ac:dyDescent="0.25">
      <c r="A53" s="17" t="s">
        <v>235</v>
      </c>
      <c r="B53" s="37" t="str">
        <f>Novas!A3</f>
        <v>Ken Wallace</v>
      </c>
      <c r="C53" s="37">
        <f>Novas!B3</f>
        <v>70</v>
      </c>
      <c r="D53" s="37">
        <f>Novas!C3</f>
        <v>67</v>
      </c>
      <c r="E53" s="37">
        <f>Novas!D3</f>
        <v>5</v>
      </c>
      <c r="F53" s="37">
        <f>Novas!E3</f>
        <v>3</v>
      </c>
      <c r="G53" s="37">
        <f>Novas!F3</f>
        <v>3</v>
      </c>
      <c r="H53" s="37">
        <f>Novas!G3</f>
        <v>2</v>
      </c>
      <c r="I53" s="37">
        <f>Novas!H3</f>
        <v>0</v>
      </c>
      <c r="J53" s="37">
        <f>Novas!I3</f>
        <v>0</v>
      </c>
      <c r="K53" s="37">
        <f>Novas!J3</f>
        <v>7</v>
      </c>
      <c r="L53" s="37">
        <f>Novas!K3</f>
        <v>2</v>
      </c>
      <c r="M53" s="20">
        <f t="shared" si="10"/>
        <v>0.6</v>
      </c>
      <c r="N53" s="20">
        <f t="shared" si="11"/>
        <v>0.4</v>
      </c>
      <c r="O53" s="20">
        <f t="shared" si="12"/>
        <v>0</v>
      </c>
      <c r="P53" s="20">
        <f t="shared" si="13"/>
        <v>0</v>
      </c>
      <c r="Q53" s="20">
        <f t="shared" si="14"/>
        <v>4.2857142857142858E-2</v>
      </c>
      <c r="R53" s="21">
        <f t="shared" si="15"/>
        <v>7.4626865671641784E-2</v>
      </c>
      <c r="S53" s="21">
        <f t="shared" si="16"/>
        <v>0.1044776119402985</v>
      </c>
      <c r="T53" s="22">
        <f t="shared" si="17"/>
        <v>0.11428571428571428</v>
      </c>
      <c r="U53" s="22">
        <f t="shared" si="18"/>
        <v>0.2187633262260128</v>
      </c>
      <c r="V53" s="22">
        <f>(Table31119[[#This Row],[2B]]+Table31119[[#This Row],[3B]]+(3*Table31119[[#This Row],[HR]]))/Table31119[[#This Row],[AB]]</f>
        <v>2.9850746268656716E-2</v>
      </c>
      <c r="W53" s="23">
        <f>(0.69*Table31119[[#This Row],[BB]])+(0.89*Table31119[[#This Row],[1B]])+(1.27*Table31119[[#This Row],[2B]])+(1.62*Table31119[[#This Row],[3B]])+(2.1*Table31119[[#This Row],[HR]])/Table31119[[#This Row],[PA]]</f>
        <v>7.28</v>
      </c>
      <c r="X53" s="23">
        <f t="shared" si="19"/>
        <v>0.90400000000000003</v>
      </c>
    </row>
    <row r="54" spans="1:24" x14ac:dyDescent="0.25">
      <c r="A54" s="17" t="s">
        <v>234</v>
      </c>
      <c r="B54" s="17" t="str">
        <f>Bullets!A10</f>
        <v>Mario Nunez</v>
      </c>
      <c r="C54" s="17">
        <f>Bullets!B10</f>
        <v>27</v>
      </c>
      <c r="D54" s="17">
        <f>Bullets!C10</f>
        <v>26</v>
      </c>
      <c r="E54" s="17">
        <f>Bullets!D10</f>
        <v>3</v>
      </c>
      <c r="F54" s="17">
        <f>Bullets!E10</f>
        <v>1</v>
      </c>
      <c r="G54" s="17">
        <f>Bullets!F10</f>
        <v>1</v>
      </c>
      <c r="H54" s="17">
        <f>Bullets!G10</f>
        <v>2</v>
      </c>
      <c r="I54" s="17">
        <f>Bullets!H10</f>
        <v>0</v>
      </c>
      <c r="J54" s="17">
        <f>Bullets!I10</f>
        <v>0</v>
      </c>
      <c r="K54" s="17">
        <f>Bullets!J10</f>
        <v>5</v>
      </c>
      <c r="L54" s="17">
        <f>Bullets!K10</f>
        <v>2</v>
      </c>
      <c r="M54" s="11">
        <f t="shared" si="10"/>
        <v>0.33333333333333331</v>
      </c>
      <c r="N54" s="11">
        <f t="shared" si="11"/>
        <v>0.66666666666666663</v>
      </c>
      <c r="O54" s="11">
        <f t="shared" si="12"/>
        <v>0</v>
      </c>
      <c r="P54" s="11">
        <f t="shared" si="13"/>
        <v>0</v>
      </c>
      <c r="Q54" s="11">
        <f t="shared" si="14"/>
        <v>3.7037037037037035E-2</v>
      </c>
      <c r="R54" s="12">
        <f t="shared" si="15"/>
        <v>0.11538461538461539</v>
      </c>
      <c r="S54" s="12">
        <f t="shared" si="16"/>
        <v>0.19230769230769232</v>
      </c>
      <c r="T54" s="14">
        <f t="shared" si="17"/>
        <v>0.14814814814814814</v>
      </c>
      <c r="U54" s="14">
        <f t="shared" si="18"/>
        <v>0.34045584045584043</v>
      </c>
      <c r="V54" s="14">
        <f>(Table31119[[#This Row],[2B]]+Table31119[[#This Row],[3B]]+(3*Table31119[[#This Row],[HR]]))/Table31119[[#This Row],[AB]]</f>
        <v>7.6923076923076927E-2</v>
      </c>
      <c r="W54" s="15">
        <f>(0.69*Table31119[[#This Row],[BB]])+(0.89*Table31119[[#This Row],[1B]])+(1.27*Table31119[[#This Row],[2B]])+(1.62*Table31119[[#This Row],[3B]])+(2.1*Table31119[[#This Row],[HR]])/Table31119[[#This Row],[PA]]</f>
        <v>4.12</v>
      </c>
      <c r="X54" s="15">
        <f t="shared" si="19"/>
        <v>0.81777777777777771</v>
      </c>
    </row>
    <row r="55" spans="1:24" x14ac:dyDescent="0.25">
      <c r="A55" s="16" t="s">
        <v>238</v>
      </c>
      <c r="B55" s="16" t="str">
        <f>Knights!A12</f>
        <v>Luis Aguilar</v>
      </c>
      <c r="C55" s="16">
        <f>Knights!B12</f>
        <v>29</v>
      </c>
      <c r="D55" s="16">
        <f>Knights!C12</f>
        <v>27</v>
      </c>
      <c r="E55" s="16">
        <f>Knights!D12</f>
        <v>3</v>
      </c>
      <c r="F55" s="16">
        <f>Knights!E12</f>
        <v>2</v>
      </c>
      <c r="G55" s="16">
        <f>Knights!F12</f>
        <v>0</v>
      </c>
      <c r="H55" s="16">
        <f>Knights!G12</f>
        <v>2</v>
      </c>
      <c r="I55" s="16">
        <f>Knights!H12</f>
        <v>1</v>
      </c>
      <c r="J55" s="16">
        <f>Knights!I12</f>
        <v>0</v>
      </c>
      <c r="K55" s="16">
        <f>Knights!J12</f>
        <v>7</v>
      </c>
      <c r="L55" s="16">
        <f>Knights!K12</f>
        <v>2</v>
      </c>
      <c r="M55" s="11">
        <f t="shared" si="10"/>
        <v>0</v>
      </c>
      <c r="N55" s="11">
        <f t="shared" si="11"/>
        <v>0.66666666666666663</v>
      </c>
      <c r="O55" s="11">
        <f t="shared" si="12"/>
        <v>0.33333333333333331</v>
      </c>
      <c r="P55" s="11">
        <f t="shared" si="13"/>
        <v>0</v>
      </c>
      <c r="Q55" s="11">
        <f t="shared" si="14"/>
        <v>6.8965517241379309E-2</v>
      </c>
      <c r="R55" s="12">
        <f t="shared" si="15"/>
        <v>0.1111111111111111</v>
      </c>
      <c r="S55" s="12">
        <f t="shared" si="16"/>
        <v>0.25925925925925924</v>
      </c>
      <c r="T55" s="14">
        <f t="shared" si="17"/>
        <v>0.17241379310344829</v>
      </c>
      <c r="U55" s="14">
        <f t="shared" si="18"/>
        <v>0.43167305236270753</v>
      </c>
      <c r="V55" s="14">
        <f>(Table31119[[#This Row],[2B]]+Table31119[[#This Row],[3B]]+(3*Table31119[[#This Row],[HR]]))/Table31119[[#This Row],[AB]]</f>
        <v>0.1111111111111111</v>
      </c>
      <c r="W55" s="15">
        <f>(0.69*Table31119[[#This Row],[BB]])+(0.89*Table31119[[#This Row],[1B]])+(1.27*Table31119[[#This Row],[2B]])+(1.62*Table31119[[#This Row],[3B]])+(2.1*Table31119[[#This Row],[HR]])/Table31119[[#This Row],[PA]]</f>
        <v>5.54</v>
      </c>
      <c r="X55" s="15">
        <f t="shared" si="19"/>
        <v>1.3324137931034481</v>
      </c>
    </row>
    <row r="56" spans="1:24" x14ac:dyDescent="0.25">
      <c r="A56" s="17" t="s">
        <v>235</v>
      </c>
      <c r="B56" s="17" t="str">
        <f>Novas!A13</f>
        <v>Carlos Cano</v>
      </c>
      <c r="C56" s="17">
        <f>Novas!B13</f>
        <v>25</v>
      </c>
      <c r="D56" s="17">
        <f>Novas!C13</f>
        <v>23</v>
      </c>
      <c r="E56" s="17">
        <f>Novas!D13</f>
        <v>1</v>
      </c>
      <c r="F56" s="17">
        <f>Novas!E13</f>
        <v>2</v>
      </c>
      <c r="G56" s="17">
        <f>Novas!F13</f>
        <v>0</v>
      </c>
      <c r="H56" s="17">
        <f>Novas!G13</f>
        <v>1</v>
      </c>
      <c r="I56" s="17">
        <f>Novas!H13</f>
        <v>0</v>
      </c>
      <c r="J56" s="17">
        <f>Novas!I13</f>
        <v>0</v>
      </c>
      <c r="K56" s="17">
        <f>Novas!J13</f>
        <v>2</v>
      </c>
      <c r="L56" s="17">
        <f>Novas!K13</f>
        <v>2</v>
      </c>
      <c r="M56" s="11">
        <f t="shared" si="10"/>
        <v>0</v>
      </c>
      <c r="N56" s="11">
        <f t="shared" si="11"/>
        <v>1</v>
      </c>
      <c r="O56" s="11">
        <f t="shared" si="12"/>
        <v>0</v>
      </c>
      <c r="P56" s="11">
        <f t="shared" si="13"/>
        <v>0</v>
      </c>
      <c r="Q56" s="11">
        <f t="shared" si="14"/>
        <v>0.08</v>
      </c>
      <c r="R56" s="12">
        <f t="shared" si="15"/>
        <v>4.3478260869565216E-2</v>
      </c>
      <c r="S56" s="12">
        <f t="shared" si="16"/>
        <v>8.6956521739130432E-2</v>
      </c>
      <c r="T56" s="14">
        <f t="shared" si="17"/>
        <v>0.12</v>
      </c>
      <c r="U56" s="14">
        <f t="shared" si="18"/>
        <v>0.20695652173913043</v>
      </c>
      <c r="V56" s="14">
        <f>(Table31119[[#This Row],[2B]]+Table31119[[#This Row],[3B]]+(3*Table31119[[#This Row],[HR]]))/Table31119[[#This Row],[AB]]</f>
        <v>4.3478260869565216E-2</v>
      </c>
      <c r="W56" s="15">
        <f>(0.69*Table31119[[#This Row],[BB]])+(0.89*Table31119[[#This Row],[1B]])+(1.27*Table31119[[#This Row],[2B]])+(1.62*Table31119[[#This Row],[3B]])+(2.1*Table31119[[#This Row],[HR]])/Table31119[[#This Row],[PA]]</f>
        <v>2.65</v>
      </c>
      <c r="X56" s="15">
        <f t="shared" si="19"/>
        <v>0.34400000000000008</v>
      </c>
    </row>
    <row r="57" spans="1:24" x14ac:dyDescent="0.25">
      <c r="A57" s="17" t="s">
        <v>235</v>
      </c>
      <c r="B57" s="17" t="str">
        <f>Novas!A2</f>
        <v>Kent Curtis</v>
      </c>
      <c r="C57" s="17">
        <f>Novas!B2</f>
        <v>79</v>
      </c>
      <c r="D57" s="17">
        <f>Novas!C2</f>
        <v>73</v>
      </c>
      <c r="E57" s="17">
        <f>Novas!D2</f>
        <v>23</v>
      </c>
      <c r="F57" s="17">
        <f>Novas!E2</f>
        <v>6</v>
      </c>
      <c r="G57" s="17">
        <f>Novas!F2</f>
        <v>12</v>
      </c>
      <c r="H57" s="17">
        <f>Novas!G2</f>
        <v>6</v>
      </c>
      <c r="I57" s="17">
        <f>Novas!H2</f>
        <v>1</v>
      </c>
      <c r="J57" s="17">
        <f>Novas!I2</f>
        <v>4</v>
      </c>
      <c r="K57" s="17">
        <f>Novas!J2</f>
        <v>43</v>
      </c>
      <c r="L57" s="17">
        <f>Novas!K2</f>
        <v>1</v>
      </c>
      <c r="M57" s="11">
        <f t="shared" si="10"/>
        <v>0.52173913043478259</v>
      </c>
      <c r="N57" s="11">
        <f t="shared" si="11"/>
        <v>0.2608695652173913</v>
      </c>
      <c r="O57" s="11">
        <f t="shared" si="12"/>
        <v>4.3478260869565216E-2</v>
      </c>
      <c r="P57" s="11">
        <f t="shared" si="13"/>
        <v>0.17391304347826086</v>
      </c>
      <c r="Q57" s="11">
        <f t="shared" si="14"/>
        <v>7.5949367088607597E-2</v>
      </c>
      <c r="R57" s="12">
        <f t="shared" si="15"/>
        <v>0.31506849315068491</v>
      </c>
      <c r="S57" s="12">
        <f t="shared" si="16"/>
        <v>0.58904109589041098</v>
      </c>
      <c r="T57" s="14">
        <f t="shared" si="17"/>
        <v>0.36708860759493672</v>
      </c>
      <c r="U57" s="14">
        <f t="shared" si="18"/>
        <v>0.95612970348534776</v>
      </c>
      <c r="V57" s="14">
        <f>(Table31119[[#This Row],[2B]]+Table31119[[#This Row],[3B]]+(3*Table31119[[#This Row],[HR]]))/Table31119[[#This Row],[AB]]</f>
        <v>0.26027397260273971</v>
      </c>
      <c r="W57" s="15">
        <f>(0.69*Table31119[[#This Row],[BB]])+(0.89*Table31119[[#This Row],[1B]])+(1.27*Table31119[[#This Row],[2B]])+(1.62*Table31119[[#This Row],[3B]])+(2.1*Table31119[[#This Row],[HR]])/Table31119[[#This Row],[PA]]</f>
        <v>24.166329113924053</v>
      </c>
      <c r="X57" s="15">
        <f t="shared" si="19"/>
        <v>16.364050632911393</v>
      </c>
    </row>
    <row r="58" spans="1:24" x14ac:dyDescent="0.25">
      <c r="A58" s="17" t="s">
        <v>237</v>
      </c>
      <c r="B58" s="17" t="str">
        <f>Infernos!A4</f>
        <v>Gonzalo Caballero</v>
      </c>
      <c r="C58" s="17">
        <f>Infernos!B4</f>
        <v>69</v>
      </c>
      <c r="D58" s="17">
        <f>Infernos!C4</f>
        <v>61</v>
      </c>
      <c r="E58" s="17">
        <f>Infernos!D4</f>
        <v>18</v>
      </c>
      <c r="F58" s="17">
        <f>Infernos!E4</f>
        <v>8</v>
      </c>
      <c r="G58" s="17">
        <f>Infernos!F4</f>
        <v>9</v>
      </c>
      <c r="H58" s="17">
        <f>Infernos!G4</f>
        <v>7</v>
      </c>
      <c r="I58" s="17">
        <f>Infernos!H4</f>
        <v>1</v>
      </c>
      <c r="J58" s="17">
        <f>Infernos!I4</f>
        <v>1</v>
      </c>
      <c r="K58" s="17">
        <f>Infernos!J4</f>
        <v>30</v>
      </c>
      <c r="L58" s="17">
        <f>Infernos!K4</f>
        <v>1</v>
      </c>
      <c r="M58" s="11">
        <f t="shared" si="10"/>
        <v>0.5</v>
      </c>
      <c r="N58" s="11">
        <f t="shared" si="11"/>
        <v>0.3888888888888889</v>
      </c>
      <c r="O58" s="11">
        <f t="shared" si="12"/>
        <v>5.5555555555555552E-2</v>
      </c>
      <c r="P58" s="11">
        <f t="shared" si="13"/>
        <v>5.5555555555555552E-2</v>
      </c>
      <c r="Q58" s="11">
        <f t="shared" si="14"/>
        <v>0.11594202898550725</v>
      </c>
      <c r="R58" s="12">
        <f t="shared" si="15"/>
        <v>0.29508196721311475</v>
      </c>
      <c r="S58" s="12">
        <f t="shared" si="16"/>
        <v>0.49180327868852458</v>
      </c>
      <c r="T58" s="14">
        <f t="shared" si="17"/>
        <v>0.37681159420289856</v>
      </c>
      <c r="U58" s="14">
        <f t="shared" si="18"/>
        <v>0.86861487289142314</v>
      </c>
      <c r="V58" s="14">
        <f>(Table31119[[#This Row],[2B]]+Table31119[[#This Row],[3B]]+(3*Table31119[[#This Row],[HR]]))/Table31119[[#This Row],[AB]]</f>
        <v>0.18032786885245902</v>
      </c>
      <c r="W58" s="15">
        <f>(0.69*Table31119[[#This Row],[BB]])+(0.89*Table31119[[#This Row],[1B]])+(1.27*Table31119[[#This Row],[2B]])+(1.62*Table31119[[#This Row],[3B]])+(2.1*Table31119[[#This Row],[HR]])/Table31119[[#This Row],[PA]]</f>
        <v>24.070434782608697</v>
      </c>
      <c r="X58" s="15">
        <f t="shared" si="19"/>
        <v>12.095652173913042</v>
      </c>
    </row>
    <row r="59" spans="1:24" x14ac:dyDescent="0.25">
      <c r="A59" s="17" t="s">
        <v>234</v>
      </c>
      <c r="B59" s="17" t="str">
        <f>Bullets!A7</f>
        <v>Benito Cruz</v>
      </c>
      <c r="C59" s="17">
        <f>Bullets!B7</f>
        <v>65</v>
      </c>
      <c r="D59" s="17">
        <f>Bullets!C7</f>
        <v>60</v>
      </c>
      <c r="E59" s="17">
        <f>Bullets!D7</f>
        <v>17</v>
      </c>
      <c r="F59" s="17">
        <f>Bullets!E7</f>
        <v>5</v>
      </c>
      <c r="G59" s="17">
        <f>Bullets!F7</f>
        <v>6</v>
      </c>
      <c r="H59" s="17">
        <f>Bullets!G7</f>
        <v>4</v>
      </c>
      <c r="I59" s="17">
        <f>Bullets!H7</f>
        <v>1</v>
      </c>
      <c r="J59" s="17">
        <f>Bullets!I7</f>
        <v>6</v>
      </c>
      <c r="K59" s="17">
        <f>Bullets!J7</f>
        <v>41</v>
      </c>
      <c r="L59" s="17">
        <f>Bullets!K7</f>
        <v>1</v>
      </c>
      <c r="M59" s="11">
        <f t="shared" si="10"/>
        <v>0.35294117647058826</v>
      </c>
      <c r="N59" s="11">
        <f t="shared" si="11"/>
        <v>0.23529411764705882</v>
      </c>
      <c r="O59" s="11">
        <f t="shared" si="12"/>
        <v>5.8823529411764705E-2</v>
      </c>
      <c r="P59" s="11">
        <f t="shared" si="13"/>
        <v>0.35294117647058826</v>
      </c>
      <c r="Q59" s="11">
        <f t="shared" si="14"/>
        <v>7.6923076923076927E-2</v>
      </c>
      <c r="R59" s="12">
        <f t="shared" si="15"/>
        <v>0.28333333333333333</v>
      </c>
      <c r="S59" s="12">
        <f t="shared" si="16"/>
        <v>0.68333333333333335</v>
      </c>
      <c r="T59" s="14">
        <f t="shared" si="17"/>
        <v>0.33846153846153848</v>
      </c>
      <c r="U59" s="14">
        <f t="shared" si="18"/>
        <v>1.0217948717948717</v>
      </c>
      <c r="V59" s="14">
        <f>(Table31119[[#This Row],[2B]]+Table31119[[#This Row],[3B]]+(3*Table31119[[#This Row],[HR]]))/Table31119[[#This Row],[AB]]</f>
        <v>0.38333333333333336</v>
      </c>
      <c r="W59" s="15">
        <f>(0.69*Table31119[[#This Row],[BB]])+(0.89*Table31119[[#This Row],[1B]])+(1.27*Table31119[[#This Row],[2B]])+(1.62*Table31119[[#This Row],[3B]])+(2.1*Table31119[[#This Row],[HR]])/Table31119[[#This Row],[PA]]</f>
        <v>15.683846153846153</v>
      </c>
      <c r="X59" s="15">
        <f t="shared" si="19"/>
        <v>14.324923076923076</v>
      </c>
    </row>
    <row r="60" spans="1:24" x14ac:dyDescent="0.25">
      <c r="A60" s="16" t="s">
        <v>232</v>
      </c>
      <c r="B60" s="17" t="str">
        <f>Spartans!A8</f>
        <v>Emilio Rojas</v>
      </c>
      <c r="C60" s="17">
        <f>Spartans!B8</f>
        <v>63</v>
      </c>
      <c r="D60" s="17">
        <f>Spartans!C8</f>
        <v>61</v>
      </c>
      <c r="E60" s="17">
        <f>Spartans!D8</f>
        <v>17</v>
      </c>
      <c r="F60" s="17">
        <f>Spartans!E8</f>
        <v>2</v>
      </c>
      <c r="G60" s="17">
        <f>Spartans!F8</f>
        <v>11</v>
      </c>
      <c r="H60" s="17">
        <f>Spartans!G8</f>
        <v>6</v>
      </c>
      <c r="I60" s="17">
        <f>Spartans!H8</f>
        <v>0</v>
      </c>
      <c r="J60" s="17">
        <f>Spartans!I8</f>
        <v>0</v>
      </c>
      <c r="K60" s="17">
        <f>Spartans!J8</f>
        <v>23</v>
      </c>
      <c r="L60" s="17">
        <f>Spartans!K8</f>
        <v>1</v>
      </c>
      <c r="M60" s="11">
        <f t="shared" si="10"/>
        <v>0.6470588235294118</v>
      </c>
      <c r="N60" s="11">
        <f t="shared" si="11"/>
        <v>0.35294117647058826</v>
      </c>
      <c r="O60" s="11">
        <f t="shared" si="12"/>
        <v>0</v>
      </c>
      <c r="P60" s="11">
        <f t="shared" si="13"/>
        <v>0</v>
      </c>
      <c r="Q60" s="11">
        <f t="shared" si="14"/>
        <v>3.1746031746031744E-2</v>
      </c>
      <c r="R60" s="12">
        <f t="shared" si="15"/>
        <v>0.27868852459016391</v>
      </c>
      <c r="S60" s="12">
        <f t="shared" si="16"/>
        <v>0.37704918032786883</v>
      </c>
      <c r="T60" s="14">
        <f t="shared" si="17"/>
        <v>0.30158730158730157</v>
      </c>
      <c r="U60" s="14">
        <f t="shared" si="18"/>
        <v>0.67863648191517045</v>
      </c>
      <c r="V60" s="14">
        <f>(Table31119[[#This Row],[2B]]+Table31119[[#This Row],[3B]]+(3*Table31119[[#This Row],[HR]]))/Table31119[[#This Row],[AB]]</f>
        <v>9.8360655737704916E-2</v>
      </c>
      <c r="W60" s="15">
        <f>(0.69*Table31119[[#This Row],[BB]])+(0.89*Table31119[[#This Row],[1B]])+(1.27*Table31119[[#This Row],[2B]])+(1.62*Table31119[[#This Row],[3B]])+(2.1*Table31119[[#This Row],[HR]])/Table31119[[#This Row],[PA]]</f>
        <v>18.790000000000003</v>
      </c>
      <c r="X60" s="15">
        <f t="shared" si="19"/>
        <v>7.1015873015873012</v>
      </c>
    </row>
    <row r="61" spans="1:24" x14ac:dyDescent="0.25">
      <c r="A61" s="17" t="s">
        <v>237</v>
      </c>
      <c r="B61" s="17" t="str">
        <f>Infernos!A9</f>
        <v>Arturo Campos</v>
      </c>
      <c r="C61" s="17">
        <f>Infernos!B9</f>
        <v>65</v>
      </c>
      <c r="D61" s="17">
        <f>Infernos!C9</f>
        <v>58</v>
      </c>
      <c r="E61" s="17">
        <f>Infernos!D9</f>
        <v>14</v>
      </c>
      <c r="F61" s="17">
        <f>Infernos!E9</f>
        <v>7</v>
      </c>
      <c r="G61" s="17">
        <f>Infernos!F9</f>
        <v>7</v>
      </c>
      <c r="H61" s="17">
        <f>Infernos!G9</f>
        <v>4</v>
      </c>
      <c r="I61" s="17">
        <f>Infernos!H9</f>
        <v>0</v>
      </c>
      <c r="J61" s="17">
        <f>Infernos!I9</f>
        <v>3</v>
      </c>
      <c r="K61" s="17">
        <f>Infernos!J9</f>
        <v>27</v>
      </c>
      <c r="L61" s="17">
        <f>Infernos!K9</f>
        <v>1</v>
      </c>
      <c r="M61" s="11">
        <f t="shared" si="10"/>
        <v>0.5</v>
      </c>
      <c r="N61" s="11">
        <f t="shared" si="11"/>
        <v>0.2857142857142857</v>
      </c>
      <c r="O61" s="11">
        <f t="shared" si="12"/>
        <v>0</v>
      </c>
      <c r="P61" s="11">
        <f t="shared" si="13"/>
        <v>0.21428571428571427</v>
      </c>
      <c r="Q61" s="11">
        <f t="shared" si="14"/>
        <v>0.1076923076923077</v>
      </c>
      <c r="R61" s="12">
        <f t="shared" si="15"/>
        <v>0.2413793103448276</v>
      </c>
      <c r="S61" s="12">
        <f t="shared" si="16"/>
        <v>0.46551724137931033</v>
      </c>
      <c r="T61" s="14">
        <f t="shared" si="17"/>
        <v>0.32307692307692309</v>
      </c>
      <c r="U61" s="14">
        <f t="shared" si="18"/>
        <v>0.78859416445623343</v>
      </c>
      <c r="V61" s="14">
        <f>(Table31119[[#This Row],[2B]]+Table31119[[#This Row],[3B]]+(3*Table31119[[#This Row],[HR]]))/Table31119[[#This Row],[AB]]</f>
        <v>0.22413793103448276</v>
      </c>
      <c r="W61" s="15">
        <f>(0.69*Table31119[[#This Row],[BB]])+(0.89*Table31119[[#This Row],[1B]])+(1.27*Table31119[[#This Row],[2B]])+(1.62*Table31119[[#This Row],[3B]])+(2.1*Table31119[[#This Row],[HR]])/Table31119[[#This Row],[PA]]</f>
        <v>16.236923076923077</v>
      </c>
      <c r="X61" s="15">
        <f t="shared" si="19"/>
        <v>9.3190769230769224</v>
      </c>
    </row>
    <row r="62" spans="1:24" x14ac:dyDescent="0.25">
      <c r="A62" s="16" t="s">
        <v>232</v>
      </c>
      <c r="B62" s="16" t="str">
        <f>Spartans!A4</f>
        <v>Xavier Hildago</v>
      </c>
      <c r="C62" s="16">
        <f>Spartans!B4</f>
        <v>65</v>
      </c>
      <c r="D62" s="16">
        <f>Spartans!C4</f>
        <v>60</v>
      </c>
      <c r="E62" s="16">
        <f>Spartans!D4</f>
        <v>11</v>
      </c>
      <c r="F62" s="16">
        <f>Spartans!E4</f>
        <v>5</v>
      </c>
      <c r="G62" s="16">
        <f>Spartans!F4</f>
        <v>7</v>
      </c>
      <c r="H62" s="16">
        <f>Spartans!G4</f>
        <v>3</v>
      </c>
      <c r="I62" s="16">
        <f>Spartans!H4</f>
        <v>0</v>
      </c>
      <c r="J62" s="16">
        <f>Spartans!I4</f>
        <v>1</v>
      </c>
      <c r="K62" s="16">
        <f>Spartans!J4</f>
        <v>17</v>
      </c>
      <c r="L62" s="16">
        <f>Spartans!K4</f>
        <v>1</v>
      </c>
      <c r="M62" s="11">
        <f t="shared" si="10"/>
        <v>0.63636363636363635</v>
      </c>
      <c r="N62" s="11">
        <f t="shared" si="11"/>
        <v>0.27272727272727271</v>
      </c>
      <c r="O62" s="11">
        <f t="shared" si="12"/>
        <v>0</v>
      </c>
      <c r="P62" s="11">
        <f t="shared" si="13"/>
        <v>9.0909090909090912E-2</v>
      </c>
      <c r="Q62" s="11">
        <f t="shared" si="14"/>
        <v>7.6923076923076927E-2</v>
      </c>
      <c r="R62" s="12">
        <f t="shared" si="15"/>
        <v>0.18333333333333332</v>
      </c>
      <c r="S62" s="12">
        <f t="shared" si="16"/>
        <v>0.28333333333333333</v>
      </c>
      <c r="T62" s="14">
        <f t="shared" si="17"/>
        <v>0.24615384615384617</v>
      </c>
      <c r="U62" s="14">
        <f t="shared" si="18"/>
        <v>0.52948717948717949</v>
      </c>
      <c r="V62" s="14">
        <f>(Table31119[[#This Row],[2B]]+Table31119[[#This Row],[3B]]+(3*Table31119[[#This Row],[HR]]))/Table31119[[#This Row],[AB]]</f>
        <v>0.1</v>
      </c>
      <c r="W62" s="15">
        <f>(0.69*Table31119[[#This Row],[BB]])+(0.89*Table31119[[#This Row],[1B]])+(1.27*Table31119[[#This Row],[2B]])+(1.62*Table31119[[#This Row],[3B]])+(2.1*Table31119[[#This Row],[HR]])/Table31119[[#This Row],[PA]]</f>
        <v>13.522307692307692</v>
      </c>
      <c r="X62" s="15">
        <f t="shared" si="19"/>
        <v>4.5126153846153843</v>
      </c>
    </row>
    <row r="63" spans="1:24" x14ac:dyDescent="0.25">
      <c r="A63" s="17" t="s">
        <v>230</v>
      </c>
      <c r="B63" s="17" t="str">
        <f>Marshals!A3</f>
        <v>Donald Cox</v>
      </c>
      <c r="C63" s="17">
        <f>Marshals!B3</f>
        <v>64</v>
      </c>
      <c r="D63" s="17">
        <f>Marshals!C3</f>
        <v>58</v>
      </c>
      <c r="E63" s="17">
        <f>Marshals!D3</f>
        <v>10</v>
      </c>
      <c r="F63" s="17">
        <f>Marshals!E3</f>
        <v>6</v>
      </c>
      <c r="G63" s="17">
        <f>Marshals!F3</f>
        <v>4</v>
      </c>
      <c r="H63" s="17">
        <f>Marshals!G3</f>
        <v>5</v>
      </c>
      <c r="I63" s="17">
        <f>Marshals!H3</f>
        <v>0</v>
      </c>
      <c r="J63" s="17">
        <f>Marshals!I3</f>
        <v>1</v>
      </c>
      <c r="K63" s="17">
        <f>Marshals!J3</f>
        <v>18</v>
      </c>
      <c r="L63" s="17">
        <f>Marshals!K3</f>
        <v>1</v>
      </c>
      <c r="M63" s="11">
        <f t="shared" si="10"/>
        <v>0.4</v>
      </c>
      <c r="N63" s="11">
        <f t="shared" si="11"/>
        <v>0.5</v>
      </c>
      <c r="O63" s="11">
        <f t="shared" si="12"/>
        <v>0</v>
      </c>
      <c r="P63" s="11">
        <f t="shared" si="13"/>
        <v>0.1</v>
      </c>
      <c r="Q63" s="11">
        <f t="shared" si="14"/>
        <v>9.375E-2</v>
      </c>
      <c r="R63" s="12">
        <f t="shared" si="15"/>
        <v>0.17241379310344829</v>
      </c>
      <c r="S63" s="12">
        <f t="shared" si="16"/>
        <v>0.31034482758620691</v>
      </c>
      <c r="T63" s="14">
        <f t="shared" si="17"/>
        <v>0.25</v>
      </c>
      <c r="U63" s="14">
        <f t="shared" si="18"/>
        <v>0.56034482758620685</v>
      </c>
      <c r="V63" s="14">
        <f>(Table31119[[#This Row],[2B]]+Table31119[[#This Row],[3B]]+(3*Table31119[[#This Row],[HR]]))/Table31119[[#This Row],[AB]]</f>
        <v>0.13793103448275862</v>
      </c>
      <c r="W63" s="15">
        <f>(0.69*Table31119[[#This Row],[BB]])+(0.89*Table31119[[#This Row],[1B]])+(1.27*Table31119[[#This Row],[2B]])+(1.62*Table31119[[#This Row],[3B]])+(2.1*Table31119[[#This Row],[HR]])/Table31119[[#This Row],[PA]]</f>
        <v>14.082812499999999</v>
      </c>
      <c r="X63" s="15">
        <f t="shared" si="19"/>
        <v>4.8981249999999994</v>
      </c>
    </row>
    <row r="64" spans="1:24" x14ac:dyDescent="0.25">
      <c r="A64" s="17" t="s">
        <v>235</v>
      </c>
      <c r="B64" s="17" t="str">
        <f>Novas!A14</f>
        <v>Shane Howell</v>
      </c>
      <c r="C64" s="17">
        <f>Novas!B14</f>
        <v>26</v>
      </c>
      <c r="D64" s="17">
        <f>Novas!C14</f>
        <v>26</v>
      </c>
      <c r="E64" s="17">
        <f>Novas!D14</f>
        <v>8</v>
      </c>
      <c r="F64" s="17">
        <f>Novas!E14</f>
        <v>0</v>
      </c>
      <c r="G64" s="17">
        <f>Novas!F14</f>
        <v>3</v>
      </c>
      <c r="H64" s="17">
        <f>Novas!G14</f>
        <v>5</v>
      </c>
      <c r="I64" s="17">
        <f>Novas!H14</f>
        <v>0</v>
      </c>
      <c r="J64" s="17">
        <f>Novas!I14</f>
        <v>0</v>
      </c>
      <c r="K64" s="17">
        <f>Novas!J14</f>
        <v>13</v>
      </c>
      <c r="L64" s="17">
        <f>Novas!K14</f>
        <v>1</v>
      </c>
      <c r="M64" s="11">
        <f t="shared" si="10"/>
        <v>0.375</v>
      </c>
      <c r="N64" s="11">
        <f t="shared" si="11"/>
        <v>0.625</v>
      </c>
      <c r="O64" s="11">
        <f t="shared" si="12"/>
        <v>0</v>
      </c>
      <c r="P64" s="11">
        <f t="shared" si="13"/>
        <v>0</v>
      </c>
      <c r="Q64" s="11">
        <f t="shared" si="14"/>
        <v>0</v>
      </c>
      <c r="R64" s="12">
        <f t="shared" si="15"/>
        <v>0.30769230769230771</v>
      </c>
      <c r="S64" s="12">
        <f t="shared" si="16"/>
        <v>0.5</v>
      </c>
      <c r="T64" s="14">
        <f t="shared" si="17"/>
        <v>0.30769230769230771</v>
      </c>
      <c r="U64" s="14">
        <f t="shared" si="18"/>
        <v>0.80769230769230771</v>
      </c>
      <c r="V64" s="14">
        <f>(Table31119[[#This Row],[2B]]+Table31119[[#This Row],[3B]]+(3*Table31119[[#This Row],[HR]]))/Table31119[[#This Row],[AB]]</f>
        <v>0.19230769230769232</v>
      </c>
      <c r="W64" s="15">
        <f>(0.69*Table31119[[#This Row],[BB]])+(0.89*Table31119[[#This Row],[1B]])+(1.27*Table31119[[#This Row],[2B]])+(1.62*Table31119[[#This Row],[3B]])+(2.1*Table31119[[#This Row],[HR]])/Table31119[[#This Row],[PA]]</f>
        <v>9.02</v>
      </c>
      <c r="X64" s="15">
        <f t="shared" si="19"/>
        <v>4.0199999999999996</v>
      </c>
    </row>
    <row r="65" spans="1:24" x14ac:dyDescent="0.25">
      <c r="A65" s="16" t="s">
        <v>238</v>
      </c>
      <c r="B65" s="16" t="str">
        <f>Knights!A10</f>
        <v>Harold Richardson</v>
      </c>
      <c r="C65" s="16">
        <f>Knights!B10</f>
        <v>27</v>
      </c>
      <c r="D65" s="16">
        <f>Knights!C10</f>
        <v>24</v>
      </c>
      <c r="E65" s="16">
        <f>Knights!D10</f>
        <v>7</v>
      </c>
      <c r="F65" s="16">
        <f>Knights!E10</f>
        <v>3</v>
      </c>
      <c r="G65" s="16">
        <f>Knights!F10</f>
        <v>4</v>
      </c>
      <c r="H65" s="16">
        <f>Knights!G10</f>
        <v>2</v>
      </c>
      <c r="I65" s="16">
        <f>Knights!H10</f>
        <v>0</v>
      </c>
      <c r="J65" s="16">
        <f>Knights!I10</f>
        <v>1</v>
      </c>
      <c r="K65" s="16">
        <f>Knights!J10</f>
        <v>12</v>
      </c>
      <c r="L65" s="16">
        <f>Knights!K10</f>
        <v>1</v>
      </c>
      <c r="M65" s="11">
        <f t="shared" si="10"/>
        <v>0.5714285714285714</v>
      </c>
      <c r="N65" s="11">
        <f t="shared" si="11"/>
        <v>0.2857142857142857</v>
      </c>
      <c r="O65" s="11">
        <f t="shared" si="12"/>
        <v>0</v>
      </c>
      <c r="P65" s="11">
        <f t="shared" si="13"/>
        <v>0.14285714285714285</v>
      </c>
      <c r="Q65" s="11">
        <f t="shared" si="14"/>
        <v>0.1111111111111111</v>
      </c>
      <c r="R65" s="12">
        <f t="shared" si="15"/>
        <v>0.29166666666666669</v>
      </c>
      <c r="S65" s="12">
        <f t="shared" si="16"/>
        <v>0.5</v>
      </c>
      <c r="T65" s="14">
        <f t="shared" si="17"/>
        <v>0.37037037037037035</v>
      </c>
      <c r="U65" s="33">
        <f t="shared" si="18"/>
        <v>0.87037037037037035</v>
      </c>
      <c r="V65" s="33">
        <f>(Table31119[[#This Row],[2B]]+Table31119[[#This Row],[3B]]+(3*Table31119[[#This Row],[HR]]))/Table31119[[#This Row],[AB]]</f>
        <v>0.20833333333333334</v>
      </c>
      <c r="W65" s="34">
        <f>(0.69*Table31119[[#This Row],[BB]])+(0.89*Table31119[[#This Row],[1B]])+(1.27*Table31119[[#This Row],[2B]])+(1.62*Table31119[[#This Row],[3B]])+(2.1*Table31119[[#This Row],[HR]])/Table31119[[#This Row],[PA]]</f>
        <v>8.2477777777777774</v>
      </c>
      <c r="X65" s="15">
        <f t="shared" si="19"/>
        <v>4.7525925925925927</v>
      </c>
    </row>
    <row r="66" spans="1:24" x14ac:dyDescent="0.25">
      <c r="A66" s="17" t="s">
        <v>236</v>
      </c>
      <c r="B66" s="17" t="str">
        <f>Runners!A11</f>
        <v>Claude Carroll</v>
      </c>
      <c r="C66" s="17">
        <f>Runners!B11</f>
        <v>25</v>
      </c>
      <c r="D66" s="17">
        <f>Runners!C11</f>
        <v>24</v>
      </c>
      <c r="E66" s="17">
        <f>Runners!D11</f>
        <v>7</v>
      </c>
      <c r="F66" s="17">
        <f>Runners!E11</f>
        <v>1</v>
      </c>
      <c r="G66" s="17">
        <f>Runners!F11</f>
        <v>2</v>
      </c>
      <c r="H66" s="17">
        <f>Runners!G11</f>
        <v>4</v>
      </c>
      <c r="I66" s="17">
        <f>Runners!H11</f>
        <v>0</v>
      </c>
      <c r="J66" s="17">
        <f>Runners!I11</f>
        <v>1</v>
      </c>
      <c r="K66" s="17">
        <f>Runners!J11</f>
        <v>14</v>
      </c>
      <c r="L66" s="17">
        <f>Runners!K11</f>
        <v>1</v>
      </c>
      <c r="M66" s="20">
        <f t="shared" ref="M66:M97" si="20">IFERROR(G66/E66,0)</f>
        <v>0.2857142857142857</v>
      </c>
      <c r="N66" s="20">
        <f t="shared" ref="N66:N97" si="21">IFERROR(H66/E66,0)</f>
        <v>0.5714285714285714</v>
      </c>
      <c r="O66" s="20">
        <f t="shared" ref="O66:O97" si="22">IFERROR(I66/E66,0)</f>
        <v>0</v>
      </c>
      <c r="P66" s="20">
        <f t="shared" ref="P66:P97" si="23">IFERROR(J66/E66,0)</f>
        <v>0.14285714285714285</v>
      </c>
      <c r="Q66" s="20">
        <f t="shared" ref="Q66:Q97" si="24">IFERROR(F66/C66,0)</f>
        <v>0.04</v>
      </c>
      <c r="R66" s="21">
        <f t="shared" ref="R66:R97" si="25">IFERROR((G66+H66+I66+J66)/D66,0)</f>
        <v>0.29166666666666669</v>
      </c>
      <c r="S66" s="21">
        <f t="shared" ref="S66:S97" si="26">IFERROR(K66/D66,0)</f>
        <v>0.58333333333333337</v>
      </c>
      <c r="T66" s="22">
        <f t="shared" ref="T66:T97" si="27">(E66+F66)/C66</f>
        <v>0.32</v>
      </c>
      <c r="U66" s="22">
        <f t="shared" ref="U66:U97" si="28">S66+T66</f>
        <v>0.90333333333333332</v>
      </c>
      <c r="V66" s="22">
        <f>(Table31119[[#This Row],[2B]]+Table31119[[#This Row],[3B]]+(3*Table31119[[#This Row],[HR]]))/Table31119[[#This Row],[AB]]</f>
        <v>0.29166666666666669</v>
      </c>
      <c r="W66" s="23">
        <f>(0.69*Table31119[[#This Row],[BB]])+(0.89*Table31119[[#This Row],[1B]])+(1.27*Table31119[[#This Row],[2B]])+(1.62*Table31119[[#This Row],[3B]])+(2.1*Table31119[[#This Row],[HR]])/Table31119[[#This Row],[PA]]</f>
        <v>7.6339999999999995</v>
      </c>
      <c r="X66" s="23">
        <f t="shared" ref="X66:X97" si="29">((E66+F66)*(K66+(0.26*F66))+(0.52*L66))/C66</f>
        <v>4.5839999999999996</v>
      </c>
    </row>
    <row r="67" spans="1:24" x14ac:dyDescent="0.25">
      <c r="A67" s="16" t="s">
        <v>238</v>
      </c>
      <c r="B67" s="16" t="str">
        <f>Knights!A13</f>
        <v>Roberto Garrett</v>
      </c>
      <c r="C67" s="16">
        <f>Knights!B13</f>
        <v>26</v>
      </c>
      <c r="D67" s="16">
        <f>Knights!C13</f>
        <v>22</v>
      </c>
      <c r="E67" s="16">
        <f>Knights!D13</f>
        <v>7</v>
      </c>
      <c r="F67" s="16">
        <f>Knights!E13</f>
        <v>4</v>
      </c>
      <c r="G67" s="16">
        <f>Knights!F13</f>
        <v>4</v>
      </c>
      <c r="H67" s="16">
        <f>Knights!G13</f>
        <v>3</v>
      </c>
      <c r="I67" s="16">
        <f>Knights!H13</f>
        <v>0</v>
      </c>
      <c r="J67" s="16">
        <f>Knights!I13</f>
        <v>0</v>
      </c>
      <c r="K67" s="16">
        <f>Knights!J13</f>
        <v>10</v>
      </c>
      <c r="L67" s="16">
        <f>Knights!K13</f>
        <v>1</v>
      </c>
      <c r="M67" s="11">
        <f t="shared" si="20"/>
        <v>0.5714285714285714</v>
      </c>
      <c r="N67" s="11">
        <f t="shared" si="21"/>
        <v>0.42857142857142855</v>
      </c>
      <c r="O67" s="11">
        <f t="shared" si="22"/>
        <v>0</v>
      </c>
      <c r="P67" s="11">
        <f t="shared" si="23"/>
        <v>0</v>
      </c>
      <c r="Q67" s="11">
        <f t="shared" si="24"/>
        <v>0.15384615384615385</v>
      </c>
      <c r="R67" s="12">
        <f t="shared" si="25"/>
        <v>0.31818181818181818</v>
      </c>
      <c r="S67" s="12">
        <f t="shared" si="26"/>
        <v>0.45454545454545453</v>
      </c>
      <c r="T67" s="14">
        <f t="shared" si="27"/>
        <v>0.42307692307692307</v>
      </c>
      <c r="U67" s="14">
        <f t="shared" si="28"/>
        <v>0.8776223776223776</v>
      </c>
      <c r="V67" s="14">
        <f>(Table31119[[#This Row],[2B]]+Table31119[[#This Row],[3B]]+(3*Table31119[[#This Row],[HR]]))/Table31119[[#This Row],[AB]]</f>
        <v>0.13636363636363635</v>
      </c>
      <c r="W67" s="15">
        <f>(0.69*Table31119[[#This Row],[BB]])+(0.89*Table31119[[#This Row],[1B]])+(1.27*Table31119[[#This Row],[2B]])+(1.62*Table31119[[#This Row],[3B]])+(2.1*Table31119[[#This Row],[HR]])/Table31119[[#This Row],[PA]]</f>
        <v>10.130000000000001</v>
      </c>
      <c r="X67" s="15">
        <f t="shared" si="29"/>
        <v>4.6907692307692308</v>
      </c>
    </row>
    <row r="68" spans="1:24" x14ac:dyDescent="0.25">
      <c r="A68" s="17" t="s">
        <v>237</v>
      </c>
      <c r="B68" s="17" t="str">
        <f>Infernos!A14</f>
        <v>Carmelo Romero</v>
      </c>
      <c r="C68" s="17">
        <f>Infernos!B14</f>
        <v>27</v>
      </c>
      <c r="D68" s="17">
        <f>Infernos!C14</f>
        <v>25</v>
      </c>
      <c r="E68" s="17">
        <f>Infernos!D14</f>
        <v>7</v>
      </c>
      <c r="F68" s="17">
        <f>Infernos!E14</f>
        <v>2</v>
      </c>
      <c r="G68" s="17">
        <f>Infernos!F14</f>
        <v>5</v>
      </c>
      <c r="H68" s="17">
        <f>Infernos!G14</f>
        <v>2</v>
      </c>
      <c r="I68" s="17">
        <f>Infernos!H14</f>
        <v>0</v>
      </c>
      <c r="J68" s="17">
        <f>Infernos!I14</f>
        <v>0</v>
      </c>
      <c r="K68" s="17">
        <f>Infernos!J14</f>
        <v>9</v>
      </c>
      <c r="L68" s="17">
        <f>Infernos!K14</f>
        <v>1</v>
      </c>
      <c r="M68" s="11">
        <f t="shared" si="20"/>
        <v>0.7142857142857143</v>
      </c>
      <c r="N68" s="11">
        <f t="shared" si="21"/>
        <v>0.2857142857142857</v>
      </c>
      <c r="O68" s="11">
        <f t="shared" si="22"/>
        <v>0</v>
      </c>
      <c r="P68" s="11">
        <f t="shared" si="23"/>
        <v>0</v>
      </c>
      <c r="Q68" s="11">
        <f t="shared" si="24"/>
        <v>7.407407407407407E-2</v>
      </c>
      <c r="R68" s="12">
        <f t="shared" si="25"/>
        <v>0.28000000000000003</v>
      </c>
      <c r="S68" s="12">
        <f t="shared" si="26"/>
        <v>0.36</v>
      </c>
      <c r="T68" s="14">
        <f t="shared" si="27"/>
        <v>0.33333333333333331</v>
      </c>
      <c r="U68" s="14">
        <f t="shared" si="28"/>
        <v>0.69333333333333336</v>
      </c>
      <c r="V68" s="14">
        <f>(Table31119[[#This Row],[2B]]+Table31119[[#This Row],[3B]]+(3*Table31119[[#This Row],[HR]]))/Table31119[[#This Row],[AB]]</f>
        <v>0.08</v>
      </c>
      <c r="W68" s="15">
        <f>(0.69*Table31119[[#This Row],[BB]])+(0.89*Table31119[[#This Row],[1B]])+(1.27*Table31119[[#This Row],[2B]])+(1.62*Table31119[[#This Row],[3B]])+(2.1*Table31119[[#This Row],[HR]])/Table31119[[#This Row],[PA]]</f>
        <v>8.370000000000001</v>
      </c>
      <c r="X68" s="15">
        <f t="shared" si="29"/>
        <v>3.1925925925925922</v>
      </c>
    </row>
    <row r="69" spans="1:24" x14ac:dyDescent="0.25">
      <c r="A69" s="17" t="s">
        <v>234</v>
      </c>
      <c r="B69" s="17" t="str">
        <f>Bullets!A14</f>
        <v>Sebastian Pascual</v>
      </c>
      <c r="C69" s="17">
        <f>Bullets!B14</f>
        <v>25</v>
      </c>
      <c r="D69" s="17">
        <f>Bullets!C14</f>
        <v>22</v>
      </c>
      <c r="E69" s="17">
        <f>Bullets!D14</f>
        <v>6</v>
      </c>
      <c r="F69" s="17">
        <f>Bullets!E14</f>
        <v>3</v>
      </c>
      <c r="G69" s="17">
        <f>Bullets!F14</f>
        <v>4</v>
      </c>
      <c r="H69" s="17">
        <f>Bullets!G14</f>
        <v>1</v>
      </c>
      <c r="I69" s="17">
        <f>Bullets!H14</f>
        <v>0</v>
      </c>
      <c r="J69" s="17">
        <f>Bullets!I14</f>
        <v>1</v>
      </c>
      <c r="K69" s="17">
        <f>Bullets!J14</f>
        <v>10</v>
      </c>
      <c r="L69" s="17">
        <f>Bullets!K14</f>
        <v>1</v>
      </c>
      <c r="M69" s="11">
        <f t="shared" si="20"/>
        <v>0.66666666666666663</v>
      </c>
      <c r="N69" s="11">
        <f t="shared" si="21"/>
        <v>0.16666666666666666</v>
      </c>
      <c r="O69" s="11">
        <f t="shared" si="22"/>
        <v>0</v>
      </c>
      <c r="P69" s="11">
        <f t="shared" si="23"/>
        <v>0.16666666666666666</v>
      </c>
      <c r="Q69" s="11">
        <f t="shared" si="24"/>
        <v>0.12</v>
      </c>
      <c r="R69" s="12">
        <f t="shared" si="25"/>
        <v>0.27272727272727271</v>
      </c>
      <c r="S69" s="12">
        <f t="shared" si="26"/>
        <v>0.45454545454545453</v>
      </c>
      <c r="T69" s="14">
        <f t="shared" si="27"/>
        <v>0.36</v>
      </c>
      <c r="U69" s="14">
        <f t="shared" si="28"/>
        <v>0.81454545454545446</v>
      </c>
      <c r="V69" s="14">
        <f>(Table31119[[#This Row],[2B]]+Table31119[[#This Row],[3B]]+(3*Table31119[[#This Row],[HR]]))/Table31119[[#This Row],[AB]]</f>
        <v>0.18181818181818182</v>
      </c>
      <c r="W69" s="15">
        <f>(0.69*Table31119[[#This Row],[BB]])+(0.89*Table31119[[#This Row],[1B]])+(1.27*Table31119[[#This Row],[2B]])+(1.62*Table31119[[#This Row],[3B]])+(2.1*Table31119[[#This Row],[HR]])/Table31119[[#This Row],[PA]]</f>
        <v>6.984</v>
      </c>
      <c r="X69" s="15">
        <f t="shared" si="29"/>
        <v>3.9015999999999997</v>
      </c>
    </row>
    <row r="70" spans="1:24" x14ac:dyDescent="0.25">
      <c r="A70" s="16" t="s">
        <v>232</v>
      </c>
      <c r="B70" s="17" t="str">
        <f>Spartans!A10</f>
        <v>Raul Marquez</v>
      </c>
      <c r="C70" s="17">
        <f>Spartans!B10</f>
        <v>28</v>
      </c>
      <c r="D70" s="17">
        <f>Spartans!C10</f>
        <v>26</v>
      </c>
      <c r="E70" s="17">
        <f>Spartans!D10</f>
        <v>5</v>
      </c>
      <c r="F70" s="17">
        <f>Spartans!E10</f>
        <v>2</v>
      </c>
      <c r="G70" s="17">
        <f>Spartans!F10</f>
        <v>0</v>
      </c>
      <c r="H70" s="17">
        <f>Spartans!G10</f>
        <v>2</v>
      </c>
      <c r="I70" s="17">
        <f>Spartans!H10</f>
        <v>2</v>
      </c>
      <c r="J70" s="17">
        <f>Spartans!I10</f>
        <v>1</v>
      </c>
      <c r="K70" s="17">
        <f>Spartans!J10</f>
        <v>14</v>
      </c>
      <c r="L70" s="17">
        <f>Spartans!K10</f>
        <v>1</v>
      </c>
      <c r="M70" s="11">
        <f t="shared" si="20"/>
        <v>0</v>
      </c>
      <c r="N70" s="11">
        <f t="shared" si="21"/>
        <v>0.4</v>
      </c>
      <c r="O70" s="11">
        <f t="shared" si="22"/>
        <v>0.4</v>
      </c>
      <c r="P70" s="11">
        <f t="shared" si="23"/>
        <v>0.2</v>
      </c>
      <c r="Q70" s="11">
        <f t="shared" si="24"/>
        <v>7.1428571428571425E-2</v>
      </c>
      <c r="R70" s="12">
        <f t="shared" si="25"/>
        <v>0.19230769230769232</v>
      </c>
      <c r="S70" s="12">
        <f t="shared" si="26"/>
        <v>0.53846153846153844</v>
      </c>
      <c r="T70" s="14">
        <f t="shared" si="27"/>
        <v>0.25</v>
      </c>
      <c r="U70" s="14">
        <f t="shared" si="28"/>
        <v>0.78846153846153844</v>
      </c>
      <c r="V70" s="14">
        <f>(Table31119[[#This Row],[2B]]+Table31119[[#This Row],[3B]]+(3*Table31119[[#This Row],[HR]]))/Table31119[[#This Row],[AB]]</f>
        <v>0.26923076923076922</v>
      </c>
      <c r="W70" s="15">
        <f>(0.69*Table31119[[#This Row],[BB]])+(0.89*Table31119[[#This Row],[1B]])+(1.27*Table31119[[#This Row],[2B]])+(1.62*Table31119[[#This Row],[3B]])+(2.1*Table31119[[#This Row],[HR]])/Table31119[[#This Row],[PA]]</f>
        <v>7.2350000000000003</v>
      </c>
      <c r="X70" s="15">
        <f t="shared" si="29"/>
        <v>3.6485714285714286</v>
      </c>
    </row>
    <row r="71" spans="1:24" x14ac:dyDescent="0.25">
      <c r="A71" s="17" t="s">
        <v>236</v>
      </c>
      <c r="B71" s="17" t="str">
        <f>Runners!A12</f>
        <v>Landon Martinez</v>
      </c>
      <c r="C71" s="17">
        <f>Runners!B12</f>
        <v>24</v>
      </c>
      <c r="D71" s="17">
        <f>Runners!C12</f>
        <v>21</v>
      </c>
      <c r="E71" s="17">
        <f>Runners!D12</f>
        <v>4</v>
      </c>
      <c r="F71" s="17">
        <f>Runners!E12</f>
        <v>3</v>
      </c>
      <c r="G71" s="17">
        <f>Runners!F12</f>
        <v>2</v>
      </c>
      <c r="H71" s="17">
        <f>Runners!G12</f>
        <v>2</v>
      </c>
      <c r="I71" s="17">
        <f>Runners!H12</f>
        <v>0</v>
      </c>
      <c r="J71" s="17">
        <f>Runners!I12</f>
        <v>0</v>
      </c>
      <c r="K71" s="17">
        <f>Runners!J12</f>
        <v>6</v>
      </c>
      <c r="L71" s="17">
        <f>Runners!K12</f>
        <v>1</v>
      </c>
      <c r="M71" s="11">
        <f t="shared" si="20"/>
        <v>0.5</v>
      </c>
      <c r="N71" s="11">
        <f t="shared" si="21"/>
        <v>0.5</v>
      </c>
      <c r="O71" s="11">
        <f t="shared" si="22"/>
        <v>0</v>
      </c>
      <c r="P71" s="11">
        <f t="shared" si="23"/>
        <v>0</v>
      </c>
      <c r="Q71" s="11">
        <f t="shared" si="24"/>
        <v>0.125</v>
      </c>
      <c r="R71" s="12">
        <f t="shared" si="25"/>
        <v>0.19047619047619047</v>
      </c>
      <c r="S71" s="12">
        <f t="shared" si="26"/>
        <v>0.2857142857142857</v>
      </c>
      <c r="T71" s="14">
        <f t="shared" si="27"/>
        <v>0.29166666666666669</v>
      </c>
      <c r="U71" s="14">
        <f t="shared" si="28"/>
        <v>0.57738095238095233</v>
      </c>
      <c r="V71" s="14">
        <f>(Table31119[[#This Row],[2B]]+Table31119[[#This Row],[3B]]+(3*Table31119[[#This Row],[HR]]))/Table31119[[#This Row],[AB]]</f>
        <v>9.5238095238095233E-2</v>
      </c>
      <c r="W71" s="15">
        <f>(0.69*Table31119[[#This Row],[BB]])+(0.89*Table31119[[#This Row],[1B]])+(1.27*Table31119[[#This Row],[2B]])+(1.62*Table31119[[#This Row],[3B]])+(2.1*Table31119[[#This Row],[HR]])/Table31119[[#This Row],[PA]]</f>
        <v>6.39</v>
      </c>
      <c r="X71" s="15">
        <f t="shared" si="29"/>
        <v>1.9991666666666668</v>
      </c>
    </row>
    <row r="72" spans="1:24" x14ac:dyDescent="0.25">
      <c r="A72" s="17" t="s">
        <v>231</v>
      </c>
      <c r="B72" s="16" t="str">
        <f>Claws!A14</f>
        <v>Mohamed Vargas</v>
      </c>
      <c r="C72" s="16">
        <f>Claws!B14</f>
        <v>22</v>
      </c>
      <c r="D72" s="16">
        <f>Claws!C14</f>
        <v>21</v>
      </c>
      <c r="E72" s="16">
        <f>Claws!D14</f>
        <v>3</v>
      </c>
      <c r="F72" s="16">
        <f>Claws!E14</f>
        <v>1</v>
      </c>
      <c r="G72" s="16">
        <f>Claws!F14</f>
        <v>0</v>
      </c>
      <c r="H72" s="16">
        <f>Claws!G14</f>
        <v>2</v>
      </c>
      <c r="I72" s="16">
        <f>Claws!H14</f>
        <v>1</v>
      </c>
      <c r="J72" s="16">
        <f>Claws!I14</f>
        <v>0</v>
      </c>
      <c r="K72" s="16">
        <f>Claws!J14</f>
        <v>7</v>
      </c>
      <c r="L72" s="16">
        <f>Claws!K14</f>
        <v>1</v>
      </c>
      <c r="M72" s="11">
        <f t="shared" si="20"/>
        <v>0</v>
      </c>
      <c r="N72" s="11">
        <f t="shared" si="21"/>
        <v>0.66666666666666663</v>
      </c>
      <c r="O72" s="11">
        <f t="shared" si="22"/>
        <v>0.33333333333333331</v>
      </c>
      <c r="P72" s="11">
        <f t="shared" si="23"/>
        <v>0</v>
      </c>
      <c r="Q72" s="11">
        <f t="shared" si="24"/>
        <v>4.5454545454545456E-2</v>
      </c>
      <c r="R72" s="12">
        <f t="shared" si="25"/>
        <v>0.14285714285714285</v>
      </c>
      <c r="S72" s="12">
        <f t="shared" si="26"/>
        <v>0.33333333333333331</v>
      </c>
      <c r="T72" s="14">
        <f t="shared" si="27"/>
        <v>0.18181818181818182</v>
      </c>
      <c r="U72" s="14">
        <f t="shared" si="28"/>
        <v>0.51515151515151514</v>
      </c>
      <c r="V72" s="14">
        <f>(Table31119[[#This Row],[2B]]+Table31119[[#This Row],[3B]]+(3*Table31119[[#This Row],[HR]]))/Table31119[[#This Row],[AB]]</f>
        <v>0.14285714285714285</v>
      </c>
      <c r="W72" s="15">
        <f>(0.69*Table31119[[#This Row],[BB]])+(0.89*Table31119[[#This Row],[1B]])+(1.27*Table31119[[#This Row],[2B]])+(1.62*Table31119[[#This Row],[3B]])+(2.1*Table31119[[#This Row],[HR]])/Table31119[[#This Row],[PA]]</f>
        <v>4.8499999999999996</v>
      </c>
      <c r="X72" s="15">
        <f t="shared" si="29"/>
        <v>1.3436363636363635</v>
      </c>
    </row>
    <row r="73" spans="1:24" x14ac:dyDescent="0.25">
      <c r="A73" s="17" t="s">
        <v>235</v>
      </c>
      <c r="B73" s="17" t="str">
        <f>Novas!A10</f>
        <v>Erik Bennet</v>
      </c>
      <c r="C73" s="17">
        <f>Novas!B10</f>
        <v>27</v>
      </c>
      <c r="D73" s="17">
        <f>Novas!C10</f>
        <v>24</v>
      </c>
      <c r="E73" s="17">
        <f>Novas!D10</f>
        <v>3</v>
      </c>
      <c r="F73" s="17">
        <f>Novas!E10</f>
        <v>3</v>
      </c>
      <c r="G73" s="17">
        <f>Novas!F10</f>
        <v>1</v>
      </c>
      <c r="H73" s="17">
        <f>Novas!G10</f>
        <v>2</v>
      </c>
      <c r="I73" s="17">
        <f>Novas!H10</f>
        <v>0</v>
      </c>
      <c r="J73" s="17">
        <f>Novas!I10</f>
        <v>0</v>
      </c>
      <c r="K73" s="17">
        <f>Novas!J10</f>
        <v>5</v>
      </c>
      <c r="L73" s="17">
        <f>Novas!K10</f>
        <v>1</v>
      </c>
      <c r="M73" s="11">
        <f t="shared" si="20"/>
        <v>0.33333333333333331</v>
      </c>
      <c r="N73" s="11">
        <f t="shared" si="21"/>
        <v>0.66666666666666663</v>
      </c>
      <c r="O73" s="11">
        <f t="shared" si="22"/>
        <v>0</v>
      </c>
      <c r="P73" s="11">
        <f t="shared" si="23"/>
        <v>0</v>
      </c>
      <c r="Q73" s="11">
        <f t="shared" si="24"/>
        <v>0.1111111111111111</v>
      </c>
      <c r="R73" s="12">
        <f t="shared" si="25"/>
        <v>0.125</v>
      </c>
      <c r="S73" s="12">
        <f t="shared" si="26"/>
        <v>0.20833333333333334</v>
      </c>
      <c r="T73" s="14">
        <f t="shared" si="27"/>
        <v>0.22222222222222221</v>
      </c>
      <c r="U73" s="14">
        <f t="shared" si="28"/>
        <v>0.43055555555555558</v>
      </c>
      <c r="V73" s="14">
        <f>(Table31119[[#This Row],[2B]]+Table31119[[#This Row],[3B]]+(3*Table31119[[#This Row],[HR]]))/Table31119[[#This Row],[AB]]</f>
        <v>8.3333333333333329E-2</v>
      </c>
      <c r="W73" s="15">
        <f>(0.69*Table31119[[#This Row],[BB]])+(0.89*Table31119[[#This Row],[1B]])+(1.27*Table31119[[#This Row],[2B]])+(1.62*Table31119[[#This Row],[3B]])+(2.1*Table31119[[#This Row],[HR]])/Table31119[[#This Row],[PA]]</f>
        <v>5.5</v>
      </c>
      <c r="X73" s="15">
        <f t="shared" si="29"/>
        <v>1.3037037037037038</v>
      </c>
    </row>
    <row r="74" spans="1:24" x14ac:dyDescent="0.25">
      <c r="A74" s="16" t="s">
        <v>232</v>
      </c>
      <c r="B74" s="17" t="str">
        <f>Spartans!A11</f>
        <v>German Castillo</v>
      </c>
      <c r="C74" s="17">
        <f>Spartans!B11</f>
        <v>28</v>
      </c>
      <c r="D74" s="17">
        <f>Spartans!C11</f>
        <v>25</v>
      </c>
      <c r="E74" s="17">
        <f>Spartans!D11</f>
        <v>3</v>
      </c>
      <c r="F74" s="17">
        <f>Spartans!E11</f>
        <v>3</v>
      </c>
      <c r="G74" s="17">
        <f>Spartans!F11</f>
        <v>2</v>
      </c>
      <c r="H74" s="17">
        <f>Spartans!G11</f>
        <v>1</v>
      </c>
      <c r="I74" s="17">
        <f>Spartans!H11</f>
        <v>0</v>
      </c>
      <c r="J74" s="17">
        <f>Spartans!I11</f>
        <v>0</v>
      </c>
      <c r="K74" s="17">
        <f>Spartans!J11</f>
        <v>4</v>
      </c>
      <c r="L74" s="17">
        <f>Spartans!K11</f>
        <v>1</v>
      </c>
      <c r="M74" s="11">
        <f t="shared" si="20"/>
        <v>0.66666666666666663</v>
      </c>
      <c r="N74" s="11">
        <f t="shared" si="21"/>
        <v>0.33333333333333331</v>
      </c>
      <c r="O74" s="11">
        <f t="shared" si="22"/>
        <v>0</v>
      </c>
      <c r="P74" s="11">
        <f t="shared" si="23"/>
        <v>0</v>
      </c>
      <c r="Q74" s="11">
        <f t="shared" si="24"/>
        <v>0.10714285714285714</v>
      </c>
      <c r="R74" s="12">
        <f t="shared" si="25"/>
        <v>0.12</v>
      </c>
      <c r="S74" s="12">
        <f t="shared" si="26"/>
        <v>0.16</v>
      </c>
      <c r="T74" s="14">
        <f t="shared" si="27"/>
        <v>0.21428571428571427</v>
      </c>
      <c r="U74" s="14">
        <f t="shared" si="28"/>
        <v>0.37428571428571428</v>
      </c>
      <c r="V74" s="14">
        <f>(Table31119[[#This Row],[2B]]+Table31119[[#This Row],[3B]]+(3*Table31119[[#This Row],[HR]]))/Table31119[[#This Row],[AB]]</f>
        <v>0.04</v>
      </c>
      <c r="W74" s="15">
        <f>(0.69*Table31119[[#This Row],[BB]])+(0.89*Table31119[[#This Row],[1B]])+(1.27*Table31119[[#This Row],[2B]])+(1.62*Table31119[[#This Row],[3B]])+(2.1*Table31119[[#This Row],[HR]])/Table31119[[#This Row],[PA]]</f>
        <v>5.1199999999999992</v>
      </c>
      <c r="X74" s="15">
        <f t="shared" si="29"/>
        <v>1.0428571428571429</v>
      </c>
    </row>
    <row r="75" spans="1:24" x14ac:dyDescent="0.25">
      <c r="A75" s="17" t="s">
        <v>234</v>
      </c>
      <c r="B75" s="17" t="str">
        <f>Bullets!A11</f>
        <v>Joan Fuentes</v>
      </c>
      <c r="C75" s="17">
        <f>Bullets!B11</f>
        <v>26</v>
      </c>
      <c r="D75" s="17">
        <f>Bullets!C11</f>
        <v>26</v>
      </c>
      <c r="E75" s="17">
        <f>Bullets!D11</f>
        <v>3</v>
      </c>
      <c r="F75" s="17">
        <f>Bullets!E11</f>
        <v>0</v>
      </c>
      <c r="G75" s="17">
        <f>Bullets!F11</f>
        <v>2</v>
      </c>
      <c r="H75" s="17">
        <f>Bullets!G11</f>
        <v>1</v>
      </c>
      <c r="I75" s="17">
        <f>Bullets!H11</f>
        <v>0</v>
      </c>
      <c r="J75" s="17">
        <f>Bullets!I11</f>
        <v>0</v>
      </c>
      <c r="K75" s="17">
        <f>Bullets!J11</f>
        <v>4</v>
      </c>
      <c r="L75" s="17">
        <f>Bullets!K11</f>
        <v>1</v>
      </c>
      <c r="M75" s="11">
        <f t="shared" si="20"/>
        <v>0.66666666666666663</v>
      </c>
      <c r="N75" s="11">
        <f t="shared" si="21"/>
        <v>0.33333333333333331</v>
      </c>
      <c r="O75" s="11">
        <f t="shared" si="22"/>
        <v>0</v>
      </c>
      <c r="P75" s="11">
        <f t="shared" si="23"/>
        <v>0</v>
      </c>
      <c r="Q75" s="11">
        <f t="shared" si="24"/>
        <v>0</v>
      </c>
      <c r="R75" s="12">
        <f t="shared" si="25"/>
        <v>0.11538461538461539</v>
      </c>
      <c r="S75" s="12">
        <f t="shared" si="26"/>
        <v>0.15384615384615385</v>
      </c>
      <c r="T75" s="14">
        <f t="shared" si="27"/>
        <v>0.11538461538461539</v>
      </c>
      <c r="U75" s="14">
        <f t="shared" si="28"/>
        <v>0.26923076923076927</v>
      </c>
      <c r="V75" s="14">
        <f>(Table31119[[#This Row],[2B]]+Table31119[[#This Row],[3B]]+(3*Table31119[[#This Row],[HR]]))/Table31119[[#This Row],[AB]]</f>
        <v>3.8461538461538464E-2</v>
      </c>
      <c r="W75" s="15">
        <f>(0.69*Table31119[[#This Row],[BB]])+(0.89*Table31119[[#This Row],[1B]])+(1.27*Table31119[[#This Row],[2B]])+(1.62*Table31119[[#This Row],[3B]])+(2.1*Table31119[[#This Row],[HR]])/Table31119[[#This Row],[PA]]</f>
        <v>3.05</v>
      </c>
      <c r="X75" s="15">
        <f t="shared" si="29"/>
        <v>0.48153846153846153</v>
      </c>
    </row>
    <row r="76" spans="1:24" x14ac:dyDescent="0.25">
      <c r="A76" s="17" t="s">
        <v>231</v>
      </c>
      <c r="B76" s="17" t="str">
        <f>Claws!A12</f>
        <v>Javier Carrasco</v>
      </c>
      <c r="C76" s="17">
        <f>Claws!B12</f>
        <v>24</v>
      </c>
      <c r="D76" s="17">
        <f>Claws!C12</f>
        <v>24</v>
      </c>
      <c r="E76" s="17">
        <f>Claws!D12</f>
        <v>1</v>
      </c>
      <c r="F76" s="17">
        <f>Claws!E12</f>
        <v>0</v>
      </c>
      <c r="G76" s="17">
        <f>Claws!F12</f>
        <v>1</v>
      </c>
      <c r="H76" s="17">
        <f>Claws!G12</f>
        <v>0</v>
      </c>
      <c r="I76" s="17">
        <f>Claws!H12</f>
        <v>0</v>
      </c>
      <c r="J76" s="17">
        <f>Claws!I12</f>
        <v>0</v>
      </c>
      <c r="K76" s="17">
        <f>Claws!J12</f>
        <v>1</v>
      </c>
      <c r="L76" s="17">
        <f>Claws!K12</f>
        <v>1</v>
      </c>
      <c r="M76" s="11">
        <f t="shared" si="20"/>
        <v>1</v>
      </c>
      <c r="N76" s="11">
        <f t="shared" si="21"/>
        <v>0</v>
      </c>
      <c r="O76" s="11">
        <f t="shared" si="22"/>
        <v>0</v>
      </c>
      <c r="P76" s="11">
        <f t="shared" si="23"/>
        <v>0</v>
      </c>
      <c r="Q76" s="11">
        <f t="shared" si="24"/>
        <v>0</v>
      </c>
      <c r="R76" s="12">
        <f t="shared" si="25"/>
        <v>4.1666666666666664E-2</v>
      </c>
      <c r="S76" s="12">
        <f t="shared" si="26"/>
        <v>4.1666666666666664E-2</v>
      </c>
      <c r="T76" s="14">
        <f t="shared" si="27"/>
        <v>4.1666666666666664E-2</v>
      </c>
      <c r="U76" s="14">
        <f t="shared" si="28"/>
        <v>8.3333333333333329E-2</v>
      </c>
      <c r="V76" s="14">
        <f>(Table31119[[#This Row],[2B]]+Table31119[[#This Row],[3B]]+(3*Table31119[[#This Row],[HR]]))/Table31119[[#This Row],[AB]]</f>
        <v>0</v>
      </c>
      <c r="W76" s="15">
        <f>(0.69*Table31119[[#This Row],[BB]])+(0.89*Table31119[[#This Row],[1B]])+(1.27*Table31119[[#This Row],[2B]])+(1.62*Table31119[[#This Row],[3B]])+(2.1*Table31119[[#This Row],[HR]])/Table31119[[#This Row],[PA]]</f>
        <v>0.89</v>
      </c>
      <c r="X76" s="15">
        <f t="shared" si="29"/>
        <v>6.3333333333333339E-2</v>
      </c>
    </row>
    <row r="77" spans="1:24" x14ac:dyDescent="0.25">
      <c r="A77" s="17" t="s">
        <v>237</v>
      </c>
      <c r="B77" s="17" t="str">
        <f>Infernos!A13</f>
        <v>Samuel Gallardo</v>
      </c>
      <c r="C77" s="17">
        <f>Infernos!B13</f>
        <v>26</v>
      </c>
      <c r="D77" s="17">
        <f>Infernos!C13</f>
        <v>25</v>
      </c>
      <c r="E77" s="17">
        <f>Infernos!D13</f>
        <v>1</v>
      </c>
      <c r="F77" s="17">
        <f>Infernos!E13</f>
        <v>1</v>
      </c>
      <c r="G77" s="17">
        <f>Infernos!F13</f>
        <v>0</v>
      </c>
      <c r="H77" s="17">
        <f>Infernos!G13</f>
        <v>0</v>
      </c>
      <c r="I77" s="17">
        <f>Infernos!H13</f>
        <v>1</v>
      </c>
      <c r="J77" s="17">
        <f>Infernos!I13</f>
        <v>0</v>
      </c>
      <c r="K77" s="17">
        <f>Infernos!J13</f>
        <v>3</v>
      </c>
      <c r="L77" s="17">
        <f>Infernos!K13</f>
        <v>1</v>
      </c>
      <c r="M77" s="11">
        <f t="shared" si="20"/>
        <v>0</v>
      </c>
      <c r="N77" s="11">
        <f t="shared" si="21"/>
        <v>0</v>
      </c>
      <c r="O77" s="11">
        <f t="shared" si="22"/>
        <v>1</v>
      </c>
      <c r="P77" s="11">
        <f t="shared" si="23"/>
        <v>0</v>
      </c>
      <c r="Q77" s="11">
        <f t="shared" si="24"/>
        <v>3.8461538461538464E-2</v>
      </c>
      <c r="R77" s="12">
        <f t="shared" si="25"/>
        <v>0.04</v>
      </c>
      <c r="S77" s="12">
        <f t="shared" si="26"/>
        <v>0.12</v>
      </c>
      <c r="T77" s="14">
        <f t="shared" si="27"/>
        <v>7.6923076923076927E-2</v>
      </c>
      <c r="U77" s="14">
        <f t="shared" si="28"/>
        <v>0.19692307692307692</v>
      </c>
      <c r="V77" s="14">
        <f>(Table31119[[#This Row],[2B]]+Table31119[[#This Row],[3B]]+(3*Table31119[[#This Row],[HR]]))/Table31119[[#This Row],[AB]]</f>
        <v>0.04</v>
      </c>
      <c r="W77" s="15">
        <f>(0.69*Table31119[[#This Row],[BB]])+(0.89*Table31119[[#This Row],[1B]])+(1.27*Table31119[[#This Row],[2B]])+(1.62*Table31119[[#This Row],[3B]])+(2.1*Table31119[[#This Row],[HR]])/Table31119[[#This Row],[PA]]</f>
        <v>2.31</v>
      </c>
      <c r="X77" s="15">
        <f t="shared" si="29"/>
        <v>0.27076923076923076</v>
      </c>
    </row>
    <row r="78" spans="1:24" x14ac:dyDescent="0.25">
      <c r="A78" s="17" t="s">
        <v>230</v>
      </c>
      <c r="B78" s="17" t="str">
        <f>Marshals!A9</f>
        <v>Kelly Jennings</v>
      </c>
      <c r="C78" s="17">
        <f>Marshals!B9</f>
        <v>63</v>
      </c>
      <c r="D78" s="17">
        <f>Marshals!C9</f>
        <v>60</v>
      </c>
      <c r="E78" s="17">
        <f>Marshals!D9</f>
        <v>26</v>
      </c>
      <c r="F78" s="17">
        <f>Marshals!E9</f>
        <v>3</v>
      </c>
      <c r="G78" s="17">
        <f>Marshals!F9</f>
        <v>17</v>
      </c>
      <c r="H78" s="17">
        <f>Marshals!G9</f>
        <v>4</v>
      </c>
      <c r="I78" s="17">
        <f>Marshals!H9</f>
        <v>0</v>
      </c>
      <c r="J78" s="17">
        <f>Marshals!I9</f>
        <v>5</v>
      </c>
      <c r="K78" s="17">
        <f>Marshals!J9</f>
        <v>45</v>
      </c>
      <c r="L78" s="17">
        <f>Marshals!K9</f>
        <v>0</v>
      </c>
      <c r="M78" s="11">
        <f t="shared" si="20"/>
        <v>0.65384615384615385</v>
      </c>
      <c r="N78" s="11">
        <f t="shared" si="21"/>
        <v>0.15384615384615385</v>
      </c>
      <c r="O78" s="11">
        <f t="shared" si="22"/>
        <v>0</v>
      </c>
      <c r="P78" s="11">
        <f t="shared" si="23"/>
        <v>0.19230769230769232</v>
      </c>
      <c r="Q78" s="11">
        <f t="shared" si="24"/>
        <v>4.7619047619047616E-2</v>
      </c>
      <c r="R78" s="12">
        <f t="shared" si="25"/>
        <v>0.43333333333333335</v>
      </c>
      <c r="S78" s="12">
        <f t="shared" si="26"/>
        <v>0.75</v>
      </c>
      <c r="T78" s="14">
        <f t="shared" si="27"/>
        <v>0.46031746031746029</v>
      </c>
      <c r="U78" s="33">
        <f t="shared" si="28"/>
        <v>1.2103174603174602</v>
      </c>
      <c r="V78" s="33">
        <f>(Table31119[[#This Row],[2B]]+Table31119[[#This Row],[3B]]+(3*Table31119[[#This Row],[HR]]))/Table31119[[#This Row],[AB]]</f>
        <v>0.31666666666666665</v>
      </c>
      <c r="W78" s="34">
        <f>(0.69*Table31119[[#This Row],[BB]])+(0.89*Table31119[[#This Row],[1B]])+(1.27*Table31119[[#This Row],[2B]])+(1.62*Table31119[[#This Row],[3B]])+(2.1*Table31119[[#This Row],[HR]])/Table31119[[#This Row],[PA]]</f>
        <v>22.446666666666669</v>
      </c>
      <c r="X78" s="15">
        <f t="shared" si="29"/>
        <v>21.073333333333334</v>
      </c>
    </row>
    <row r="79" spans="1:24" x14ac:dyDescent="0.25">
      <c r="A79" s="17" t="s">
        <v>230</v>
      </c>
      <c r="B79" s="17" t="str">
        <f>Marshals!A2</f>
        <v>Randall Reid</v>
      </c>
      <c r="C79" s="17">
        <f>Marshals!B2</f>
        <v>75</v>
      </c>
      <c r="D79" s="17">
        <f>Marshals!C2</f>
        <v>70</v>
      </c>
      <c r="E79" s="17">
        <f>Marshals!D2</f>
        <v>24</v>
      </c>
      <c r="F79" s="17">
        <f>Marshals!E2</f>
        <v>5</v>
      </c>
      <c r="G79" s="17">
        <f>Marshals!F2</f>
        <v>12</v>
      </c>
      <c r="H79" s="17">
        <f>Marshals!G2</f>
        <v>10</v>
      </c>
      <c r="I79" s="17">
        <f>Marshals!H2</f>
        <v>0</v>
      </c>
      <c r="J79" s="17">
        <f>Marshals!I2</f>
        <v>2</v>
      </c>
      <c r="K79" s="17">
        <f>Marshals!J2</f>
        <v>40</v>
      </c>
      <c r="L79" s="17">
        <f>Marshals!K2</f>
        <v>0</v>
      </c>
      <c r="M79" s="20">
        <f t="shared" si="20"/>
        <v>0.5</v>
      </c>
      <c r="N79" s="20">
        <f t="shared" si="21"/>
        <v>0.41666666666666669</v>
      </c>
      <c r="O79" s="20">
        <f t="shared" si="22"/>
        <v>0</v>
      </c>
      <c r="P79" s="20">
        <f t="shared" si="23"/>
        <v>8.3333333333333329E-2</v>
      </c>
      <c r="Q79" s="20">
        <f t="shared" si="24"/>
        <v>6.6666666666666666E-2</v>
      </c>
      <c r="R79" s="21">
        <f t="shared" si="25"/>
        <v>0.34285714285714286</v>
      </c>
      <c r="S79" s="21">
        <f t="shared" si="26"/>
        <v>0.5714285714285714</v>
      </c>
      <c r="T79" s="22">
        <f t="shared" si="27"/>
        <v>0.38666666666666666</v>
      </c>
      <c r="U79" s="22">
        <f t="shared" si="28"/>
        <v>0.95809523809523811</v>
      </c>
      <c r="V79" s="22">
        <f>(Table31119[[#This Row],[2B]]+Table31119[[#This Row],[3B]]+(3*Table31119[[#This Row],[HR]]))/Table31119[[#This Row],[AB]]</f>
        <v>0.22857142857142856</v>
      </c>
      <c r="W79" s="23">
        <f>(0.69*Table31119[[#This Row],[BB]])+(0.89*Table31119[[#This Row],[1B]])+(1.27*Table31119[[#This Row],[2B]])+(1.62*Table31119[[#This Row],[3B]])+(2.1*Table31119[[#This Row],[HR]])/Table31119[[#This Row],[PA]]</f>
        <v>26.885999999999999</v>
      </c>
      <c r="X79" s="23">
        <f t="shared" si="29"/>
        <v>15.969333333333331</v>
      </c>
    </row>
    <row r="80" spans="1:24" x14ac:dyDescent="0.25">
      <c r="A80" s="17" t="s">
        <v>230</v>
      </c>
      <c r="B80" s="17" t="str">
        <f>Marshals!A7</f>
        <v>Felipe Torres</v>
      </c>
      <c r="C80" s="17">
        <f>Marshals!B7</f>
        <v>73</v>
      </c>
      <c r="D80" s="17">
        <f>Marshals!C7</f>
        <v>67</v>
      </c>
      <c r="E80" s="17">
        <f>Marshals!D7</f>
        <v>21</v>
      </c>
      <c r="F80" s="17">
        <f>Marshals!E7</f>
        <v>6</v>
      </c>
      <c r="G80" s="17">
        <f>Marshals!F7</f>
        <v>15</v>
      </c>
      <c r="H80" s="17">
        <f>Marshals!G7</f>
        <v>4</v>
      </c>
      <c r="I80" s="17">
        <f>Marshals!H7</f>
        <v>0</v>
      </c>
      <c r="J80" s="17">
        <f>Marshals!I7</f>
        <v>2</v>
      </c>
      <c r="K80" s="17">
        <f>Marshals!J7</f>
        <v>31</v>
      </c>
      <c r="L80" s="17">
        <f>Marshals!K7</f>
        <v>0</v>
      </c>
      <c r="M80" s="11">
        <f t="shared" si="20"/>
        <v>0.7142857142857143</v>
      </c>
      <c r="N80" s="11">
        <f t="shared" si="21"/>
        <v>0.19047619047619047</v>
      </c>
      <c r="O80" s="11">
        <f t="shared" si="22"/>
        <v>0</v>
      </c>
      <c r="P80" s="11">
        <f t="shared" si="23"/>
        <v>9.5238095238095233E-2</v>
      </c>
      <c r="Q80" s="11">
        <f t="shared" si="24"/>
        <v>8.2191780821917804E-2</v>
      </c>
      <c r="R80" s="12">
        <f t="shared" si="25"/>
        <v>0.31343283582089554</v>
      </c>
      <c r="S80" s="12">
        <f t="shared" si="26"/>
        <v>0.46268656716417911</v>
      </c>
      <c r="T80" s="14">
        <f t="shared" si="27"/>
        <v>0.36986301369863012</v>
      </c>
      <c r="U80" s="14">
        <f t="shared" si="28"/>
        <v>0.83254958086280917</v>
      </c>
      <c r="V80" s="14">
        <f>(Table31119[[#This Row],[2B]]+Table31119[[#This Row],[3B]]+(3*Table31119[[#This Row],[HR]]))/Table31119[[#This Row],[AB]]</f>
        <v>0.14925373134328357</v>
      </c>
      <c r="W80" s="15">
        <f>(0.69*Table31119[[#This Row],[BB]])+(0.89*Table31119[[#This Row],[1B]])+(1.27*Table31119[[#This Row],[2B]])+(1.62*Table31119[[#This Row],[3B]])+(2.1*Table31119[[#This Row],[HR]])/Table31119[[#This Row],[PA]]</f>
        <v>22.627534246575344</v>
      </c>
      <c r="X80" s="15">
        <f t="shared" si="29"/>
        <v>12.042739726027399</v>
      </c>
    </row>
    <row r="81" spans="1:24" x14ac:dyDescent="0.25">
      <c r="A81" s="17" t="s">
        <v>230</v>
      </c>
      <c r="B81" s="17" t="str">
        <f>Marshals!A5</f>
        <v>Ethan Butler</v>
      </c>
      <c r="C81" s="17">
        <f>Marshals!B5</f>
        <v>68</v>
      </c>
      <c r="D81" s="17">
        <f>Marshals!C5</f>
        <v>67</v>
      </c>
      <c r="E81" s="17">
        <f>Marshals!D5</f>
        <v>18</v>
      </c>
      <c r="F81" s="17">
        <f>Marshals!E5</f>
        <v>1</v>
      </c>
      <c r="G81" s="17">
        <f>Marshals!F5</f>
        <v>13</v>
      </c>
      <c r="H81" s="17">
        <f>Marshals!G5</f>
        <v>2</v>
      </c>
      <c r="I81" s="17">
        <f>Marshals!H5</f>
        <v>0</v>
      </c>
      <c r="J81" s="17">
        <f>Marshals!I5</f>
        <v>3</v>
      </c>
      <c r="K81" s="17">
        <f>Marshals!J5</f>
        <v>29</v>
      </c>
      <c r="L81" s="17">
        <f>Marshals!K5</f>
        <v>0</v>
      </c>
      <c r="M81" s="11">
        <f t="shared" si="20"/>
        <v>0.72222222222222221</v>
      </c>
      <c r="N81" s="11">
        <f t="shared" si="21"/>
        <v>0.1111111111111111</v>
      </c>
      <c r="O81" s="11">
        <f t="shared" si="22"/>
        <v>0</v>
      </c>
      <c r="P81" s="11">
        <f t="shared" si="23"/>
        <v>0.16666666666666666</v>
      </c>
      <c r="Q81" s="11">
        <f t="shared" si="24"/>
        <v>1.4705882352941176E-2</v>
      </c>
      <c r="R81" s="12">
        <f t="shared" si="25"/>
        <v>0.26865671641791045</v>
      </c>
      <c r="S81" s="12">
        <f t="shared" si="26"/>
        <v>0.43283582089552236</v>
      </c>
      <c r="T81" s="14">
        <f t="shared" si="27"/>
        <v>0.27941176470588236</v>
      </c>
      <c r="U81" s="14">
        <f t="shared" si="28"/>
        <v>0.71224758560140478</v>
      </c>
      <c r="V81" s="14">
        <f>(Table31119[[#This Row],[2B]]+Table31119[[#This Row],[3B]]+(3*Table31119[[#This Row],[HR]]))/Table31119[[#This Row],[AB]]</f>
        <v>0.16417910447761194</v>
      </c>
      <c r="W81" s="15">
        <f>(0.69*Table31119[[#This Row],[BB]])+(0.89*Table31119[[#This Row],[1B]])+(1.27*Table31119[[#This Row],[2B]])+(1.62*Table31119[[#This Row],[3B]])+(2.1*Table31119[[#This Row],[HR]])/Table31119[[#This Row],[PA]]</f>
        <v>14.892647058823529</v>
      </c>
      <c r="X81" s="15">
        <f t="shared" si="29"/>
        <v>8.1755882352941178</v>
      </c>
    </row>
    <row r="82" spans="1:24" x14ac:dyDescent="0.25">
      <c r="A82" s="17" t="s">
        <v>230</v>
      </c>
      <c r="B82" s="17" t="str">
        <f>Marshals!A6</f>
        <v>Linet Marc</v>
      </c>
      <c r="C82" s="17">
        <f>Marshals!B6</f>
        <v>73</v>
      </c>
      <c r="D82" s="17">
        <f>Marshals!C6</f>
        <v>68</v>
      </c>
      <c r="E82" s="17">
        <f>Marshals!D6</f>
        <v>18</v>
      </c>
      <c r="F82" s="17">
        <f>Marshals!E6</f>
        <v>5</v>
      </c>
      <c r="G82" s="17">
        <f>Marshals!F6</f>
        <v>13</v>
      </c>
      <c r="H82" s="17">
        <f>Marshals!G6</f>
        <v>3</v>
      </c>
      <c r="I82" s="17">
        <f>Marshals!H6</f>
        <v>0</v>
      </c>
      <c r="J82" s="17">
        <f>Marshals!I6</f>
        <v>2</v>
      </c>
      <c r="K82" s="17">
        <f>Marshals!J6</f>
        <v>27</v>
      </c>
      <c r="L82" s="17">
        <f>Marshals!K6</f>
        <v>0</v>
      </c>
      <c r="M82" s="11">
        <f t="shared" si="20"/>
        <v>0.72222222222222221</v>
      </c>
      <c r="N82" s="11">
        <f t="shared" si="21"/>
        <v>0.16666666666666666</v>
      </c>
      <c r="O82" s="11">
        <f t="shared" si="22"/>
        <v>0</v>
      </c>
      <c r="P82" s="11">
        <f t="shared" si="23"/>
        <v>0.1111111111111111</v>
      </c>
      <c r="Q82" s="11">
        <f t="shared" si="24"/>
        <v>6.8493150684931503E-2</v>
      </c>
      <c r="R82" s="12">
        <f t="shared" si="25"/>
        <v>0.26470588235294118</v>
      </c>
      <c r="S82" s="12">
        <f t="shared" si="26"/>
        <v>0.39705882352941174</v>
      </c>
      <c r="T82" s="14">
        <f t="shared" si="27"/>
        <v>0.31506849315068491</v>
      </c>
      <c r="U82" s="14">
        <f t="shared" si="28"/>
        <v>0.71212731668009666</v>
      </c>
      <c r="V82" s="14">
        <f>(Table31119[[#This Row],[2B]]+Table31119[[#This Row],[3B]]+(3*Table31119[[#This Row],[HR]]))/Table31119[[#This Row],[AB]]</f>
        <v>0.13235294117647059</v>
      </c>
      <c r="W82" s="15">
        <f>(0.69*Table31119[[#This Row],[BB]])+(0.89*Table31119[[#This Row],[1B]])+(1.27*Table31119[[#This Row],[2B]])+(1.62*Table31119[[#This Row],[3B]])+(2.1*Table31119[[#This Row],[HR]])/Table31119[[#This Row],[PA]]</f>
        <v>18.887534246575342</v>
      </c>
      <c r="X82" s="15">
        <f t="shared" si="29"/>
        <v>8.9164383561643827</v>
      </c>
    </row>
    <row r="83" spans="1:24" x14ac:dyDescent="0.25">
      <c r="A83" s="17" t="s">
        <v>230</v>
      </c>
      <c r="B83" s="17" t="str">
        <f>Marshals!A8</f>
        <v>Ricardo Nunez</v>
      </c>
      <c r="C83" s="17">
        <f>Marshals!B8</f>
        <v>65</v>
      </c>
      <c r="D83" s="17">
        <f>Marshals!C8</f>
        <v>56</v>
      </c>
      <c r="E83" s="17">
        <f>Marshals!D8</f>
        <v>18</v>
      </c>
      <c r="F83" s="17">
        <f>Marshals!E8</f>
        <v>9</v>
      </c>
      <c r="G83" s="17">
        <f>Marshals!F8</f>
        <v>13</v>
      </c>
      <c r="H83" s="17">
        <f>Marshals!G8</f>
        <v>3</v>
      </c>
      <c r="I83" s="17">
        <f>Marshals!H8</f>
        <v>1</v>
      </c>
      <c r="J83" s="17">
        <f>Marshals!I8</f>
        <v>1</v>
      </c>
      <c r="K83" s="17">
        <f>Marshals!J8</f>
        <v>26</v>
      </c>
      <c r="L83" s="17">
        <f>Marshals!K8</f>
        <v>0</v>
      </c>
      <c r="M83" s="11">
        <f t="shared" si="20"/>
        <v>0.72222222222222221</v>
      </c>
      <c r="N83" s="11">
        <f t="shared" si="21"/>
        <v>0.16666666666666666</v>
      </c>
      <c r="O83" s="11">
        <f t="shared" si="22"/>
        <v>5.5555555555555552E-2</v>
      </c>
      <c r="P83" s="11">
        <f t="shared" si="23"/>
        <v>5.5555555555555552E-2</v>
      </c>
      <c r="Q83" s="11">
        <f t="shared" si="24"/>
        <v>0.13846153846153847</v>
      </c>
      <c r="R83" s="12">
        <f t="shared" si="25"/>
        <v>0.32142857142857145</v>
      </c>
      <c r="S83" s="12">
        <f t="shared" si="26"/>
        <v>0.4642857142857143</v>
      </c>
      <c r="T83" s="14">
        <f t="shared" si="27"/>
        <v>0.41538461538461541</v>
      </c>
      <c r="U83" s="14">
        <f t="shared" si="28"/>
        <v>0.87967032967032965</v>
      </c>
      <c r="V83" s="14">
        <f>(Table31119[[#This Row],[2B]]+Table31119[[#This Row],[3B]]+(3*Table31119[[#This Row],[HR]]))/Table31119[[#This Row],[AB]]</f>
        <v>0.125</v>
      </c>
      <c r="W83" s="15">
        <f>(0.69*Table31119[[#This Row],[BB]])+(0.89*Table31119[[#This Row],[1B]])+(1.27*Table31119[[#This Row],[2B]])+(1.62*Table31119[[#This Row],[3B]])+(2.1*Table31119[[#This Row],[HR]])/Table31119[[#This Row],[PA]]</f>
        <v>23.242307692307694</v>
      </c>
      <c r="X83" s="15">
        <f t="shared" si="29"/>
        <v>11.771999999999998</v>
      </c>
    </row>
    <row r="84" spans="1:24" x14ac:dyDescent="0.25">
      <c r="A84" s="17" t="s">
        <v>230</v>
      </c>
      <c r="B84" s="17" t="str">
        <f>Marshals!A4</f>
        <v>Marc Collins</v>
      </c>
      <c r="C84" s="17">
        <f>Marshals!B4</f>
        <v>79</v>
      </c>
      <c r="D84" s="17">
        <f>Marshals!C4</f>
        <v>75</v>
      </c>
      <c r="E84" s="17">
        <f>Marshals!D4</f>
        <v>15</v>
      </c>
      <c r="F84" s="17">
        <f>Marshals!E4</f>
        <v>4</v>
      </c>
      <c r="G84" s="17">
        <f>Marshals!F4</f>
        <v>9</v>
      </c>
      <c r="H84" s="17">
        <f>Marshals!G4</f>
        <v>4</v>
      </c>
      <c r="I84" s="17">
        <f>Marshals!H4</f>
        <v>1</v>
      </c>
      <c r="J84" s="17">
        <f>Marshals!I4</f>
        <v>1</v>
      </c>
      <c r="K84" s="17">
        <f>Marshals!J4</f>
        <v>24</v>
      </c>
      <c r="L84" s="17">
        <f>Marshals!K4</f>
        <v>0</v>
      </c>
      <c r="M84" s="11">
        <f t="shared" si="20"/>
        <v>0.6</v>
      </c>
      <c r="N84" s="11">
        <f t="shared" si="21"/>
        <v>0.26666666666666666</v>
      </c>
      <c r="O84" s="11">
        <f t="shared" si="22"/>
        <v>6.6666666666666666E-2</v>
      </c>
      <c r="P84" s="11">
        <f t="shared" si="23"/>
        <v>6.6666666666666666E-2</v>
      </c>
      <c r="Q84" s="11">
        <f t="shared" si="24"/>
        <v>5.0632911392405063E-2</v>
      </c>
      <c r="R84" s="12">
        <f t="shared" si="25"/>
        <v>0.2</v>
      </c>
      <c r="S84" s="12">
        <f t="shared" si="26"/>
        <v>0.32</v>
      </c>
      <c r="T84" s="14">
        <f t="shared" si="27"/>
        <v>0.24050632911392406</v>
      </c>
      <c r="U84" s="14">
        <f t="shared" si="28"/>
        <v>0.56050632911392406</v>
      </c>
      <c r="V84" s="14">
        <f>(Table31119[[#This Row],[2B]]+Table31119[[#This Row],[3B]]+(3*Table31119[[#This Row],[HR]]))/Table31119[[#This Row],[AB]]</f>
        <v>0.10666666666666667</v>
      </c>
      <c r="W84" s="15">
        <f>(0.69*Table31119[[#This Row],[BB]])+(0.89*Table31119[[#This Row],[1B]])+(1.27*Table31119[[#This Row],[2B]])+(1.62*Table31119[[#This Row],[3B]])+(2.1*Table31119[[#This Row],[HR]])/Table31119[[#This Row],[PA]]</f>
        <v>17.496582278481011</v>
      </c>
      <c r="X84" s="15">
        <f t="shared" si="29"/>
        <v>6.0222784810126582</v>
      </c>
    </row>
    <row r="85" spans="1:24" x14ac:dyDescent="0.25">
      <c r="A85" s="17" t="s">
        <v>236</v>
      </c>
      <c r="B85" s="17" t="str">
        <f>Runners!A4</f>
        <v>Ignacio Santiago</v>
      </c>
      <c r="C85" s="17">
        <f>Runners!B4</f>
        <v>70</v>
      </c>
      <c r="D85" s="17">
        <f>Runners!C4</f>
        <v>64</v>
      </c>
      <c r="E85" s="17">
        <f>Runners!D4</f>
        <v>13</v>
      </c>
      <c r="F85" s="17">
        <f>Runners!E4</f>
        <v>6</v>
      </c>
      <c r="G85" s="17">
        <f>Runners!F4</f>
        <v>8</v>
      </c>
      <c r="H85" s="17">
        <f>Runners!G4</f>
        <v>5</v>
      </c>
      <c r="I85" s="17">
        <f>Runners!H4</f>
        <v>0</v>
      </c>
      <c r="J85" s="17">
        <f>Runners!I4</f>
        <v>0</v>
      </c>
      <c r="K85" s="17">
        <f>Runners!J4</f>
        <v>18</v>
      </c>
      <c r="L85" s="17">
        <f>Runners!K4</f>
        <v>0</v>
      </c>
      <c r="M85" s="11">
        <f t="shared" si="20"/>
        <v>0.61538461538461542</v>
      </c>
      <c r="N85" s="11">
        <f t="shared" si="21"/>
        <v>0.38461538461538464</v>
      </c>
      <c r="O85" s="11">
        <f t="shared" si="22"/>
        <v>0</v>
      </c>
      <c r="P85" s="11">
        <f t="shared" si="23"/>
        <v>0</v>
      </c>
      <c r="Q85" s="11">
        <f t="shared" si="24"/>
        <v>8.5714285714285715E-2</v>
      </c>
      <c r="R85" s="12">
        <f t="shared" si="25"/>
        <v>0.203125</v>
      </c>
      <c r="S85" s="12">
        <f t="shared" si="26"/>
        <v>0.28125</v>
      </c>
      <c r="T85" s="14">
        <f t="shared" si="27"/>
        <v>0.27142857142857141</v>
      </c>
      <c r="U85" s="14">
        <f t="shared" si="28"/>
        <v>0.55267857142857135</v>
      </c>
      <c r="V85" s="14">
        <f>(Table31119[[#This Row],[2B]]+Table31119[[#This Row],[3B]]+(3*Table31119[[#This Row],[HR]]))/Table31119[[#This Row],[AB]]</f>
        <v>7.8125E-2</v>
      </c>
      <c r="W85" s="15">
        <f>(0.69*Table31119[[#This Row],[BB]])+(0.89*Table31119[[#This Row],[1B]])+(1.27*Table31119[[#This Row],[2B]])+(1.62*Table31119[[#This Row],[3B]])+(2.1*Table31119[[#This Row],[HR]])/Table31119[[#This Row],[PA]]</f>
        <v>17.61</v>
      </c>
      <c r="X85" s="15">
        <f t="shared" si="29"/>
        <v>5.3091428571428567</v>
      </c>
    </row>
    <row r="86" spans="1:24" x14ac:dyDescent="0.25">
      <c r="A86" s="17" t="s">
        <v>237</v>
      </c>
      <c r="B86" s="17" t="str">
        <f>Infernos!A11</f>
        <v>Willie Allen</v>
      </c>
      <c r="C86" s="17">
        <f>Infernos!B11</f>
        <v>26</v>
      </c>
      <c r="D86" s="17">
        <f>Infernos!C11</f>
        <v>24</v>
      </c>
      <c r="E86" s="17">
        <f>Infernos!D11</f>
        <v>7</v>
      </c>
      <c r="F86" s="17">
        <f>Infernos!E11</f>
        <v>2</v>
      </c>
      <c r="G86" s="17">
        <f>Infernos!F11</f>
        <v>5</v>
      </c>
      <c r="H86" s="17">
        <f>Infernos!G11</f>
        <v>2</v>
      </c>
      <c r="I86" s="17">
        <f>Infernos!H11</f>
        <v>0</v>
      </c>
      <c r="J86" s="17">
        <f>Infernos!I11</f>
        <v>0</v>
      </c>
      <c r="K86" s="17">
        <f>Infernos!J11</f>
        <v>9</v>
      </c>
      <c r="L86" s="17">
        <f>Infernos!K11</f>
        <v>0</v>
      </c>
      <c r="M86" s="11">
        <f t="shared" si="20"/>
        <v>0.7142857142857143</v>
      </c>
      <c r="N86" s="11">
        <f t="shared" si="21"/>
        <v>0.2857142857142857</v>
      </c>
      <c r="O86" s="11">
        <f t="shared" si="22"/>
        <v>0</v>
      </c>
      <c r="P86" s="11">
        <f t="shared" si="23"/>
        <v>0</v>
      </c>
      <c r="Q86" s="11">
        <f t="shared" si="24"/>
        <v>7.6923076923076927E-2</v>
      </c>
      <c r="R86" s="12">
        <f t="shared" si="25"/>
        <v>0.29166666666666669</v>
      </c>
      <c r="S86" s="12">
        <f t="shared" si="26"/>
        <v>0.375</v>
      </c>
      <c r="T86" s="14">
        <f t="shared" si="27"/>
        <v>0.34615384615384615</v>
      </c>
      <c r="U86" s="14">
        <f t="shared" si="28"/>
        <v>0.72115384615384615</v>
      </c>
      <c r="V86" s="14">
        <f>(Table31119[[#This Row],[2B]]+Table31119[[#This Row],[3B]]+(3*Table31119[[#This Row],[HR]]))/Table31119[[#This Row],[AB]]</f>
        <v>8.3333333333333329E-2</v>
      </c>
      <c r="W86" s="15">
        <f>(0.69*Table31119[[#This Row],[BB]])+(0.89*Table31119[[#This Row],[1B]])+(1.27*Table31119[[#This Row],[2B]])+(1.62*Table31119[[#This Row],[3B]])+(2.1*Table31119[[#This Row],[HR]])/Table31119[[#This Row],[PA]]</f>
        <v>8.370000000000001</v>
      </c>
      <c r="X86" s="15">
        <f t="shared" si="29"/>
        <v>3.2953846153846151</v>
      </c>
    </row>
    <row r="87" spans="1:24" x14ac:dyDescent="0.25">
      <c r="A87" s="16" t="s">
        <v>232</v>
      </c>
      <c r="B87" s="17" t="str">
        <f>Spartans!A12</f>
        <v>Alfredo Gallego</v>
      </c>
      <c r="C87" s="17">
        <f>Spartans!B12</f>
        <v>27</v>
      </c>
      <c r="D87" s="17">
        <f>Spartans!C12</f>
        <v>26</v>
      </c>
      <c r="E87" s="17">
        <f>Spartans!D12</f>
        <v>6</v>
      </c>
      <c r="F87" s="17">
        <f>Spartans!E12</f>
        <v>1</v>
      </c>
      <c r="G87" s="17">
        <f>Spartans!F12</f>
        <v>2</v>
      </c>
      <c r="H87" s="17">
        <f>Spartans!G12</f>
        <v>2</v>
      </c>
      <c r="I87" s="17">
        <f>Spartans!H12</f>
        <v>1</v>
      </c>
      <c r="J87" s="17">
        <f>Spartans!I12</f>
        <v>1</v>
      </c>
      <c r="K87" s="17">
        <f>Spartans!J12</f>
        <v>13</v>
      </c>
      <c r="L87" s="17">
        <f>Spartans!K12</f>
        <v>0</v>
      </c>
      <c r="M87" s="11">
        <f t="shared" si="20"/>
        <v>0.33333333333333331</v>
      </c>
      <c r="N87" s="11">
        <f t="shared" si="21"/>
        <v>0.33333333333333331</v>
      </c>
      <c r="O87" s="11">
        <f t="shared" si="22"/>
        <v>0.16666666666666666</v>
      </c>
      <c r="P87" s="11">
        <f t="shared" si="23"/>
        <v>0.16666666666666666</v>
      </c>
      <c r="Q87" s="11">
        <f t="shared" si="24"/>
        <v>3.7037037037037035E-2</v>
      </c>
      <c r="R87" s="12">
        <f t="shared" si="25"/>
        <v>0.23076923076923078</v>
      </c>
      <c r="S87" s="12">
        <f t="shared" si="26"/>
        <v>0.5</v>
      </c>
      <c r="T87" s="14">
        <f t="shared" si="27"/>
        <v>0.25925925925925924</v>
      </c>
      <c r="U87" s="14">
        <f t="shared" si="28"/>
        <v>0.7592592592592593</v>
      </c>
      <c r="V87" s="14">
        <f>(Table31119[[#This Row],[2B]]+Table31119[[#This Row],[3B]]+(3*Table31119[[#This Row],[HR]]))/Table31119[[#This Row],[AB]]</f>
        <v>0.23076923076923078</v>
      </c>
      <c r="W87" s="15">
        <f>(0.69*Table31119[[#This Row],[BB]])+(0.89*Table31119[[#This Row],[1B]])+(1.27*Table31119[[#This Row],[2B]])+(1.62*Table31119[[#This Row],[3B]])+(2.1*Table31119[[#This Row],[HR]])/Table31119[[#This Row],[PA]]</f>
        <v>6.7077777777777774</v>
      </c>
      <c r="X87" s="15">
        <f t="shared" si="29"/>
        <v>3.4377777777777774</v>
      </c>
    </row>
    <row r="88" spans="1:24" x14ac:dyDescent="0.25">
      <c r="A88" s="17" t="s">
        <v>234</v>
      </c>
      <c r="B88" s="17" t="str">
        <f>Bullets!A12</f>
        <v>Anik De Luca</v>
      </c>
      <c r="C88" s="17">
        <f>Bullets!B12</f>
        <v>26</v>
      </c>
      <c r="D88" s="17">
        <f>Bullets!C12</f>
        <v>24</v>
      </c>
      <c r="E88" s="17">
        <f>Bullets!D12</f>
        <v>6</v>
      </c>
      <c r="F88" s="17">
        <f>Bullets!E12</f>
        <v>2</v>
      </c>
      <c r="G88" s="17">
        <f>Bullets!F12</f>
        <v>3</v>
      </c>
      <c r="H88" s="17">
        <f>Bullets!G12</f>
        <v>3</v>
      </c>
      <c r="I88" s="17">
        <f>Bullets!H12</f>
        <v>0</v>
      </c>
      <c r="J88" s="17">
        <f>Bullets!I12</f>
        <v>0</v>
      </c>
      <c r="K88" s="17">
        <f>Bullets!J12</f>
        <v>9</v>
      </c>
      <c r="L88" s="17">
        <f>Bullets!K12</f>
        <v>0</v>
      </c>
      <c r="M88" s="11">
        <f t="shared" si="20"/>
        <v>0.5</v>
      </c>
      <c r="N88" s="11">
        <f t="shared" si="21"/>
        <v>0.5</v>
      </c>
      <c r="O88" s="11">
        <f t="shared" si="22"/>
        <v>0</v>
      </c>
      <c r="P88" s="11">
        <f t="shared" si="23"/>
        <v>0</v>
      </c>
      <c r="Q88" s="11">
        <f t="shared" si="24"/>
        <v>7.6923076923076927E-2</v>
      </c>
      <c r="R88" s="12">
        <f t="shared" si="25"/>
        <v>0.25</v>
      </c>
      <c r="S88" s="12">
        <f t="shared" si="26"/>
        <v>0.375</v>
      </c>
      <c r="T88" s="14">
        <f t="shared" si="27"/>
        <v>0.30769230769230771</v>
      </c>
      <c r="U88" s="14">
        <f t="shared" si="28"/>
        <v>0.68269230769230771</v>
      </c>
      <c r="V88" s="14">
        <f>(Table31119[[#This Row],[2B]]+Table31119[[#This Row],[3B]]+(3*Table31119[[#This Row],[HR]]))/Table31119[[#This Row],[AB]]</f>
        <v>0.125</v>
      </c>
      <c r="W88" s="15">
        <f>(0.69*Table31119[[#This Row],[BB]])+(0.89*Table31119[[#This Row],[1B]])+(1.27*Table31119[[#This Row],[2B]])+(1.62*Table31119[[#This Row],[3B]])+(2.1*Table31119[[#This Row],[HR]])/Table31119[[#This Row],[PA]]</f>
        <v>7.8599999999999994</v>
      </c>
      <c r="X88" s="15">
        <f t="shared" si="29"/>
        <v>2.9292307692307693</v>
      </c>
    </row>
    <row r="89" spans="1:24" x14ac:dyDescent="0.25">
      <c r="A89" s="16" t="s">
        <v>238</v>
      </c>
      <c r="B89" s="16" t="str">
        <f>Knights!A14</f>
        <v>John Fernandez</v>
      </c>
      <c r="C89" s="16">
        <f>Knights!B14</f>
        <v>25</v>
      </c>
      <c r="D89" s="16">
        <f>Knights!C14</f>
        <v>23</v>
      </c>
      <c r="E89" s="16">
        <f>Knights!D14</f>
        <v>5</v>
      </c>
      <c r="F89" s="16">
        <f>Knights!E14</f>
        <v>2</v>
      </c>
      <c r="G89" s="16">
        <f>Knights!F14</f>
        <v>3</v>
      </c>
      <c r="H89" s="16">
        <f>Knights!G14</f>
        <v>2</v>
      </c>
      <c r="I89" s="16">
        <f>Knights!H14</f>
        <v>0</v>
      </c>
      <c r="J89" s="16">
        <f>Knights!I14</f>
        <v>0</v>
      </c>
      <c r="K89" s="16">
        <f>Knights!J14</f>
        <v>7</v>
      </c>
      <c r="L89" s="16">
        <f>Knights!K14</f>
        <v>0</v>
      </c>
      <c r="M89" s="11">
        <f t="shared" si="20"/>
        <v>0.6</v>
      </c>
      <c r="N89" s="11">
        <f t="shared" si="21"/>
        <v>0.4</v>
      </c>
      <c r="O89" s="11">
        <f t="shared" si="22"/>
        <v>0</v>
      </c>
      <c r="P89" s="11">
        <f t="shared" si="23"/>
        <v>0</v>
      </c>
      <c r="Q89" s="11">
        <f t="shared" si="24"/>
        <v>0.08</v>
      </c>
      <c r="R89" s="12">
        <f t="shared" si="25"/>
        <v>0.21739130434782608</v>
      </c>
      <c r="S89" s="12">
        <f t="shared" si="26"/>
        <v>0.30434782608695654</v>
      </c>
      <c r="T89" s="14">
        <f t="shared" si="27"/>
        <v>0.28000000000000003</v>
      </c>
      <c r="U89" s="14">
        <f t="shared" si="28"/>
        <v>0.58434782608695657</v>
      </c>
      <c r="V89" s="14">
        <f>(Table31119[[#This Row],[2B]]+Table31119[[#This Row],[3B]]+(3*Table31119[[#This Row],[HR]]))/Table31119[[#This Row],[AB]]</f>
        <v>8.6956521739130432E-2</v>
      </c>
      <c r="W89" s="15">
        <f>(0.69*Table31119[[#This Row],[BB]])+(0.89*Table31119[[#This Row],[1B]])+(1.27*Table31119[[#This Row],[2B]])+(1.62*Table31119[[#This Row],[3B]])+(2.1*Table31119[[#This Row],[HR]])/Table31119[[#This Row],[PA]]</f>
        <v>6.59</v>
      </c>
      <c r="X89" s="15">
        <f t="shared" si="29"/>
        <v>2.1055999999999999</v>
      </c>
    </row>
    <row r="90" spans="1:24" x14ac:dyDescent="0.25">
      <c r="A90" s="17" t="s">
        <v>231</v>
      </c>
      <c r="B90" s="17" t="str">
        <f>Claws!A10</f>
        <v>Gabriel Martin</v>
      </c>
      <c r="C90" s="17">
        <f>Claws!B10</f>
        <v>25</v>
      </c>
      <c r="D90" s="17">
        <f>Claws!C10</f>
        <v>25</v>
      </c>
      <c r="E90" s="17">
        <f>Claws!D10</f>
        <v>5</v>
      </c>
      <c r="F90" s="17">
        <f>Claws!E10</f>
        <v>0</v>
      </c>
      <c r="G90" s="17">
        <f>Claws!F10</f>
        <v>5</v>
      </c>
      <c r="H90" s="17">
        <f>Claws!G10</f>
        <v>0</v>
      </c>
      <c r="I90" s="17">
        <f>Claws!H10</f>
        <v>0</v>
      </c>
      <c r="J90" s="17">
        <f>Claws!I10</f>
        <v>0</v>
      </c>
      <c r="K90" s="17">
        <f>Claws!J10</f>
        <v>5</v>
      </c>
      <c r="L90" s="17">
        <f>Claws!K10</f>
        <v>0</v>
      </c>
      <c r="M90" s="11">
        <f t="shared" si="20"/>
        <v>1</v>
      </c>
      <c r="N90" s="11">
        <f t="shared" si="21"/>
        <v>0</v>
      </c>
      <c r="O90" s="11">
        <f t="shared" si="22"/>
        <v>0</v>
      </c>
      <c r="P90" s="11">
        <f t="shared" si="23"/>
        <v>0</v>
      </c>
      <c r="Q90" s="11">
        <f t="shared" si="24"/>
        <v>0</v>
      </c>
      <c r="R90" s="12">
        <f t="shared" si="25"/>
        <v>0.2</v>
      </c>
      <c r="S90" s="12">
        <f t="shared" si="26"/>
        <v>0.2</v>
      </c>
      <c r="T90" s="14">
        <f t="shared" si="27"/>
        <v>0.2</v>
      </c>
      <c r="U90" s="14">
        <f t="shared" si="28"/>
        <v>0.4</v>
      </c>
      <c r="V90" s="14">
        <f>(Table31119[[#This Row],[2B]]+Table31119[[#This Row],[3B]]+(3*Table31119[[#This Row],[HR]]))/Table31119[[#This Row],[AB]]</f>
        <v>0</v>
      </c>
      <c r="W90" s="15">
        <f>(0.69*Table31119[[#This Row],[BB]])+(0.89*Table31119[[#This Row],[1B]])+(1.27*Table31119[[#This Row],[2B]])+(1.62*Table31119[[#This Row],[3B]])+(2.1*Table31119[[#This Row],[HR]])/Table31119[[#This Row],[PA]]</f>
        <v>4.45</v>
      </c>
      <c r="X90" s="15">
        <f t="shared" si="29"/>
        <v>1</v>
      </c>
    </row>
    <row r="91" spans="1:24" x14ac:dyDescent="0.25">
      <c r="A91" s="17" t="s">
        <v>237</v>
      </c>
      <c r="B91" s="17" t="str">
        <f>Infernos!A10</f>
        <v>Flen Wallers</v>
      </c>
      <c r="C91" s="17">
        <f>Infernos!B10</f>
        <v>27</v>
      </c>
      <c r="D91" s="17">
        <f>Infernos!C10</f>
        <v>26</v>
      </c>
      <c r="E91" s="17">
        <f>Infernos!D10</f>
        <v>5</v>
      </c>
      <c r="F91" s="17">
        <f>Infernos!E10</f>
        <v>1</v>
      </c>
      <c r="G91" s="17">
        <f>Infernos!F10</f>
        <v>4</v>
      </c>
      <c r="H91" s="17">
        <f>Infernos!G10</f>
        <v>1</v>
      </c>
      <c r="I91" s="17">
        <f>Infernos!H10</f>
        <v>0</v>
      </c>
      <c r="J91" s="17">
        <f>Infernos!I10</f>
        <v>0</v>
      </c>
      <c r="K91" s="17">
        <f>Infernos!J10</f>
        <v>6</v>
      </c>
      <c r="L91" s="17">
        <f>Infernos!K10</f>
        <v>0</v>
      </c>
      <c r="M91" s="11">
        <f t="shared" si="20"/>
        <v>0.8</v>
      </c>
      <c r="N91" s="11">
        <f t="shared" si="21"/>
        <v>0.2</v>
      </c>
      <c r="O91" s="11">
        <f t="shared" si="22"/>
        <v>0</v>
      </c>
      <c r="P91" s="11">
        <f t="shared" si="23"/>
        <v>0</v>
      </c>
      <c r="Q91" s="11">
        <f t="shared" si="24"/>
        <v>3.7037037037037035E-2</v>
      </c>
      <c r="R91" s="12">
        <f t="shared" si="25"/>
        <v>0.19230769230769232</v>
      </c>
      <c r="S91" s="12">
        <f t="shared" si="26"/>
        <v>0.23076923076923078</v>
      </c>
      <c r="T91" s="14">
        <f t="shared" si="27"/>
        <v>0.22222222222222221</v>
      </c>
      <c r="U91" s="33">
        <f t="shared" si="28"/>
        <v>0.45299145299145299</v>
      </c>
      <c r="V91" s="33">
        <f>(Table31119[[#This Row],[2B]]+Table31119[[#This Row],[3B]]+(3*Table31119[[#This Row],[HR]]))/Table31119[[#This Row],[AB]]</f>
        <v>3.8461538461538464E-2</v>
      </c>
      <c r="W91" s="34">
        <f>(0.69*Table31119[[#This Row],[BB]])+(0.89*Table31119[[#This Row],[1B]])+(1.27*Table31119[[#This Row],[2B]])+(1.62*Table31119[[#This Row],[3B]])+(2.1*Table31119[[#This Row],[HR]])/Table31119[[#This Row],[PA]]</f>
        <v>5.52</v>
      </c>
      <c r="X91" s="15">
        <f t="shared" si="29"/>
        <v>1.3911111111111112</v>
      </c>
    </row>
    <row r="92" spans="1:24" x14ac:dyDescent="0.25">
      <c r="A92" s="16" t="s">
        <v>238</v>
      </c>
      <c r="B92" s="16" t="str">
        <f>Knights!A11</f>
        <v>Esteban Parra</v>
      </c>
      <c r="C92" s="16">
        <f>Knights!B11</f>
        <v>24</v>
      </c>
      <c r="D92" s="16">
        <f>Knights!C11</f>
        <v>24</v>
      </c>
      <c r="E92" s="16">
        <f>Knights!D11</f>
        <v>4</v>
      </c>
      <c r="F92" s="16">
        <f>Knights!E11</f>
        <v>0</v>
      </c>
      <c r="G92" s="16">
        <f>Knights!F11</f>
        <v>3</v>
      </c>
      <c r="H92" s="16">
        <f>Knights!G11</f>
        <v>1</v>
      </c>
      <c r="I92" s="16">
        <f>Knights!H11</f>
        <v>0</v>
      </c>
      <c r="J92" s="16">
        <f>Knights!I11</f>
        <v>0</v>
      </c>
      <c r="K92" s="16">
        <f>Knights!J11</f>
        <v>5</v>
      </c>
      <c r="L92" s="16">
        <f>Knights!K11</f>
        <v>0</v>
      </c>
      <c r="M92" s="20">
        <f t="shared" si="20"/>
        <v>0.75</v>
      </c>
      <c r="N92" s="20">
        <f t="shared" si="21"/>
        <v>0.25</v>
      </c>
      <c r="O92" s="20">
        <f t="shared" si="22"/>
        <v>0</v>
      </c>
      <c r="P92" s="20">
        <f t="shared" si="23"/>
        <v>0</v>
      </c>
      <c r="Q92" s="20">
        <f t="shared" si="24"/>
        <v>0</v>
      </c>
      <c r="R92" s="21">
        <f t="shared" si="25"/>
        <v>0.16666666666666666</v>
      </c>
      <c r="S92" s="21">
        <f t="shared" si="26"/>
        <v>0.20833333333333334</v>
      </c>
      <c r="T92" s="22">
        <f t="shared" si="27"/>
        <v>0.16666666666666666</v>
      </c>
      <c r="U92" s="22">
        <f t="shared" si="28"/>
        <v>0.375</v>
      </c>
      <c r="V92" s="22">
        <f>(Table31119[[#This Row],[2B]]+Table31119[[#This Row],[3B]]+(3*Table31119[[#This Row],[HR]]))/Table31119[[#This Row],[AB]]</f>
        <v>4.1666666666666664E-2</v>
      </c>
      <c r="W92" s="23">
        <f>(0.69*Table31119[[#This Row],[BB]])+(0.89*Table31119[[#This Row],[1B]])+(1.27*Table31119[[#This Row],[2B]])+(1.62*Table31119[[#This Row],[3B]])+(2.1*Table31119[[#This Row],[HR]])/Table31119[[#This Row],[PA]]</f>
        <v>3.94</v>
      </c>
      <c r="X92" s="23">
        <f t="shared" si="29"/>
        <v>0.83333333333333337</v>
      </c>
    </row>
    <row r="93" spans="1:24" x14ac:dyDescent="0.25">
      <c r="A93" s="17" t="s">
        <v>231</v>
      </c>
      <c r="B93" s="16" t="str">
        <f>Claws!A13</f>
        <v>Andy Mason</v>
      </c>
      <c r="C93" s="16">
        <f>Claws!B13</f>
        <v>24</v>
      </c>
      <c r="D93" s="16">
        <f>Claws!C13</f>
        <v>21</v>
      </c>
      <c r="E93" s="16">
        <f>Claws!D13</f>
        <v>3</v>
      </c>
      <c r="F93" s="16">
        <f>Claws!E13</f>
        <v>3</v>
      </c>
      <c r="G93" s="16">
        <f>Claws!F13</f>
        <v>1</v>
      </c>
      <c r="H93" s="16">
        <f>Claws!G13</f>
        <v>1</v>
      </c>
      <c r="I93" s="16">
        <f>Claws!H13</f>
        <v>0</v>
      </c>
      <c r="J93" s="16">
        <f>Claws!I13</f>
        <v>1</v>
      </c>
      <c r="K93" s="16">
        <f>Claws!J13</f>
        <v>7</v>
      </c>
      <c r="L93" s="16">
        <f>Claws!K13</f>
        <v>0</v>
      </c>
      <c r="M93" s="11">
        <f t="shared" si="20"/>
        <v>0.33333333333333331</v>
      </c>
      <c r="N93" s="11">
        <f t="shared" si="21"/>
        <v>0.33333333333333331</v>
      </c>
      <c r="O93" s="11">
        <f t="shared" si="22"/>
        <v>0</v>
      </c>
      <c r="P93" s="11">
        <f t="shared" si="23"/>
        <v>0.33333333333333331</v>
      </c>
      <c r="Q93" s="11">
        <f t="shared" si="24"/>
        <v>0.125</v>
      </c>
      <c r="R93" s="12">
        <f t="shared" si="25"/>
        <v>0.14285714285714285</v>
      </c>
      <c r="S93" s="12">
        <f t="shared" si="26"/>
        <v>0.33333333333333331</v>
      </c>
      <c r="T93" s="14">
        <f t="shared" si="27"/>
        <v>0.25</v>
      </c>
      <c r="U93" s="14">
        <f t="shared" si="28"/>
        <v>0.58333333333333326</v>
      </c>
      <c r="V93" s="14">
        <f>(Table31119[[#This Row],[2B]]+Table31119[[#This Row],[3B]]+(3*Table31119[[#This Row],[HR]]))/Table31119[[#This Row],[AB]]</f>
        <v>0.19047619047619047</v>
      </c>
      <c r="W93" s="15">
        <f>(0.69*Table31119[[#This Row],[BB]])+(0.89*Table31119[[#This Row],[1B]])+(1.27*Table31119[[#This Row],[2B]])+(1.62*Table31119[[#This Row],[3B]])+(2.1*Table31119[[#This Row],[HR]])/Table31119[[#This Row],[PA]]</f>
        <v>4.3175000000000008</v>
      </c>
      <c r="X93" s="15">
        <f t="shared" si="29"/>
        <v>1.9450000000000001</v>
      </c>
    </row>
    <row r="94" spans="1:24" x14ac:dyDescent="0.25">
      <c r="A94" s="17" t="s">
        <v>230</v>
      </c>
      <c r="B94" s="17" t="str">
        <f>Marshals!A14</f>
        <v>Ivan Pena</v>
      </c>
      <c r="C94" s="17">
        <f>Marshals!B14</f>
        <v>11</v>
      </c>
      <c r="D94" s="17">
        <f>Marshals!C14</f>
        <v>11</v>
      </c>
      <c r="E94" s="17">
        <f>Marshals!D14</f>
        <v>3</v>
      </c>
      <c r="F94" s="17">
        <f>Marshals!E14</f>
        <v>0</v>
      </c>
      <c r="G94" s="17">
        <f>Marshals!F14</f>
        <v>0</v>
      </c>
      <c r="H94" s="17">
        <f>Marshals!G14</f>
        <v>2</v>
      </c>
      <c r="I94" s="17">
        <f>Marshals!H14</f>
        <v>1</v>
      </c>
      <c r="J94" s="17">
        <f>Marshals!I14</f>
        <v>0</v>
      </c>
      <c r="K94" s="17">
        <f>Marshals!J14</f>
        <v>7</v>
      </c>
      <c r="L94" s="17">
        <f>Marshals!K14</f>
        <v>0</v>
      </c>
      <c r="M94" s="11">
        <f t="shared" si="20"/>
        <v>0</v>
      </c>
      <c r="N94" s="11">
        <f t="shared" si="21"/>
        <v>0.66666666666666663</v>
      </c>
      <c r="O94" s="11">
        <f t="shared" si="22"/>
        <v>0.33333333333333331</v>
      </c>
      <c r="P94" s="11">
        <f t="shared" si="23"/>
        <v>0</v>
      </c>
      <c r="Q94" s="11">
        <f t="shared" si="24"/>
        <v>0</v>
      </c>
      <c r="R94" s="12">
        <f t="shared" si="25"/>
        <v>0.27272727272727271</v>
      </c>
      <c r="S94" s="12">
        <f t="shared" si="26"/>
        <v>0.63636363636363635</v>
      </c>
      <c r="T94" s="14">
        <f t="shared" si="27"/>
        <v>0.27272727272727271</v>
      </c>
      <c r="U94" s="14">
        <f t="shared" si="28"/>
        <v>0.90909090909090906</v>
      </c>
      <c r="V94" s="14">
        <f>(Table31119[[#This Row],[2B]]+Table31119[[#This Row],[3B]]+(3*Table31119[[#This Row],[HR]]))/Table31119[[#This Row],[AB]]</f>
        <v>0.27272727272727271</v>
      </c>
      <c r="W94" s="15">
        <f>(0.69*Table31119[[#This Row],[BB]])+(0.89*Table31119[[#This Row],[1B]])+(1.27*Table31119[[#This Row],[2B]])+(1.62*Table31119[[#This Row],[3B]])+(2.1*Table31119[[#This Row],[HR]])/Table31119[[#This Row],[PA]]</f>
        <v>4.16</v>
      </c>
      <c r="X94" s="15">
        <f t="shared" si="29"/>
        <v>1.9090909090909092</v>
      </c>
    </row>
    <row r="95" spans="1:24" x14ac:dyDescent="0.25">
      <c r="A95" s="17" t="s">
        <v>235</v>
      </c>
      <c r="B95" s="17" t="str">
        <f>Novas!A12</f>
        <v>Brennan Banks</v>
      </c>
      <c r="C95" s="17">
        <f>Novas!B12</f>
        <v>24</v>
      </c>
      <c r="D95" s="17">
        <f>Novas!C12</f>
        <v>21</v>
      </c>
      <c r="E95" s="17">
        <f>Novas!D12</f>
        <v>3</v>
      </c>
      <c r="F95" s="17">
        <f>Novas!E12</f>
        <v>3</v>
      </c>
      <c r="G95" s="17">
        <f>Novas!F12</f>
        <v>2</v>
      </c>
      <c r="H95" s="17">
        <f>Novas!G12</f>
        <v>1</v>
      </c>
      <c r="I95" s="17">
        <f>Novas!H12</f>
        <v>0</v>
      </c>
      <c r="J95" s="17">
        <f>Novas!I12</f>
        <v>0</v>
      </c>
      <c r="K95" s="17">
        <f>Novas!J12</f>
        <v>4</v>
      </c>
      <c r="L95" s="17">
        <f>Novas!K12</f>
        <v>0</v>
      </c>
      <c r="M95" s="11">
        <f t="shared" si="20"/>
        <v>0.66666666666666663</v>
      </c>
      <c r="N95" s="11">
        <f t="shared" si="21"/>
        <v>0.33333333333333331</v>
      </c>
      <c r="O95" s="11">
        <f t="shared" si="22"/>
        <v>0</v>
      </c>
      <c r="P95" s="11">
        <f t="shared" si="23"/>
        <v>0</v>
      </c>
      <c r="Q95" s="11">
        <f t="shared" si="24"/>
        <v>0.125</v>
      </c>
      <c r="R95" s="12">
        <f t="shared" si="25"/>
        <v>0.14285714285714285</v>
      </c>
      <c r="S95" s="12">
        <f t="shared" si="26"/>
        <v>0.19047619047619047</v>
      </c>
      <c r="T95" s="14">
        <f t="shared" si="27"/>
        <v>0.25</v>
      </c>
      <c r="U95" s="14">
        <f t="shared" si="28"/>
        <v>0.44047619047619047</v>
      </c>
      <c r="V95" s="14">
        <f>(Table31119[[#This Row],[2B]]+Table31119[[#This Row],[3B]]+(3*Table31119[[#This Row],[HR]]))/Table31119[[#This Row],[AB]]</f>
        <v>4.7619047619047616E-2</v>
      </c>
      <c r="W95" s="15">
        <f>(0.69*Table31119[[#This Row],[BB]])+(0.89*Table31119[[#This Row],[1B]])+(1.27*Table31119[[#This Row],[2B]])+(1.62*Table31119[[#This Row],[3B]])+(2.1*Table31119[[#This Row],[HR]])/Table31119[[#This Row],[PA]]</f>
        <v>5.1199999999999992</v>
      </c>
      <c r="X95" s="15">
        <f t="shared" si="29"/>
        <v>1.1950000000000001</v>
      </c>
    </row>
    <row r="96" spans="1:24" x14ac:dyDescent="0.25">
      <c r="A96" s="17" t="s">
        <v>236</v>
      </c>
      <c r="B96" s="17" t="str">
        <f>Runners!A10</f>
        <v>Brandon Graham</v>
      </c>
      <c r="C96" s="17">
        <f>Runners!B10</f>
        <v>25</v>
      </c>
      <c r="D96" s="17">
        <f>Runners!C10</f>
        <v>23</v>
      </c>
      <c r="E96" s="17">
        <f>Runners!D10</f>
        <v>2</v>
      </c>
      <c r="F96" s="17">
        <f>Runners!E10</f>
        <v>2</v>
      </c>
      <c r="G96" s="17">
        <f>Runners!F10</f>
        <v>1</v>
      </c>
      <c r="H96" s="17">
        <f>Runners!G10</f>
        <v>0</v>
      </c>
      <c r="I96" s="17">
        <f>Runners!H10</f>
        <v>0</v>
      </c>
      <c r="J96" s="17">
        <f>Runners!I10</f>
        <v>1</v>
      </c>
      <c r="K96" s="17">
        <f>Runners!J10</f>
        <v>5</v>
      </c>
      <c r="L96" s="17">
        <f>Runners!K10</f>
        <v>0</v>
      </c>
      <c r="M96" s="11">
        <f t="shared" si="20"/>
        <v>0.5</v>
      </c>
      <c r="N96" s="11">
        <f t="shared" si="21"/>
        <v>0</v>
      </c>
      <c r="O96" s="11">
        <f t="shared" si="22"/>
        <v>0</v>
      </c>
      <c r="P96" s="11">
        <f t="shared" si="23"/>
        <v>0.5</v>
      </c>
      <c r="Q96" s="11">
        <f t="shared" si="24"/>
        <v>0.08</v>
      </c>
      <c r="R96" s="12">
        <f t="shared" si="25"/>
        <v>8.6956521739130432E-2</v>
      </c>
      <c r="S96" s="12">
        <f t="shared" si="26"/>
        <v>0.21739130434782608</v>
      </c>
      <c r="T96" s="14">
        <f t="shared" si="27"/>
        <v>0.16</v>
      </c>
      <c r="U96" s="14">
        <f t="shared" si="28"/>
        <v>0.37739130434782608</v>
      </c>
      <c r="V96" s="14">
        <f>(Table31119[[#This Row],[2B]]+Table31119[[#This Row],[3B]]+(3*Table31119[[#This Row],[HR]]))/Table31119[[#This Row],[AB]]</f>
        <v>0.13043478260869565</v>
      </c>
      <c r="W96" s="15">
        <f>(0.69*Table31119[[#This Row],[BB]])+(0.89*Table31119[[#This Row],[1B]])+(1.27*Table31119[[#This Row],[2B]])+(1.62*Table31119[[#This Row],[3B]])+(2.1*Table31119[[#This Row],[HR]])/Table31119[[#This Row],[PA]]</f>
        <v>2.3540000000000001</v>
      </c>
      <c r="X96" s="15">
        <f t="shared" si="29"/>
        <v>0.88319999999999999</v>
      </c>
    </row>
    <row r="97" spans="1:24" x14ac:dyDescent="0.25">
      <c r="A97" s="17" t="s">
        <v>230</v>
      </c>
      <c r="B97" s="17" t="str">
        <f>Marshals!A11</f>
        <v>Tracey Sutton</v>
      </c>
      <c r="C97" s="17">
        <f>Marshals!B11</f>
        <v>8</v>
      </c>
      <c r="D97" s="17">
        <f>Marshals!C11</f>
        <v>7</v>
      </c>
      <c r="E97" s="17">
        <f>Marshals!D11</f>
        <v>2</v>
      </c>
      <c r="F97" s="17">
        <f>Marshals!E11</f>
        <v>1</v>
      </c>
      <c r="G97" s="17">
        <f>Marshals!F11</f>
        <v>2</v>
      </c>
      <c r="H97" s="17">
        <f>Marshals!G11</f>
        <v>0</v>
      </c>
      <c r="I97" s="17">
        <f>Marshals!H11</f>
        <v>0</v>
      </c>
      <c r="J97" s="17">
        <f>Marshals!I11</f>
        <v>0</v>
      </c>
      <c r="K97" s="17">
        <f>Marshals!J11</f>
        <v>2</v>
      </c>
      <c r="L97" s="17">
        <f>Marshals!K11</f>
        <v>0</v>
      </c>
      <c r="M97" s="11">
        <f t="shared" si="20"/>
        <v>1</v>
      </c>
      <c r="N97" s="11">
        <f t="shared" si="21"/>
        <v>0</v>
      </c>
      <c r="O97" s="11">
        <f t="shared" si="22"/>
        <v>0</v>
      </c>
      <c r="P97" s="11">
        <f t="shared" si="23"/>
        <v>0</v>
      </c>
      <c r="Q97" s="11">
        <f t="shared" si="24"/>
        <v>0.125</v>
      </c>
      <c r="R97" s="12">
        <f t="shared" si="25"/>
        <v>0.2857142857142857</v>
      </c>
      <c r="S97" s="12">
        <f t="shared" si="26"/>
        <v>0.2857142857142857</v>
      </c>
      <c r="T97" s="14">
        <f t="shared" si="27"/>
        <v>0.375</v>
      </c>
      <c r="U97" s="14">
        <f t="shared" si="28"/>
        <v>0.6607142857142857</v>
      </c>
      <c r="V97" s="14">
        <f>(Table31119[[#This Row],[2B]]+Table31119[[#This Row],[3B]]+(3*Table31119[[#This Row],[HR]]))/Table31119[[#This Row],[AB]]</f>
        <v>0</v>
      </c>
      <c r="W97" s="15">
        <f>(0.69*Table31119[[#This Row],[BB]])+(0.89*Table31119[[#This Row],[1B]])+(1.27*Table31119[[#This Row],[2B]])+(1.62*Table31119[[#This Row],[3B]])+(2.1*Table31119[[#This Row],[HR]])/Table31119[[#This Row],[PA]]</f>
        <v>2.4699999999999998</v>
      </c>
      <c r="X97" s="15">
        <f t="shared" si="29"/>
        <v>0.84749999999999992</v>
      </c>
    </row>
    <row r="98" spans="1:24" x14ac:dyDescent="0.25">
      <c r="A98" s="17" t="s">
        <v>230</v>
      </c>
      <c r="B98" s="17" t="str">
        <f>Marshals!A12</f>
        <v>Antionio Inglesias</v>
      </c>
      <c r="C98" s="17">
        <f>Marshals!B12</f>
        <v>16</v>
      </c>
      <c r="D98" s="17">
        <f>Marshals!C12</f>
        <v>15</v>
      </c>
      <c r="E98" s="17">
        <f>Marshals!D12</f>
        <v>2</v>
      </c>
      <c r="F98" s="17">
        <f>Marshals!E12</f>
        <v>1</v>
      </c>
      <c r="G98" s="17">
        <f>Marshals!F12</f>
        <v>1</v>
      </c>
      <c r="H98" s="17">
        <f>Marshals!G12</f>
        <v>1</v>
      </c>
      <c r="I98" s="17">
        <f>Marshals!H12</f>
        <v>0</v>
      </c>
      <c r="J98" s="17">
        <f>Marshals!I12</f>
        <v>0</v>
      </c>
      <c r="K98" s="17">
        <f>Marshals!J12</f>
        <v>3</v>
      </c>
      <c r="L98" s="17">
        <f>Marshals!K12</f>
        <v>0</v>
      </c>
      <c r="M98" s="11">
        <f t="shared" ref="M98:M105" si="30">IFERROR(G98/E98,0)</f>
        <v>0.5</v>
      </c>
      <c r="N98" s="11">
        <f t="shared" ref="N98:N105" si="31">IFERROR(H98/E98,0)</f>
        <v>0.5</v>
      </c>
      <c r="O98" s="11">
        <f t="shared" ref="O98:O105" si="32">IFERROR(I98/E98,0)</f>
        <v>0</v>
      </c>
      <c r="P98" s="11">
        <f t="shared" ref="P98:P105" si="33">IFERROR(J98/E98,0)</f>
        <v>0</v>
      </c>
      <c r="Q98" s="11">
        <f t="shared" ref="Q98:Q105" si="34">IFERROR(F98/C98,0)</f>
        <v>6.25E-2</v>
      </c>
      <c r="R98" s="12">
        <f t="shared" ref="R98:R105" si="35">IFERROR((G98+H98+I98+J98)/D98,0)</f>
        <v>0.13333333333333333</v>
      </c>
      <c r="S98" s="12">
        <f t="shared" ref="S98:S105" si="36">IFERROR(K98/D98,0)</f>
        <v>0.2</v>
      </c>
      <c r="T98" s="14">
        <f t="shared" ref="T98:T105" si="37">(E98+F98)/C98</f>
        <v>0.1875</v>
      </c>
      <c r="U98" s="14">
        <f t="shared" ref="U98:U129" si="38">S98+T98</f>
        <v>0.38750000000000001</v>
      </c>
      <c r="V98" s="14">
        <f>(Table31119[[#This Row],[2B]]+Table31119[[#This Row],[3B]]+(3*Table31119[[#This Row],[HR]]))/Table31119[[#This Row],[AB]]</f>
        <v>6.6666666666666666E-2</v>
      </c>
      <c r="W98" s="15">
        <f>(0.69*Table31119[[#This Row],[BB]])+(0.89*Table31119[[#This Row],[1B]])+(1.27*Table31119[[#This Row],[2B]])+(1.62*Table31119[[#This Row],[3B]])+(2.1*Table31119[[#This Row],[HR]])/Table31119[[#This Row],[PA]]</f>
        <v>2.85</v>
      </c>
      <c r="X98" s="15">
        <f t="shared" ref="X98:X105" si="39">((E98+F98)*(K98+(0.26*F98))+(0.52*L98))/C98</f>
        <v>0.61124999999999996</v>
      </c>
    </row>
    <row r="99" spans="1:24" x14ac:dyDescent="0.25">
      <c r="A99" s="17" t="s">
        <v>237</v>
      </c>
      <c r="B99" s="17" t="str">
        <f>Infernos!A12</f>
        <v>Alex Navarro</v>
      </c>
      <c r="C99" s="17">
        <f>Infernos!B12</f>
        <v>26</v>
      </c>
      <c r="D99" s="17">
        <f>Infernos!C12</f>
        <v>24</v>
      </c>
      <c r="E99" s="17">
        <f>Infernos!D12</f>
        <v>2</v>
      </c>
      <c r="F99" s="17">
        <f>Infernos!E12</f>
        <v>2</v>
      </c>
      <c r="G99" s="17">
        <f>Infernos!F12</f>
        <v>0</v>
      </c>
      <c r="H99" s="17">
        <f>Infernos!G12</f>
        <v>1</v>
      </c>
      <c r="I99" s="17">
        <f>Infernos!H12</f>
        <v>1</v>
      </c>
      <c r="J99" s="17">
        <f>Infernos!I12</f>
        <v>0</v>
      </c>
      <c r="K99" s="17">
        <f>Infernos!J12</f>
        <v>5</v>
      </c>
      <c r="L99" s="17">
        <f>Infernos!K12</f>
        <v>0</v>
      </c>
      <c r="M99" s="11">
        <f t="shared" si="30"/>
        <v>0</v>
      </c>
      <c r="N99" s="11">
        <f t="shared" si="31"/>
        <v>0.5</v>
      </c>
      <c r="O99" s="11">
        <f t="shared" si="32"/>
        <v>0.5</v>
      </c>
      <c r="P99" s="11">
        <f t="shared" si="33"/>
        <v>0</v>
      </c>
      <c r="Q99" s="11">
        <f t="shared" si="34"/>
        <v>7.6923076923076927E-2</v>
      </c>
      <c r="R99" s="12">
        <f t="shared" si="35"/>
        <v>8.3333333333333329E-2</v>
      </c>
      <c r="S99" s="12">
        <f t="shared" si="36"/>
        <v>0.20833333333333334</v>
      </c>
      <c r="T99" s="14">
        <f t="shared" si="37"/>
        <v>0.15384615384615385</v>
      </c>
      <c r="U99" s="14">
        <f t="shared" si="38"/>
        <v>0.36217948717948723</v>
      </c>
      <c r="V99" s="14">
        <f>(Table31119[[#This Row],[2B]]+Table31119[[#This Row],[3B]]+(3*Table31119[[#This Row],[HR]]))/Table31119[[#This Row],[AB]]</f>
        <v>8.3333333333333329E-2</v>
      </c>
      <c r="W99" s="15">
        <f>(0.69*Table31119[[#This Row],[BB]])+(0.89*Table31119[[#This Row],[1B]])+(1.27*Table31119[[#This Row],[2B]])+(1.62*Table31119[[#This Row],[3B]])+(2.1*Table31119[[#This Row],[HR]])/Table31119[[#This Row],[PA]]</f>
        <v>4.2699999999999996</v>
      </c>
      <c r="X99" s="15">
        <f t="shared" si="39"/>
        <v>0.84923076923076912</v>
      </c>
    </row>
    <row r="100" spans="1:24" x14ac:dyDescent="0.25">
      <c r="A100" s="17" t="s">
        <v>230</v>
      </c>
      <c r="B100" s="17" t="str">
        <f>Marshals!A10</f>
        <v>Corey Castro</v>
      </c>
      <c r="C100" s="17">
        <f>Marshals!B10</f>
        <v>8</v>
      </c>
      <c r="D100" s="17">
        <f>Marshals!C10</f>
        <v>8</v>
      </c>
      <c r="E100" s="17">
        <f>Marshals!D10</f>
        <v>1</v>
      </c>
      <c r="F100" s="17">
        <f>Marshals!E10</f>
        <v>0</v>
      </c>
      <c r="G100" s="17">
        <f>Marshals!F10</f>
        <v>0</v>
      </c>
      <c r="H100" s="17">
        <f>Marshals!G10</f>
        <v>1</v>
      </c>
      <c r="I100" s="17">
        <f>Marshals!H10</f>
        <v>0</v>
      </c>
      <c r="J100" s="17">
        <f>Marshals!I10</f>
        <v>0</v>
      </c>
      <c r="K100" s="17">
        <f>Marshals!J10</f>
        <v>2</v>
      </c>
      <c r="L100" s="17">
        <f>Marshals!K10</f>
        <v>0</v>
      </c>
      <c r="M100" s="11">
        <f t="shared" si="30"/>
        <v>0</v>
      </c>
      <c r="N100" s="11">
        <f t="shared" si="31"/>
        <v>1</v>
      </c>
      <c r="O100" s="11">
        <f t="shared" si="32"/>
        <v>0</v>
      </c>
      <c r="P100" s="11">
        <f t="shared" si="33"/>
        <v>0</v>
      </c>
      <c r="Q100" s="11">
        <f t="shared" si="34"/>
        <v>0</v>
      </c>
      <c r="R100" s="12">
        <f t="shared" si="35"/>
        <v>0.125</v>
      </c>
      <c r="S100" s="12">
        <f t="shared" si="36"/>
        <v>0.25</v>
      </c>
      <c r="T100" s="14">
        <f t="shared" si="37"/>
        <v>0.125</v>
      </c>
      <c r="U100" s="14">
        <f t="shared" si="38"/>
        <v>0.375</v>
      </c>
      <c r="V100" s="14">
        <f>(Table31119[[#This Row],[2B]]+Table31119[[#This Row],[3B]]+(3*Table31119[[#This Row],[HR]]))/Table31119[[#This Row],[AB]]</f>
        <v>0.125</v>
      </c>
      <c r="W100" s="15">
        <f>(0.69*Table31119[[#This Row],[BB]])+(0.89*Table31119[[#This Row],[1B]])+(1.27*Table31119[[#This Row],[2B]])+(1.62*Table31119[[#This Row],[3B]])+(2.1*Table31119[[#This Row],[HR]])/Table31119[[#This Row],[PA]]</f>
        <v>1.27</v>
      </c>
      <c r="X100" s="15">
        <f t="shared" si="39"/>
        <v>0.25</v>
      </c>
    </row>
    <row r="101" spans="1:24" x14ac:dyDescent="0.25">
      <c r="A101" s="17" t="s">
        <v>234</v>
      </c>
      <c r="B101" s="17" t="str">
        <f>Bullets!A13</f>
        <v>Lewis Harvey</v>
      </c>
      <c r="C101" s="17">
        <f>Bullets!B13</f>
        <v>25</v>
      </c>
      <c r="D101" s="17">
        <f>Bullets!C13</f>
        <v>20</v>
      </c>
      <c r="E101" s="17">
        <f>Bullets!D13</f>
        <v>1</v>
      </c>
      <c r="F101" s="17">
        <f>Bullets!E13</f>
        <v>5</v>
      </c>
      <c r="G101" s="17">
        <f>Bullets!F13</f>
        <v>1</v>
      </c>
      <c r="H101" s="17">
        <f>Bullets!G13</f>
        <v>0</v>
      </c>
      <c r="I101" s="17">
        <f>Bullets!H13</f>
        <v>0</v>
      </c>
      <c r="J101" s="17">
        <f>Bullets!I13</f>
        <v>0</v>
      </c>
      <c r="K101" s="17">
        <f>Bullets!J13</f>
        <v>1</v>
      </c>
      <c r="L101" s="17">
        <f>Bullets!K13</f>
        <v>0</v>
      </c>
      <c r="M101" s="11">
        <f t="shared" si="30"/>
        <v>1</v>
      </c>
      <c r="N101" s="11">
        <f t="shared" si="31"/>
        <v>0</v>
      </c>
      <c r="O101" s="11">
        <f t="shared" si="32"/>
        <v>0</v>
      </c>
      <c r="P101" s="11">
        <f t="shared" si="33"/>
        <v>0</v>
      </c>
      <c r="Q101" s="11">
        <f t="shared" si="34"/>
        <v>0.2</v>
      </c>
      <c r="R101" s="12">
        <f t="shared" si="35"/>
        <v>0.05</v>
      </c>
      <c r="S101" s="12">
        <f t="shared" si="36"/>
        <v>0.05</v>
      </c>
      <c r="T101" s="14">
        <f t="shared" si="37"/>
        <v>0.24</v>
      </c>
      <c r="U101" s="14">
        <f t="shared" si="38"/>
        <v>0.28999999999999998</v>
      </c>
      <c r="V101" s="14">
        <f>(Table31119[[#This Row],[2B]]+Table31119[[#This Row],[3B]]+(3*Table31119[[#This Row],[HR]]))/Table31119[[#This Row],[AB]]</f>
        <v>0</v>
      </c>
      <c r="W101" s="15">
        <f>(0.69*Table31119[[#This Row],[BB]])+(0.89*Table31119[[#This Row],[1B]])+(1.27*Table31119[[#This Row],[2B]])+(1.62*Table31119[[#This Row],[3B]])+(2.1*Table31119[[#This Row],[HR]])/Table31119[[#This Row],[PA]]</f>
        <v>4.34</v>
      </c>
      <c r="X101" s="15">
        <f t="shared" si="39"/>
        <v>0.55199999999999994</v>
      </c>
    </row>
    <row r="102" spans="1:24" x14ac:dyDescent="0.25">
      <c r="A102" s="16" t="s">
        <v>232</v>
      </c>
      <c r="B102" s="17" t="str">
        <f>Spartans!A14</f>
        <v>Cory Richards</v>
      </c>
      <c r="C102" s="17">
        <f>Spartans!B14</f>
        <v>26</v>
      </c>
      <c r="D102" s="17">
        <f>Spartans!C14</f>
        <v>24</v>
      </c>
      <c r="E102" s="17">
        <f>Spartans!D14</f>
        <v>1</v>
      </c>
      <c r="F102" s="17">
        <f>Spartans!E14</f>
        <v>2</v>
      </c>
      <c r="G102" s="17">
        <f>Spartans!F14</f>
        <v>1</v>
      </c>
      <c r="H102" s="17">
        <f>Spartans!G14</f>
        <v>0</v>
      </c>
      <c r="I102" s="17">
        <f>Spartans!H14</f>
        <v>0</v>
      </c>
      <c r="J102" s="17">
        <f>Spartans!I14</f>
        <v>0</v>
      </c>
      <c r="K102" s="17">
        <f>Spartans!J14</f>
        <v>1</v>
      </c>
      <c r="L102" s="17">
        <f>Spartans!K14</f>
        <v>0</v>
      </c>
      <c r="M102" s="11">
        <f t="shared" si="30"/>
        <v>1</v>
      </c>
      <c r="N102" s="11">
        <f t="shared" si="31"/>
        <v>0</v>
      </c>
      <c r="O102" s="11">
        <f t="shared" si="32"/>
        <v>0</v>
      </c>
      <c r="P102" s="11">
        <f t="shared" si="33"/>
        <v>0</v>
      </c>
      <c r="Q102" s="11">
        <f t="shared" si="34"/>
        <v>7.6923076923076927E-2</v>
      </c>
      <c r="R102" s="12">
        <f t="shared" si="35"/>
        <v>4.1666666666666664E-2</v>
      </c>
      <c r="S102" s="12">
        <f t="shared" si="36"/>
        <v>4.1666666666666664E-2</v>
      </c>
      <c r="T102" s="14">
        <f t="shared" si="37"/>
        <v>0.11538461538461539</v>
      </c>
      <c r="U102" s="14">
        <f t="shared" si="38"/>
        <v>0.15705128205128205</v>
      </c>
      <c r="V102" s="14">
        <f>(Table31119[[#This Row],[2B]]+Table31119[[#This Row],[3B]]+(3*Table31119[[#This Row],[HR]]))/Table31119[[#This Row],[AB]]</f>
        <v>0</v>
      </c>
      <c r="W102" s="15">
        <f>(0.69*Table31119[[#This Row],[BB]])+(0.89*Table31119[[#This Row],[1B]])+(1.27*Table31119[[#This Row],[2B]])+(1.62*Table31119[[#This Row],[3B]])+(2.1*Table31119[[#This Row],[HR]])/Table31119[[#This Row],[PA]]</f>
        <v>2.27</v>
      </c>
      <c r="X102" s="15">
        <f t="shared" si="39"/>
        <v>0.17538461538461542</v>
      </c>
    </row>
    <row r="103" spans="1:24" x14ac:dyDescent="0.25">
      <c r="A103" s="17" t="s">
        <v>236</v>
      </c>
      <c r="B103" s="17" t="str">
        <f>Runners!A14</f>
        <v>German Reyes</v>
      </c>
      <c r="C103" s="17">
        <f>Runners!B14</f>
        <v>28</v>
      </c>
      <c r="D103" s="17">
        <f>Runners!C14</f>
        <v>26</v>
      </c>
      <c r="E103" s="17">
        <f>Runners!D14</f>
        <v>1</v>
      </c>
      <c r="F103" s="17">
        <f>Runners!E14</f>
        <v>2</v>
      </c>
      <c r="G103" s="17">
        <f>Runners!F14</f>
        <v>1</v>
      </c>
      <c r="H103" s="17">
        <f>Runners!G14</f>
        <v>0</v>
      </c>
      <c r="I103" s="17">
        <f>Runners!H14</f>
        <v>0</v>
      </c>
      <c r="J103" s="17">
        <f>Runners!I14</f>
        <v>0</v>
      </c>
      <c r="K103" s="17">
        <f>Runners!J14</f>
        <v>1</v>
      </c>
      <c r="L103" s="17">
        <f>Runners!K14</f>
        <v>0</v>
      </c>
      <c r="M103" s="11">
        <f t="shared" si="30"/>
        <v>1</v>
      </c>
      <c r="N103" s="11">
        <f t="shared" si="31"/>
        <v>0</v>
      </c>
      <c r="O103" s="11">
        <f t="shared" si="32"/>
        <v>0</v>
      </c>
      <c r="P103" s="11">
        <f t="shared" si="33"/>
        <v>0</v>
      </c>
      <c r="Q103" s="11">
        <f t="shared" si="34"/>
        <v>7.1428571428571425E-2</v>
      </c>
      <c r="R103" s="12">
        <f t="shared" si="35"/>
        <v>3.8461538461538464E-2</v>
      </c>
      <c r="S103" s="12">
        <f t="shared" si="36"/>
        <v>3.8461538461538464E-2</v>
      </c>
      <c r="T103" s="14">
        <f t="shared" si="37"/>
        <v>0.10714285714285714</v>
      </c>
      <c r="U103" s="14">
        <f t="shared" si="38"/>
        <v>0.14560439560439559</v>
      </c>
      <c r="V103" s="14">
        <f>(Table31119[[#This Row],[2B]]+Table31119[[#This Row],[3B]]+(3*Table31119[[#This Row],[HR]]))/Table31119[[#This Row],[AB]]</f>
        <v>0</v>
      </c>
      <c r="W103" s="15">
        <f>(0.69*Table31119[[#This Row],[BB]])+(0.89*Table31119[[#This Row],[1B]])+(1.27*Table31119[[#This Row],[2B]])+(1.62*Table31119[[#This Row],[3B]])+(2.1*Table31119[[#This Row],[HR]])/Table31119[[#This Row],[PA]]</f>
        <v>2.27</v>
      </c>
      <c r="X103" s="15">
        <f t="shared" si="39"/>
        <v>0.16285714285714287</v>
      </c>
    </row>
    <row r="104" spans="1:24" x14ac:dyDescent="0.25">
      <c r="A104" s="17" t="s">
        <v>231</v>
      </c>
      <c r="B104" s="17" t="str">
        <f>Claws!A11</f>
        <v>Ian Perez</v>
      </c>
      <c r="C104" s="17">
        <f>Claws!B11</f>
        <v>22</v>
      </c>
      <c r="D104" s="17">
        <f>Claws!C11</f>
        <v>21</v>
      </c>
      <c r="E104" s="17">
        <f>Claws!D11</f>
        <v>0</v>
      </c>
      <c r="F104" s="17">
        <f>Claws!E11</f>
        <v>1</v>
      </c>
      <c r="G104" s="17">
        <f>Claws!F11</f>
        <v>0</v>
      </c>
      <c r="H104" s="17">
        <f>Claws!G11</f>
        <v>0</v>
      </c>
      <c r="I104" s="17">
        <f>Claws!H11</f>
        <v>0</v>
      </c>
      <c r="J104" s="17">
        <f>Claws!I11</f>
        <v>0</v>
      </c>
      <c r="K104" s="17">
        <f>Claws!J11</f>
        <v>0</v>
      </c>
      <c r="L104" s="17">
        <f>Claws!K11</f>
        <v>0</v>
      </c>
      <c r="M104" s="11">
        <f t="shared" si="30"/>
        <v>0</v>
      </c>
      <c r="N104" s="11">
        <f t="shared" si="31"/>
        <v>0</v>
      </c>
      <c r="O104" s="11">
        <f t="shared" si="32"/>
        <v>0</v>
      </c>
      <c r="P104" s="11">
        <f t="shared" si="33"/>
        <v>0</v>
      </c>
      <c r="Q104" s="11">
        <f t="shared" si="34"/>
        <v>4.5454545454545456E-2</v>
      </c>
      <c r="R104" s="12">
        <f t="shared" si="35"/>
        <v>0</v>
      </c>
      <c r="S104" s="12">
        <f t="shared" si="36"/>
        <v>0</v>
      </c>
      <c r="T104" s="14">
        <f t="shared" si="37"/>
        <v>4.5454545454545456E-2</v>
      </c>
      <c r="U104" s="33">
        <f t="shared" si="38"/>
        <v>4.5454545454545456E-2</v>
      </c>
      <c r="V104" s="33">
        <f>(Table31119[[#This Row],[2B]]+Table31119[[#This Row],[3B]]+(3*Table31119[[#This Row],[HR]]))/Table31119[[#This Row],[AB]]</f>
        <v>0</v>
      </c>
      <c r="W104" s="34">
        <f>(0.69*Table31119[[#This Row],[BB]])+(0.89*Table31119[[#This Row],[1B]])+(1.27*Table31119[[#This Row],[2B]])+(1.62*Table31119[[#This Row],[3B]])+(2.1*Table31119[[#This Row],[HR]])/Table31119[[#This Row],[PA]]</f>
        <v>0.69</v>
      </c>
      <c r="X104" s="15">
        <f t="shared" si="39"/>
        <v>1.1818181818181818E-2</v>
      </c>
    </row>
    <row r="105" spans="1:24" x14ac:dyDescent="0.25">
      <c r="A105" s="17" t="s">
        <v>230</v>
      </c>
      <c r="B105" s="17" t="str">
        <f>Marshals!A13</f>
        <v>Salavador Ford</v>
      </c>
      <c r="C105" s="17">
        <f>Marshals!B13</f>
        <v>8</v>
      </c>
      <c r="D105" s="17">
        <f>Marshals!C13</f>
        <v>8</v>
      </c>
      <c r="E105" s="17">
        <f>Marshals!D13</f>
        <v>0</v>
      </c>
      <c r="F105" s="17">
        <f>Marshals!E13</f>
        <v>0</v>
      </c>
      <c r="G105" s="17">
        <f>Marshals!F13</f>
        <v>0</v>
      </c>
      <c r="H105" s="17">
        <f>Marshals!G13</f>
        <v>0</v>
      </c>
      <c r="I105" s="17">
        <f>Marshals!H13</f>
        <v>0</v>
      </c>
      <c r="J105" s="17">
        <f>Marshals!I13</f>
        <v>0</v>
      </c>
      <c r="K105" s="17">
        <f>Marshals!J13</f>
        <v>0</v>
      </c>
      <c r="L105" s="17">
        <f>Marshals!K13</f>
        <v>0</v>
      </c>
      <c r="M105" s="20">
        <f t="shared" si="30"/>
        <v>0</v>
      </c>
      <c r="N105" s="20">
        <f t="shared" si="31"/>
        <v>0</v>
      </c>
      <c r="O105" s="20">
        <f t="shared" si="32"/>
        <v>0</v>
      </c>
      <c r="P105" s="20">
        <f t="shared" si="33"/>
        <v>0</v>
      </c>
      <c r="Q105" s="20">
        <f t="shared" si="34"/>
        <v>0</v>
      </c>
      <c r="R105" s="21">
        <f t="shared" si="35"/>
        <v>0</v>
      </c>
      <c r="S105" s="21">
        <f t="shared" si="36"/>
        <v>0</v>
      </c>
      <c r="T105" s="22">
        <f t="shared" si="37"/>
        <v>0</v>
      </c>
      <c r="U105" s="22">
        <f t="shared" si="38"/>
        <v>0</v>
      </c>
      <c r="V105" s="22">
        <f>(Table31119[[#This Row],[2B]]+Table31119[[#This Row],[3B]]+(3*Table31119[[#This Row],[HR]]))/Table31119[[#This Row],[AB]]</f>
        <v>0</v>
      </c>
      <c r="W105" s="23">
        <f>(0.69*Table31119[[#This Row],[BB]])+(0.89*Table31119[[#This Row],[1B]])+(1.27*Table31119[[#This Row],[2B]])+(1.62*Table31119[[#This Row],[3B]])+(2.1*Table31119[[#This Row],[HR]])/Table31119[[#This Row],[PA]]</f>
        <v>0</v>
      </c>
      <c r="X105" s="23">
        <f t="shared" si="39"/>
        <v>0</v>
      </c>
    </row>
  </sheetData>
  <phoneticPr fontId="4" type="noConversion"/>
  <conditionalFormatting sqref="X2:X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ECD6-C083-4194-93D7-C4E6BDAA0546}">
  <dimension ref="A1:W14"/>
  <sheetViews>
    <sheetView workbookViewId="0">
      <selection activeCell="P24" sqref="P24"/>
    </sheetView>
  </sheetViews>
  <sheetFormatPr defaultRowHeight="15" x14ac:dyDescent="0.25"/>
  <cols>
    <col min="1" max="1" width="17.855468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177</v>
      </c>
      <c r="B2" s="6">
        <v>69</v>
      </c>
      <c r="C2" s="7">
        <f t="shared" ref="C2:C14" si="0">B2-E2</f>
        <v>59</v>
      </c>
      <c r="D2" s="7">
        <f>SUM(Table31114[[#This Row],[1B]:[HR]])</f>
        <v>11</v>
      </c>
      <c r="E2" s="6">
        <v>10</v>
      </c>
      <c r="F2" s="6">
        <v>6</v>
      </c>
      <c r="G2" s="6">
        <v>3</v>
      </c>
      <c r="H2" s="6">
        <v>1</v>
      </c>
      <c r="I2" s="6">
        <v>1</v>
      </c>
      <c r="J2" s="8">
        <f t="shared" ref="J2:J14" si="1">SUM((F2*1),(G2*2),(H2*3),(I2*4))</f>
        <v>19</v>
      </c>
      <c r="K2" s="9">
        <v>3</v>
      </c>
      <c r="L2" s="10">
        <f t="shared" ref="L2:L14" si="2">IFERROR(F2/D2,0)</f>
        <v>0.54545454545454541</v>
      </c>
      <c r="M2" s="10">
        <f t="shared" ref="M2:M14" si="3">IFERROR(G2/D2,0)</f>
        <v>0.27272727272727271</v>
      </c>
      <c r="N2" s="10">
        <f t="shared" ref="N2:N14" si="4">IFERROR(H2/D2,0)</f>
        <v>9.0909090909090912E-2</v>
      </c>
      <c r="O2" s="11">
        <f t="shared" ref="O2:O14" si="5">IFERROR(I2/D2,0)</f>
        <v>9.0909090909090912E-2</v>
      </c>
      <c r="P2" s="11">
        <f t="shared" ref="P2:P14" si="6">IFERROR(E2/B2,0)</f>
        <v>0.14492753623188406</v>
      </c>
      <c r="Q2" s="12">
        <f t="shared" ref="Q2:Q14" si="7">IFERROR((F2+G2+H2+I2)/C2,0)</f>
        <v>0.1864406779661017</v>
      </c>
      <c r="R2" s="13">
        <f t="shared" ref="R2:R14" si="8">IFERROR(J2/C2,0)</f>
        <v>0.32203389830508472</v>
      </c>
      <c r="S2" s="14">
        <f t="shared" ref="S2:S14" si="9">(D2+E2)/B2</f>
        <v>0.30434782608695654</v>
      </c>
      <c r="T2" s="14">
        <f t="shared" ref="T2:T14" si="10">R2+S2</f>
        <v>0.62638172439204132</v>
      </c>
      <c r="U2" s="14">
        <f>(Table31114[[#This Row],[2B]]+Table31114[[#This Row],[3B]]+(3*Table31114[[#This Row],[HR]]))/Table31114[[#This Row],[AB]]</f>
        <v>0.11864406779661017</v>
      </c>
      <c r="V2" s="15">
        <f>(0.69*Table31114[[#This Row],[BB]])+(0.89*Table31114[[#This Row],[1B]])+(1.27*Table31114[[#This Row],[2B]])+(1.62*Table31114[[#This Row],[3B]])+(2.1*Table31114[[#This Row],[HR]])/Table31114[[#This Row],[PA]]</f>
        <v>17.700434782608692</v>
      </c>
      <c r="W2" s="15">
        <f t="shared" ref="W2:W14" si="11">((D2+E2)*(J2+(0.26*E2))+(0.52*K2))/B2</f>
        <v>6.5965217391304352</v>
      </c>
    </row>
    <row r="3" spans="1:23" x14ac:dyDescent="0.25">
      <c r="A3" s="17" t="s">
        <v>178</v>
      </c>
      <c r="B3" s="6">
        <v>71</v>
      </c>
      <c r="C3" s="7">
        <f t="shared" si="0"/>
        <v>68</v>
      </c>
      <c r="D3" s="7">
        <f>SUM(Table31114[[#This Row],[1B]:[HR]])</f>
        <v>15</v>
      </c>
      <c r="E3" s="6">
        <v>3</v>
      </c>
      <c r="F3" s="6">
        <v>13</v>
      </c>
      <c r="G3" s="6">
        <v>0</v>
      </c>
      <c r="H3" s="6">
        <v>0</v>
      </c>
      <c r="I3" s="6">
        <v>2</v>
      </c>
      <c r="J3" s="8">
        <f t="shared" si="1"/>
        <v>21</v>
      </c>
      <c r="K3" s="9">
        <v>3</v>
      </c>
      <c r="L3" s="11">
        <f t="shared" si="2"/>
        <v>0.8666666666666667</v>
      </c>
      <c r="M3" s="11">
        <f t="shared" si="3"/>
        <v>0</v>
      </c>
      <c r="N3" s="11">
        <f t="shared" si="4"/>
        <v>0</v>
      </c>
      <c r="O3" s="11">
        <f t="shared" si="5"/>
        <v>0.13333333333333333</v>
      </c>
      <c r="P3" s="11">
        <f t="shared" si="6"/>
        <v>4.2253521126760563E-2</v>
      </c>
      <c r="Q3" s="12">
        <f t="shared" si="7"/>
        <v>0.22058823529411764</v>
      </c>
      <c r="R3" s="12">
        <f t="shared" si="8"/>
        <v>0.30882352941176472</v>
      </c>
      <c r="S3" s="14">
        <f t="shared" si="9"/>
        <v>0.25352112676056338</v>
      </c>
      <c r="T3" s="14">
        <f t="shared" si="10"/>
        <v>0.56234465617232809</v>
      </c>
      <c r="U3" s="14">
        <f>(Table31114[[#This Row],[2B]]+Table31114[[#This Row],[3B]]+(3*Table31114[[#This Row],[HR]]))/Table31114[[#This Row],[AB]]</f>
        <v>8.8235294117647065E-2</v>
      </c>
      <c r="V3" s="15">
        <f>(0.69*Table31114[[#This Row],[BB]])+(0.89*Table31114[[#This Row],[1B]])+(1.27*Table31114[[#This Row],[2B]])+(1.62*Table31114[[#This Row],[3B]])+(2.1*Table31114[[#This Row],[HR]])/Table31114[[#This Row],[PA]]</f>
        <v>13.699154929577466</v>
      </c>
      <c r="W3" s="15">
        <f t="shared" si="11"/>
        <v>5.5436619718309865</v>
      </c>
    </row>
    <row r="4" spans="1:23" x14ac:dyDescent="0.25">
      <c r="A4" s="17" t="s">
        <v>179</v>
      </c>
      <c r="B4" s="6">
        <v>64</v>
      </c>
      <c r="C4" s="7">
        <f t="shared" si="0"/>
        <v>56</v>
      </c>
      <c r="D4" s="7">
        <f>SUM(Table31114[[#This Row],[1B]:[HR]])</f>
        <v>20</v>
      </c>
      <c r="E4" s="6">
        <v>8</v>
      </c>
      <c r="F4" s="6">
        <v>19</v>
      </c>
      <c r="G4" s="6">
        <v>1</v>
      </c>
      <c r="H4" s="6">
        <v>0</v>
      </c>
      <c r="I4" s="6">
        <v>0</v>
      </c>
      <c r="J4" s="8">
        <f t="shared" si="1"/>
        <v>21</v>
      </c>
      <c r="K4" s="9">
        <v>4</v>
      </c>
      <c r="L4" s="11">
        <f t="shared" si="2"/>
        <v>0.95</v>
      </c>
      <c r="M4" s="11">
        <f t="shared" si="3"/>
        <v>0.05</v>
      </c>
      <c r="N4" s="11">
        <f t="shared" si="4"/>
        <v>0</v>
      </c>
      <c r="O4" s="11">
        <f t="shared" si="5"/>
        <v>0</v>
      </c>
      <c r="P4" s="11">
        <f t="shared" si="6"/>
        <v>0.125</v>
      </c>
      <c r="Q4" s="12">
        <f t="shared" si="7"/>
        <v>0.35714285714285715</v>
      </c>
      <c r="R4" s="12">
        <f t="shared" si="8"/>
        <v>0.375</v>
      </c>
      <c r="S4" s="14">
        <f t="shared" si="9"/>
        <v>0.4375</v>
      </c>
      <c r="T4" s="14">
        <f t="shared" si="10"/>
        <v>0.8125</v>
      </c>
      <c r="U4" s="14">
        <f>(Table31114[[#This Row],[2B]]+Table31114[[#This Row],[3B]]+(3*Table31114[[#This Row],[HR]]))/Table31114[[#This Row],[AB]]</f>
        <v>1.7857142857142856E-2</v>
      </c>
      <c r="V4" s="15">
        <f>(0.69*Table31114[[#This Row],[BB]])+(0.89*Table31114[[#This Row],[1B]])+(1.27*Table31114[[#This Row],[2B]])+(1.62*Table31114[[#This Row],[3B]])+(2.1*Table31114[[#This Row],[HR]])/Table31114[[#This Row],[PA]]</f>
        <v>23.7</v>
      </c>
      <c r="W4" s="15">
        <f t="shared" si="11"/>
        <v>10.130000000000001</v>
      </c>
    </row>
    <row r="5" spans="1:23" x14ac:dyDescent="0.25">
      <c r="A5" s="17" t="s">
        <v>180</v>
      </c>
      <c r="B5" s="6">
        <v>63</v>
      </c>
      <c r="C5" s="7">
        <f t="shared" si="0"/>
        <v>58</v>
      </c>
      <c r="D5" s="7">
        <f>SUM(Table31114[[#This Row],[1B]:[HR]])</f>
        <v>16</v>
      </c>
      <c r="E5" s="6">
        <v>5</v>
      </c>
      <c r="F5" s="6">
        <v>11</v>
      </c>
      <c r="G5" s="6">
        <v>3</v>
      </c>
      <c r="H5" s="6">
        <v>0</v>
      </c>
      <c r="I5" s="6">
        <v>2</v>
      </c>
      <c r="J5" s="8">
        <f t="shared" si="1"/>
        <v>25</v>
      </c>
      <c r="K5" s="9">
        <v>5</v>
      </c>
      <c r="L5" s="11">
        <f t="shared" si="2"/>
        <v>0.6875</v>
      </c>
      <c r="M5" s="11">
        <f t="shared" si="3"/>
        <v>0.1875</v>
      </c>
      <c r="N5" s="11">
        <f t="shared" si="4"/>
        <v>0</v>
      </c>
      <c r="O5" s="11">
        <f t="shared" si="5"/>
        <v>0.125</v>
      </c>
      <c r="P5" s="11">
        <f t="shared" si="6"/>
        <v>7.9365079365079361E-2</v>
      </c>
      <c r="Q5" s="12">
        <f t="shared" si="7"/>
        <v>0.27586206896551724</v>
      </c>
      <c r="R5" s="12">
        <f t="shared" si="8"/>
        <v>0.43103448275862066</v>
      </c>
      <c r="S5" s="14">
        <f t="shared" si="9"/>
        <v>0.33333333333333331</v>
      </c>
      <c r="T5" s="14">
        <f t="shared" si="10"/>
        <v>0.76436781609195403</v>
      </c>
      <c r="U5" s="14">
        <f>(Table31114[[#This Row],[2B]]+Table31114[[#This Row],[3B]]+(3*Table31114[[#This Row],[HR]]))/Table31114[[#This Row],[AB]]</f>
        <v>0.15517241379310345</v>
      </c>
      <c r="V5" s="15">
        <f>(0.69*Table31114[[#This Row],[BB]])+(0.89*Table31114[[#This Row],[1B]])+(1.27*Table31114[[#This Row],[2B]])+(1.62*Table31114[[#This Row],[3B]])+(2.1*Table31114[[#This Row],[HR]])/Table31114[[#This Row],[PA]]</f>
        <v>17.116666666666667</v>
      </c>
      <c r="W5" s="15">
        <f t="shared" si="11"/>
        <v>8.8079365079365086</v>
      </c>
    </row>
    <row r="6" spans="1:23" x14ac:dyDescent="0.25">
      <c r="A6" s="16" t="s">
        <v>181</v>
      </c>
      <c r="B6" s="6">
        <v>63</v>
      </c>
      <c r="C6" s="7">
        <f t="shared" si="0"/>
        <v>57</v>
      </c>
      <c r="D6" s="7">
        <f>SUM(Table31114[[#This Row],[1B]:[HR]])</f>
        <v>14</v>
      </c>
      <c r="E6" s="6">
        <v>6</v>
      </c>
      <c r="F6" s="6">
        <v>4</v>
      </c>
      <c r="G6" s="6">
        <v>8</v>
      </c>
      <c r="H6" s="6">
        <v>1</v>
      </c>
      <c r="I6" s="6">
        <v>1</v>
      </c>
      <c r="J6" s="8">
        <f t="shared" si="1"/>
        <v>27</v>
      </c>
      <c r="K6" s="9">
        <v>1</v>
      </c>
      <c r="L6" s="11">
        <f t="shared" si="2"/>
        <v>0.2857142857142857</v>
      </c>
      <c r="M6" s="11">
        <f t="shared" si="3"/>
        <v>0.5714285714285714</v>
      </c>
      <c r="N6" s="11">
        <f t="shared" si="4"/>
        <v>7.1428571428571425E-2</v>
      </c>
      <c r="O6" s="11">
        <f t="shared" si="5"/>
        <v>7.1428571428571425E-2</v>
      </c>
      <c r="P6" s="11">
        <f t="shared" si="6"/>
        <v>9.5238095238095233E-2</v>
      </c>
      <c r="Q6" s="12">
        <f t="shared" si="7"/>
        <v>0.24561403508771928</v>
      </c>
      <c r="R6" s="12">
        <f t="shared" si="8"/>
        <v>0.47368421052631576</v>
      </c>
      <c r="S6" s="14">
        <f t="shared" si="9"/>
        <v>0.31746031746031744</v>
      </c>
      <c r="T6" s="14">
        <f t="shared" si="10"/>
        <v>0.79114452798663315</v>
      </c>
      <c r="U6" s="14">
        <f>(Table31114[[#This Row],[2B]]+Table31114[[#This Row],[3B]]+(3*Table31114[[#This Row],[HR]]))/Table31114[[#This Row],[AB]]</f>
        <v>0.21052631578947367</v>
      </c>
      <c r="V6" s="15">
        <f>(0.69*Table31114[[#This Row],[BB]])+(0.89*Table31114[[#This Row],[1B]])+(1.27*Table31114[[#This Row],[2B]])+(1.62*Table31114[[#This Row],[3B]])+(2.1*Table31114[[#This Row],[HR]])/Table31114[[#This Row],[PA]]</f>
        <v>19.513333333333335</v>
      </c>
      <c r="W6" s="15">
        <f t="shared" si="11"/>
        <v>9.0749206349206339</v>
      </c>
    </row>
    <row r="7" spans="1:23" x14ac:dyDescent="0.25">
      <c r="A7" s="17" t="s">
        <v>182</v>
      </c>
      <c r="B7" s="6">
        <v>61</v>
      </c>
      <c r="C7" s="7">
        <f t="shared" si="0"/>
        <v>55</v>
      </c>
      <c r="D7" s="7">
        <f>SUM(Table31114[[#This Row],[1B]:[HR]])</f>
        <v>11</v>
      </c>
      <c r="E7" s="6">
        <v>6</v>
      </c>
      <c r="F7" s="6">
        <v>7</v>
      </c>
      <c r="G7" s="6">
        <v>3</v>
      </c>
      <c r="H7" s="6">
        <v>0</v>
      </c>
      <c r="I7" s="6">
        <v>1</v>
      </c>
      <c r="J7" s="8">
        <f t="shared" si="1"/>
        <v>17</v>
      </c>
      <c r="K7" s="9">
        <v>5</v>
      </c>
      <c r="L7" s="11">
        <f t="shared" si="2"/>
        <v>0.63636363636363635</v>
      </c>
      <c r="M7" s="11">
        <f t="shared" si="3"/>
        <v>0.27272727272727271</v>
      </c>
      <c r="N7" s="11">
        <f t="shared" si="4"/>
        <v>0</v>
      </c>
      <c r="O7" s="11">
        <f t="shared" si="5"/>
        <v>9.0909090909090912E-2</v>
      </c>
      <c r="P7" s="11">
        <f t="shared" si="6"/>
        <v>9.8360655737704916E-2</v>
      </c>
      <c r="Q7" s="12">
        <f t="shared" si="7"/>
        <v>0.2</v>
      </c>
      <c r="R7" s="12">
        <f t="shared" si="8"/>
        <v>0.30909090909090908</v>
      </c>
      <c r="S7" s="14">
        <f t="shared" si="9"/>
        <v>0.27868852459016391</v>
      </c>
      <c r="T7" s="14">
        <f t="shared" si="10"/>
        <v>0.58777943368107299</v>
      </c>
      <c r="U7" s="14">
        <f>(Table31114[[#This Row],[2B]]+Table31114[[#This Row],[3B]]+(3*Table31114[[#This Row],[HR]]))/Table31114[[#This Row],[AB]]</f>
        <v>0.10909090909090909</v>
      </c>
      <c r="V7" s="15">
        <f>(0.69*Table31114[[#This Row],[BB]])+(0.89*Table31114[[#This Row],[1B]])+(1.27*Table31114[[#This Row],[2B]])+(1.62*Table31114[[#This Row],[3B]])+(2.1*Table31114[[#This Row],[HR]])/Table31114[[#This Row],[PA]]</f>
        <v>14.214426229508199</v>
      </c>
      <c r="W7" s="15">
        <f t="shared" si="11"/>
        <v>5.2150819672131146</v>
      </c>
    </row>
    <row r="8" spans="1:23" x14ac:dyDescent="0.25">
      <c r="A8" s="17" t="s">
        <v>183</v>
      </c>
      <c r="B8" s="6">
        <v>59</v>
      </c>
      <c r="C8" s="7">
        <f t="shared" si="0"/>
        <v>55</v>
      </c>
      <c r="D8" s="7">
        <f>SUM(Table31114[[#This Row],[1B]:[HR]])</f>
        <v>10</v>
      </c>
      <c r="E8" s="6">
        <v>4</v>
      </c>
      <c r="F8" s="6">
        <v>8</v>
      </c>
      <c r="G8" s="6">
        <v>2</v>
      </c>
      <c r="H8" s="6">
        <v>0</v>
      </c>
      <c r="I8" s="6">
        <v>0</v>
      </c>
      <c r="J8" s="8">
        <f t="shared" si="1"/>
        <v>12</v>
      </c>
      <c r="K8" s="9">
        <v>4</v>
      </c>
      <c r="L8" s="11">
        <f t="shared" si="2"/>
        <v>0.8</v>
      </c>
      <c r="M8" s="11">
        <f t="shared" si="3"/>
        <v>0.2</v>
      </c>
      <c r="N8" s="11">
        <f t="shared" si="4"/>
        <v>0</v>
      </c>
      <c r="O8" s="11">
        <f t="shared" si="5"/>
        <v>0</v>
      </c>
      <c r="P8" s="11">
        <f t="shared" si="6"/>
        <v>6.7796610169491525E-2</v>
      </c>
      <c r="Q8" s="12">
        <f t="shared" si="7"/>
        <v>0.18181818181818182</v>
      </c>
      <c r="R8" s="12">
        <f t="shared" si="8"/>
        <v>0.21818181818181817</v>
      </c>
      <c r="S8" s="14">
        <f t="shared" si="9"/>
        <v>0.23728813559322035</v>
      </c>
      <c r="T8" s="14">
        <f t="shared" si="10"/>
        <v>0.45546995377503852</v>
      </c>
      <c r="U8" s="14">
        <f>(Table31114[[#This Row],[2B]]+Table31114[[#This Row],[3B]]+(3*Table31114[[#This Row],[HR]]))/Table31114[[#This Row],[AB]]</f>
        <v>3.6363636363636362E-2</v>
      </c>
      <c r="V8" s="15">
        <f>(0.69*Table31114[[#This Row],[BB]])+(0.89*Table31114[[#This Row],[1B]])+(1.27*Table31114[[#This Row],[2B]])+(1.62*Table31114[[#This Row],[3B]])+(2.1*Table31114[[#This Row],[HR]])/Table31114[[#This Row],[PA]]</f>
        <v>12.419999999999998</v>
      </c>
      <c r="W8" s="15">
        <f t="shared" si="11"/>
        <v>3.1294915254237292</v>
      </c>
    </row>
    <row r="9" spans="1:23" x14ac:dyDescent="0.25">
      <c r="A9" s="17" t="s">
        <v>184</v>
      </c>
      <c r="B9" s="6">
        <v>59</v>
      </c>
      <c r="C9" s="7">
        <f t="shared" si="0"/>
        <v>54</v>
      </c>
      <c r="D9" s="7">
        <f>SUM(Table31114[[#This Row],[1B]:[HR]])</f>
        <v>18</v>
      </c>
      <c r="E9" s="6">
        <v>5</v>
      </c>
      <c r="F9" s="6">
        <v>7</v>
      </c>
      <c r="G9" s="6">
        <v>6</v>
      </c>
      <c r="H9" s="6">
        <v>1</v>
      </c>
      <c r="I9" s="6">
        <v>4</v>
      </c>
      <c r="J9" s="8">
        <f t="shared" si="1"/>
        <v>38</v>
      </c>
      <c r="K9" s="9">
        <v>3</v>
      </c>
      <c r="L9" s="11">
        <f t="shared" si="2"/>
        <v>0.3888888888888889</v>
      </c>
      <c r="M9" s="11">
        <f t="shared" si="3"/>
        <v>0.33333333333333331</v>
      </c>
      <c r="N9" s="11">
        <f t="shared" si="4"/>
        <v>5.5555555555555552E-2</v>
      </c>
      <c r="O9" s="11">
        <f t="shared" si="5"/>
        <v>0.22222222222222221</v>
      </c>
      <c r="P9" s="11">
        <f t="shared" si="6"/>
        <v>8.4745762711864403E-2</v>
      </c>
      <c r="Q9" s="12">
        <f t="shared" si="7"/>
        <v>0.33333333333333331</v>
      </c>
      <c r="R9" s="12">
        <f t="shared" si="8"/>
        <v>0.70370370370370372</v>
      </c>
      <c r="S9" s="14">
        <f t="shared" si="9"/>
        <v>0.38983050847457629</v>
      </c>
      <c r="T9" s="14">
        <f t="shared" si="10"/>
        <v>1.0935342121782801</v>
      </c>
      <c r="U9" s="14">
        <f>(Table31114[[#This Row],[2B]]+Table31114[[#This Row],[3B]]+(3*Table31114[[#This Row],[HR]]))/Table31114[[#This Row],[AB]]</f>
        <v>0.35185185185185186</v>
      </c>
      <c r="V9" s="15">
        <f>(0.69*Table31114[[#This Row],[BB]])+(0.89*Table31114[[#This Row],[1B]])+(1.27*Table31114[[#This Row],[2B]])+(1.62*Table31114[[#This Row],[3B]])+(2.1*Table31114[[#This Row],[HR]])/Table31114[[#This Row],[PA]]</f>
        <v>19.062372881355934</v>
      </c>
      <c r="W9" s="15">
        <f t="shared" si="11"/>
        <v>15.346779661016948</v>
      </c>
    </row>
    <row r="10" spans="1:23" x14ac:dyDescent="0.25">
      <c r="A10" s="17" t="s">
        <v>185</v>
      </c>
      <c r="B10" s="6">
        <v>28</v>
      </c>
      <c r="C10" s="7">
        <f t="shared" si="0"/>
        <v>25</v>
      </c>
      <c r="D10" s="7">
        <f>SUM(Table31114[[#This Row],[1B]:[HR]])</f>
        <v>4</v>
      </c>
      <c r="E10" s="6">
        <v>3</v>
      </c>
      <c r="F10" s="6">
        <v>3</v>
      </c>
      <c r="G10" s="6">
        <v>1</v>
      </c>
      <c r="H10" s="6">
        <v>0</v>
      </c>
      <c r="I10" s="6">
        <v>0</v>
      </c>
      <c r="J10" s="8">
        <f t="shared" si="1"/>
        <v>5</v>
      </c>
      <c r="K10" s="9">
        <v>2</v>
      </c>
      <c r="L10" s="11">
        <f t="shared" si="2"/>
        <v>0.75</v>
      </c>
      <c r="M10" s="11">
        <f t="shared" si="3"/>
        <v>0.25</v>
      </c>
      <c r="N10" s="11">
        <f t="shared" si="4"/>
        <v>0</v>
      </c>
      <c r="O10" s="11">
        <f t="shared" si="5"/>
        <v>0</v>
      </c>
      <c r="P10" s="11">
        <f t="shared" si="6"/>
        <v>0.10714285714285714</v>
      </c>
      <c r="Q10" s="12">
        <f t="shared" si="7"/>
        <v>0.16</v>
      </c>
      <c r="R10" s="12">
        <f t="shared" si="8"/>
        <v>0.2</v>
      </c>
      <c r="S10" s="14">
        <f t="shared" si="9"/>
        <v>0.25</v>
      </c>
      <c r="T10" s="14">
        <f t="shared" si="10"/>
        <v>0.45</v>
      </c>
      <c r="U10" s="14">
        <f>(Table31114[[#This Row],[2B]]+Table31114[[#This Row],[3B]]+(3*Table31114[[#This Row],[HR]]))/Table31114[[#This Row],[AB]]</f>
        <v>0.04</v>
      </c>
      <c r="V10" s="15">
        <f>(0.69*Table31114[[#This Row],[BB]])+(0.89*Table31114[[#This Row],[1B]])+(1.27*Table31114[[#This Row],[2B]])+(1.62*Table31114[[#This Row],[3B]])+(2.1*Table31114[[#This Row],[HR]])/Table31114[[#This Row],[PA]]</f>
        <v>6.01</v>
      </c>
      <c r="W10" s="15">
        <f t="shared" si="11"/>
        <v>1.4821428571428572</v>
      </c>
    </row>
    <row r="11" spans="1:23" x14ac:dyDescent="0.25">
      <c r="A11" s="17" t="s">
        <v>186</v>
      </c>
      <c r="B11" s="6">
        <v>29</v>
      </c>
      <c r="C11" s="7">
        <f t="shared" si="0"/>
        <v>27</v>
      </c>
      <c r="D11" s="7">
        <f>SUM(Table31114[[#This Row],[1B]:[HR]])</f>
        <v>6</v>
      </c>
      <c r="E11" s="6">
        <v>2</v>
      </c>
      <c r="F11" s="6">
        <v>6</v>
      </c>
      <c r="G11" s="6">
        <v>0</v>
      </c>
      <c r="H11" s="6">
        <v>0</v>
      </c>
      <c r="I11" s="6">
        <v>0</v>
      </c>
      <c r="J11" s="8">
        <f t="shared" si="1"/>
        <v>6</v>
      </c>
      <c r="K11" s="9">
        <v>3</v>
      </c>
      <c r="L11" s="11">
        <f t="shared" si="2"/>
        <v>1</v>
      </c>
      <c r="M11" s="11">
        <f t="shared" si="3"/>
        <v>0</v>
      </c>
      <c r="N11" s="11">
        <f t="shared" si="4"/>
        <v>0</v>
      </c>
      <c r="O11" s="11">
        <f t="shared" si="5"/>
        <v>0</v>
      </c>
      <c r="P11" s="11">
        <f t="shared" si="6"/>
        <v>6.8965517241379309E-2</v>
      </c>
      <c r="Q11" s="12">
        <f t="shared" si="7"/>
        <v>0.22222222222222221</v>
      </c>
      <c r="R11" s="12">
        <f t="shared" si="8"/>
        <v>0.22222222222222221</v>
      </c>
      <c r="S11" s="14">
        <f t="shared" si="9"/>
        <v>0.27586206896551724</v>
      </c>
      <c r="T11" s="14">
        <f t="shared" si="10"/>
        <v>0.49808429118773945</v>
      </c>
      <c r="U11" s="14">
        <f>(Table31114[[#This Row],[2B]]+Table31114[[#This Row],[3B]]+(3*Table31114[[#This Row],[HR]]))/Table31114[[#This Row],[AB]]</f>
        <v>0</v>
      </c>
      <c r="V11" s="15">
        <f>(0.69*Table31114[[#This Row],[BB]])+(0.89*Table31114[[#This Row],[1B]])+(1.27*Table31114[[#This Row],[2B]])+(1.62*Table31114[[#This Row],[3B]])+(2.1*Table31114[[#This Row],[HR]])/Table31114[[#This Row],[PA]]</f>
        <v>6.72</v>
      </c>
      <c r="W11" s="15">
        <f t="shared" si="11"/>
        <v>1.8524137931034483</v>
      </c>
    </row>
    <row r="12" spans="1:23" x14ac:dyDescent="0.25">
      <c r="A12" s="17" t="s">
        <v>187</v>
      </c>
      <c r="B12" s="6">
        <v>27</v>
      </c>
      <c r="C12" s="7">
        <f t="shared" si="0"/>
        <v>26</v>
      </c>
      <c r="D12" s="7">
        <f>SUM(Table31114[[#This Row],[1B]:[HR]])</f>
        <v>7</v>
      </c>
      <c r="E12" s="6">
        <v>1</v>
      </c>
      <c r="F12" s="6">
        <v>5</v>
      </c>
      <c r="G12" s="6">
        <v>2</v>
      </c>
      <c r="H12" s="6">
        <v>0</v>
      </c>
      <c r="I12" s="6">
        <v>0</v>
      </c>
      <c r="J12" s="8">
        <f t="shared" si="1"/>
        <v>9</v>
      </c>
      <c r="K12" s="9">
        <v>2</v>
      </c>
      <c r="L12" s="11">
        <f t="shared" si="2"/>
        <v>0.7142857142857143</v>
      </c>
      <c r="M12" s="11">
        <f t="shared" si="3"/>
        <v>0.2857142857142857</v>
      </c>
      <c r="N12" s="11">
        <f t="shared" si="4"/>
        <v>0</v>
      </c>
      <c r="O12" s="11">
        <f t="shared" si="5"/>
        <v>0</v>
      </c>
      <c r="P12" s="11">
        <f t="shared" si="6"/>
        <v>3.7037037037037035E-2</v>
      </c>
      <c r="Q12" s="12">
        <f t="shared" si="7"/>
        <v>0.26923076923076922</v>
      </c>
      <c r="R12" s="12">
        <f t="shared" si="8"/>
        <v>0.34615384615384615</v>
      </c>
      <c r="S12" s="14">
        <f t="shared" si="9"/>
        <v>0.29629629629629628</v>
      </c>
      <c r="T12" s="14">
        <f t="shared" si="10"/>
        <v>0.64245014245014243</v>
      </c>
      <c r="U12" s="14">
        <f>(Table31114[[#This Row],[2B]]+Table31114[[#This Row],[3B]]+(3*Table31114[[#This Row],[HR]]))/Table31114[[#This Row],[AB]]</f>
        <v>7.6923076923076927E-2</v>
      </c>
      <c r="V12" s="15">
        <f>(0.69*Table31114[[#This Row],[BB]])+(0.89*Table31114[[#This Row],[1B]])+(1.27*Table31114[[#This Row],[2B]])+(1.62*Table31114[[#This Row],[3B]])+(2.1*Table31114[[#This Row],[HR]])/Table31114[[#This Row],[PA]]</f>
        <v>7.6800000000000006</v>
      </c>
      <c r="W12" s="15">
        <f t="shared" si="11"/>
        <v>2.7822222222222224</v>
      </c>
    </row>
    <row r="13" spans="1:23" x14ac:dyDescent="0.25">
      <c r="A13" s="17" t="s">
        <v>188</v>
      </c>
      <c r="B13" s="6">
        <v>28</v>
      </c>
      <c r="C13" s="7">
        <f t="shared" si="0"/>
        <v>27</v>
      </c>
      <c r="D13" s="7">
        <f>SUM(Table31114[[#This Row],[1B]:[HR]])</f>
        <v>5</v>
      </c>
      <c r="E13" s="6">
        <v>1</v>
      </c>
      <c r="F13" s="6">
        <v>3</v>
      </c>
      <c r="G13" s="6">
        <v>1</v>
      </c>
      <c r="H13" s="6">
        <v>0</v>
      </c>
      <c r="I13" s="6">
        <v>1</v>
      </c>
      <c r="J13" s="8">
        <f t="shared" si="1"/>
        <v>9</v>
      </c>
      <c r="K13" s="9">
        <v>0</v>
      </c>
      <c r="L13" s="11">
        <f t="shared" si="2"/>
        <v>0.6</v>
      </c>
      <c r="M13" s="11">
        <f t="shared" si="3"/>
        <v>0.2</v>
      </c>
      <c r="N13" s="11">
        <f t="shared" si="4"/>
        <v>0</v>
      </c>
      <c r="O13" s="11">
        <f t="shared" si="5"/>
        <v>0.2</v>
      </c>
      <c r="P13" s="11">
        <f t="shared" si="6"/>
        <v>3.5714285714285712E-2</v>
      </c>
      <c r="Q13" s="12">
        <f t="shared" si="7"/>
        <v>0.18518518518518517</v>
      </c>
      <c r="R13" s="12">
        <f t="shared" si="8"/>
        <v>0.33333333333333331</v>
      </c>
      <c r="S13" s="14">
        <f t="shared" si="9"/>
        <v>0.21428571428571427</v>
      </c>
      <c r="T13" s="14">
        <f t="shared" si="10"/>
        <v>0.54761904761904756</v>
      </c>
      <c r="U13" s="14">
        <f>(Table31114[[#This Row],[2B]]+Table31114[[#This Row],[3B]]+(3*Table31114[[#This Row],[HR]]))/Table31114[[#This Row],[AB]]</f>
        <v>0.14814814814814814</v>
      </c>
      <c r="V13" s="15">
        <f>(0.69*Table31114[[#This Row],[BB]])+(0.89*Table31114[[#This Row],[1B]])+(1.27*Table31114[[#This Row],[2B]])+(1.62*Table31114[[#This Row],[3B]])+(2.1*Table31114[[#This Row],[HR]])/Table31114[[#This Row],[PA]]</f>
        <v>4.7050000000000001</v>
      </c>
      <c r="W13" s="15">
        <f t="shared" si="11"/>
        <v>1.9842857142857144</v>
      </c>
    </row>
    <row r="14" spans="1:23" x14ac:dyDescent="0.25">
      <c r="A14" s="18" t="s">
        <v>189</v>
      </c>
      <c r="B14" s="6">
        <v>27</v>
      </c>
      <c r="C14" s="19">
        <f t="shared" si="0"/>
        <v>27</v>
      </c>
      <c r="D14" s="7">
        <f>SUM(Table31114[[#This Row],[1B]:[HR]])</f>
        <v>6</v>
      </c>
      <c r="E14" s="6">
        <v>0</v>
      </c>
      <c r="F14" s="6">
        <v>5</v>
      </c>
      <c r="G14" s="6">
        <v>1</v>
      </c>
      <c r="H14" s="6">
        <v>0</v>
      </c>
      <c r="I14" s="6">
        <v>0</v>
      </c>
      <c r="J14" s="8">
        <f t="shared" si="1"/>
        <v>7</v>
      </c>
      <c r="K14" s="9">
        <v>0</v>
      </c>
      <c r="L14" s="20">
        <f t="shared" si="2"/>
        <v>0.83333333333333337</v>
      </c>
      <c r="M14" s="20">
        <f t="shared" si="3"/>
        <v>0.16666666666666666</v>
      </c>
      <c r="N14" s="11">
        <f t="shared" si="4"/>
        <v>0</v>
      </c>
      <c r="O14" s="11">
        <f t="shared" si="5"/>
        <v>0</v>
      </c>
      <c r="P14" s="11">
        <f t="shared" si="6"/>
        <v>0</v>
      </c>
      <c r="Q14" s="21">
        <f t="shared" si="7"/>
        <v>0.22222222222222221</v>
      </c>
      <c r="R14" s="21">
        <f t="shared" si="8"/>
        <v>0.25925925925925924</v>
      </c>
      <c r="S14" s="22">
        <f t="shared" si="9"/>
        <v>0.22222222222222221</v>
      </c>
      <c r="T14" s="22">
        <f t="shared" si="10"/>
        <v>0.48148148148148145</v>
      </c>
      <c r="U14" s="22">
        <f>(Table31114[[#This Row],[2B]]+Table31114[[#This Row],[3B]]+(3*Table31114[[#This Row],[HR]]))/Table31114[[#This Row],[AB]]</f>
        <v>3.7037037037037035E-2</v>
      </c>
      <c r="V14" s="23">
        <f>(0.69*Table31114[[#This Row],[BB]])+(0.89*Table31114[[#This Row],[1B]])+(1.27*Table31114[[#This Row],[2B]])+(1.62*Table31114[[#This Row],[3B]])+(2.1*Table31114[[#This Row],[HR]])/Table31114[[#This Row],[PA]]</f>
        <v>5.7200000000000006</v>
      </c>
      <c r="W14" s="15">
        <f t="shared" si="11"/>
        <v>1.5555555555555556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A472-9601-48FC-956B-6B4C98FDC5D7}">
  <dimension ref="A1:W14"/>
  <sheetViews>
    <sheetView workbookViewId="0">
      <selection activeCell="L24" sqref="L24"/>
    </sheetView>
  </sheetViews>
  <sheetFormatPr defaultRowHeight="15" x14ac:dyDescent="0.25"/>
  <cols>
    <col min="1" max="1" width="16" bestFit="1" customWidth="1"/>
    <col min="2" max="3" width="8" bestFit="1" customWidth="1"/>
    <col min="4" max="4" width="9" bestFit="1" customWidth="1"/>
    <col min="5" max="5" width="7.85546875" bestFit="1" customWidth="1"/>
    <col min="6" max="8" width="7.7109375" bestFit="1" customWidth="1"/>
    <col min="9" max="9" width="8" bestFit="1" customWidth="1"/>
    <col min="10" max="11" width="7.710937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190</v>
      </c>
      <c r="B2" s="6">
        <v>72</v>
      </c>
      <c r="C2" s="7">
        <f t="shared" ref="C2:C14" si="0">B2-E2</f>
        <v>67</v>
      </c>
      <c r="D2" s="7">
        <f>SUM(Table31115[[#This Row],[1B]:[HR]])</f>
        <v>13</v>
      </c>
      <c r="E2" s="6">
        <v>5</v>
      </c>
      <c r="F2" s="6">
        <v>10</v>
      </c>
      <c r="G2" s="6">
        <v>2</v>
      </c>
      <c r="H2" s="6">
        <v>0</v>
      </c>
      <c r="I2" s="6">
        <v>1</v>
      </c>
      <c r="J2" s="8">
        <f t="shared" ref="J2:J14" si="1">SUM((F2*1),(G2*2),(H2*3),(I2*4))</f>
        <v>18</v>
      </c>
      <c r="K2" s="9">
        <v>3</v>
      </c>
      <c r="L2" s="10">
        <f t="shared" ref="L2:L14" si="2">IFERROR(F2/D2,0)</f>
        <v>0.76923076923076927</v>
      </c>
      <c r="M2" s="10">
        <f t="shared" ref="M2:M14" si="3">IFERROR(G2/D2,0)</f>
        <v>0.15384615384615385</v>
      </c>
      <c r="N2" s="10">
        <f t="shared" ref="N2:N14" si="4">IFERROR(H2/D2,0)</f>
        <v>0</v>
      </c>
      <c r="O2" s="11">
        <f t="shared" ref="O2:O14" si="5">IFERROR(I2/D2,0)</f>
        <v>7.6923076923076927E-2</v>
      </c>
      <c r="P2" s="11">
        <f t="shared" ref="P2:P14" si="6">IFERROR(E2/B2,0)</f>
        <v>6.9444444444444448E-2</v>
      </c>
      <c r="Q2" s="12">
        <f t="shared" ref="Q2:Q14" si="7">IFERROR((F2+G2+H2+I2)/C2,0)</f>
        <v>0.19402985074626866</v>
      </c>
      <c r="R2" s="13">
        <f t="shared" ref="R2:R14" si="8">IFERROR(J2/C2,0)</f>
        <v>0.26865671641791045</v>
      </c>
      <c r="S2" s="14">
        <f t="shared" ref="S2:S14" si="9">(D2+E2)/B2</f>
        <v>0.25</v>
      </c>
      <c r="T2" s="14">
        <f t="shared" ref="T2:T14" si="10">R2+S2</f>
        <v>0.51865671641791045</v>
      </c>
      <c r="U2" s="14">
        <f>(Table31115[[#This Row],[2B]]+Table31115[[#This Row],[3B]]+(3*Table31115[[#This Row],[HR]]))/Table31115[[#This Row],[AB]]</f>
        <v>7.4626865671641784E-2</v>
      </c>
      <c r="V2" s="15">
        <f>(0.69*Table31115[[#This Row],[BB]])+(0.89*Table31115[[#This Row],[1B]])+(1.27*Table31115[[#This Row],[2B]])+(1.62*Table31115[[#This Row],[3B]])+(2.1*Table31115[[#This Row],[HR]])/Table31115[[#This Row],[PA]]</f>
        <v>14.919166666666667</v>
      </c>
      <c r="W2" s="15">
        <f t="shared" ref="W2:W14" si="11">((D2+E2)*(J2+(0.26*E2))+(0.52*K2))/B2</f>
        <v>4.8466666666666676</v>
      </c>
    </row>
    <row r="3" spans="1:23" x14ac:dyDescent="0.25">
      <c r="A3" s="17" t="s">
        <v>191</v>
      </c>
      <c r="B3" s="6">
        <v>71</v>
      </c>
      <c r="C3" s="7">
        <f t="shared" si="0"/>
        <v>68</v>
      </c>
      <c r="D3" s="7">
        <f>SUM(Table31115[[#This Row],[1B]:[HR]])</f>
        <v>17</v>
      </c>
      <c r="E3" s="6">
        <v>3</v>
      </c>
      <c r="F3" s="6">
        <v>9</v>
      </c>
      <c r="G3" s="6">
        <v>6</v>
      </c>
      <c r="H3" s="6">
        <v>0</v>
      </c>
      <c r="I3" s="6">
        <v>2</v>
      </c>
      <c r="J3" s="8">
        <f t="shared" si="1"/>
        <v>29</v>
      </c>
      <c r="K3" s="9">
        <v>1</v>
      </c>
      <c r="L3" s="11">
        <f t="shared" si="2"/>
        <v>0.52941176470588236</v>
      </c>
      <c r="M3" s="11">
        <f t="shared" si="3"/>
        <v>0.35294117647058826</v>
      </c>
      <c r="N3" s="11">
        <f t="shared" si="4"/>
        <v>0</v>
      </c>
      <c r="O3" s="11">
        <f t="shared" si="5"/>
        <v>0.11764705882352941</v>
      </c>
      <c r="P3" s="11">
        <f t="shared" si="6"/>
        <v>4.2253521126760563E-2</v>
      </c>
      <c r="Q3" s="12">
        <f t="shared" si="7"/>
        <v>0.25</v>
      </c>
      <c r="R3" s="12">
        <f t="shared" si="8"/>
        <v>0.4264705882352941</v>
      </c>
      <c r="S3" s="14">
        <f t="shared" si="9"/>
        <v>0.28169014084507044</v>
      </c>
      <c r="T3" s="14">
        <f t="shared" si="10"/>
        <v>0.70816072908036454</v>
      </c>
      <c r="U3" s="14">
        <f>(Table31115[[#This Row],[2B]]+Table31115[[#This Row],[3B]]+(3*Table31115[[#This Row],[HR]]))/Table31115[[#This Row],[AB]]</f>
        <v>0.17647058823529413</v>
      </c>
      <c r="V3" s="15">
        <f>(0.69*Table31115[[#This Row],[BB]])+(0.89*Table31115[[#This Row],[1B]])+(1.27*Table31115[[#This Row],[2B]])+(1.62*Table31115[[#This Row],[3B]])+(2.1*Table31115[[#This Row],[HR]])/Table31115[[#This Row],[PA]]</f>
        <v>17.759154929577463</v>
      </c>
      <c r="W3" s="15">
        <f t="shared" si="11"/>
        <v>8.3960563380281688</v>
      </c>
    </row>
    <row r="4" spans="1:23" x14ac:dyDescent="0.25">
      <c r="A4" s="17" t="s">
        <v>192</v>
      </c>
      <c r="B4" s="6">
        <v>68</v>
      </c>
      <c r="C4" s="7">
        <f t="shared" si="0"/>
        <v>62</v>
      </c>
      <c r="D4" s="7">
        <f>SUM(Table31115[[#This Row],[1B]:[HR]])</f>
        <v>15</v>
      </c>
      <c r="E4" s="6">
        <v>6</v>
      </c>
      <c r="F4" s="6">
        <v>9</v>
      </c>
      <c r="G4" s="6">
        <v>6</v>
      </c>
      <c r="H4" s="6">
        <v>0</v>
      </c>
      <c r="I4" s="6">
        <v>0</v>
      </c>
      <c r="J4" s="8">
        <f t="shared" si="1"/>
        <v>21</v>
      </c>
      <c r="K4" s="9">
        <v>4</v>
      </c>
      <c r="L4" s="11">
        <f t="shared" si="2"/>
        <v>0.6</v>
      </c>
      <c r="M4" s="11">
        <f t="shared" si="3"/>
        <v>0.4</v>
      </c>
      <c r="N4" s="11">
        <f t="shared" si="4"/>
        <v>0</v>
      </c>
      <c r="O4" s="11">
        <f t="shared" si="5"/>
        <v>0</v>
      </c>
      <c r="P4" s="11">
        <f t="shared" si="6"/>
        <v>8.8235294117647065E-2</v>
      </c>
      <c r="Q4" s="12">
        <f t="shared" si="7"/>
        <v>0.24193548387096775</v>
      </c>
      <c r="R4" s="12">
        <f t="shared" si="8"/>
        <v>0.33870967741935482</v>
      </c>
      <c r="S4" s="14">
        <f t="shared" si="9"/>
        <v>0.30882352941176472</v>
      </c>
      <c r="T4" s="14">
        <f t="shared" si="10"/>
        <v>0.64753320683111948</v>
      </c>
      <c r="U4" s="14">
        <f>(Table31115[[#This Row],[2B]]+Table31115[[#This Row],[3B]]+(3*Table31115[[#This Row],[HR]]))/Table31115[[#This Row],[AB]]</f>
        <v>9.6774193548387094E-2</v>
      </c>
      <c r="V4" s="15">
        <f>(0.69*Table31115[[#This Row],[BB]])+(0.89*Table31115[[#This Row],[1B]])+(1.27*Table31115[[#This Row],[2B]])+(1.62*Table31115[[#This Row],[3B]])+(2.1*Table31115[[#This Row],[HR]])/Table31115[[#This Row],[PA]]</f>
        <v>19.77</v>
      </c>
      <c r="W4" s="15">
        <f t="shared" si="11"/>
        <v>6.9976470588235289</v>
      </c>
    </row>
    <row r="5" spans="1:23" x14ac:dyDescent="0.25">
      <c r="A5" s="17" t="s">
        <v>193</v>
      </c>
      <c r="B5" s="6">
        <v>69</v>
      </c>
      <c r="C5" s="7">
        <f t="shared" si="0"/>
        <v>66</v>
      </c>
      <c r="D5" s="7">
        <f>SUM(Table31115[[#This Row],[1B]:[HR]])</f>
        <v>10</v>
      </c>
      <c r="E5" s="6">
        <v>3</v>
      </c>
      <c r="F5" s="6">
        <v>8</v>
      </c>
      <c r="G5" s="6">
        <v>2</v>
      </c>
      <c r="H5" s="6">
        <v>0</v>
      </c>
      <c r="I5" s="6">
        <v>0</v>
      </c>
      <c r="J5" s="8">
        <f t="shared" si="1"/>
        <v>12</v>
      </c>
      <c r="K5" s="9">
        <v>3</v>
      </c>
      <c r="L5" s="11">
        <f t="shared" si="2"/>
        <v>0.8</v>
      </c>
      <c r="M5" s="11">
        <f t="shared" si="3"/>
        <v>0.2</v>
      </c>
      <c r="N5" s="11">
        <f t="shared" si="4"/>
        <v>0</v>
      </c>
      <c r="O5" s="11">
        <f t="shared" si="5"/>
        <v>0</v>
      </c>
      <c r="P5" s="11">
        <f t="shared" si="6"/>
        <v>4.3478260869565216E-2</v>
      </c>
      <c r="Q5" s="12">
        <f t="shared" si="7"/>
        <v>0.15151515151515152</v>
      </c>
      <c r="R5" s="12">
        <f t="shared" si="8"/>
        <v>0.18181818181818182</v>
      </c>
      <c r="S5" s="14">
        <f t="shared" si="9"/>
        <v>0.18840579710144928</v>
      </c>
      <c r="T5" s="14">
        <f t="shared" si="10"/>
        <v>0.3702239789196311</v>
      </c>
      <c r="U5" s="14">
        <f>(Table31115[[#This Row],[2B]]+Table31115[[#This Row],[3B]]+(3*Table31115[[#This Row],[HR]]))/Table31115[[#This Row],[AB]]</f>
        <v>3.0303030303030304E-2</v>
      </c>
      <c r="V5" s="15">
        <f>(0.69*Table31115[[#This Row],[BB]])+(0.89*Table31115[[#This Row],[1B]])+(1.27*Table31115[[#This Row],[2B]])+(1.62*Table31115[[#This Row],[3B]])+(2.1*Table31115[[#This Row],[HR]])/Table31115[[#This Row],[PA]]</f>
        <v>11.73</v>
      </c>
      <c r="W5" s="15">
        <f t="shared" si="11"/>
        <v>2.4304347826086956</v>
      </c>
    </row>
    <row r="6" spans="1:23" x14ac:dyDescent="0.25">
      <c r="A6" s="16" t="s">
        <v>194</v>
      </c>
      <c r="B6" s="6">
        <v>66</v>
      </c>
      <c r="C6" s="7">
        <f t="shared" si="0"/>
        <v>63</v>
      </c>
      <c r="D6" s="7">
        <f>SUM(Table31115[[#This Row],[1B]:[HR]])</f>
        <v>21</v>
      </c>
      <c r="E6" s="6">
        <v>3</v>
      </c>
      <c r="F6" s="6">
        <v>11</v>
      </c>
      <c r="G6" s="6">
        <v>7</v>
      </c>
      <c r="H6" s="6">
        <v>0</v>
      </c>
      <c r="I6" s="6">
        <v>3</v>
      </c>
      <c r="J6" s="8">
        <f t="shared" si="1"/>
        <v>37</v>
      </c>
      <c r="K6" s="9">
        <v>3</v>
      </c>
      <c r="L6" s="11">
        <f t="shared" si="2"/>
        <v>0.52380952380952384</v>
      </c>
      <c r="M6" s="11">
        <f t="shared" si="3"/>
        <v>0.33333333333333331</v>
      </c>
      <c r="N6" s="11">
        <f t="shared" si="4"/>
        <v>0</v>
      </c>
      <c r="O6" s="11">
        <f t="shared" si="5"/>
        <v>0.14285714285714285</v>
      </c>
      <c r="P6" s="11">
        <f t="shared" si="6"/>
        <v>4.5454545454545456E-2</v>
      </c>
      <c r="Q6" s="12">
        <f t="shared" si="7"/>
        <v>0.33333333333333331</v>
      </c>
      <c r="R6" s="12">
        <f t="shared" si="8"/>
        <v>0.58730158730158732</v>
      </c>
      <c r="S6" s="14">
        <f t="shared" si="9"/>
        <v>0.36363636363636365</v>
      </c>
      <c r="T6" s="14">
        <f t="shared" si="10"/>
        <v>0.95093795093795097</v>
      </c>
      <c r="U6" s="14">
        <f>(Table31115[[#This Row],[2B]]+Table31115[[#This Row],[3B]]+(3*Table31115[[#This Row],[HR]]))/Table31115[[#This Row],[AB]]</f>
        <v>0.25396825396825395</v>
      </c>
      <c r="V6" s="15">
        <f>(0.69*Table31115[[#This Row],[BB]])+(0.89*Table31115[[#This Row],[1B]])+(1.27*Table31115[[#This Row],[2B]])+(1.62*Table31115[[#This Row],[3B]])+(2.1*Table31115[[#This Row],[HR]])/Table31115[[#This Row],[PA]]</f>
        <v>20.845454545454544</v>
      </c>
      <c r="W6" s="15">
        <f t="shared" si="11"/>
        <v>13.761818181818182</v>
      </c>
    </row>
    <row r="7" spans="1:23" x14ac:dyDescent="0.25">
      <c r="A7" s="17" t="s">
        <v>195</v>
      </c>
      <c r="B7" s="6">
        <v>61</v>
      </c>
      <c r="C7" s="7">
        <f t="shared" si="0"/>
        <v>55</v>
      </c>
      <c r="D7" s="7">
        <f>SUM(Table31115[[#This Row],[1B]:[HR]])</f>
        <v>14</v>
      </c>
      <c r="E7" s="6">
        <v>6</v>
      </c>
      <c r="F7" s="6">
        <v>7</v>
      </c>
      <c r="G7" s="6">
        <v>7</v>
      </c>
      <c r="H7" s="6">
        <v>0</v>
      </c>
      <c r="I7" s="6">
        <v>0</v>
      </c>
      <c r="J7" s="8">
        <f t="shared" si="1"/>
        <v>21</v>
      </c>
      <c r="K7" s="9">
        <v>4</v>
      </c>
      <c r="L7" s="11">
        <f t="shared" si="2"/>
        <v>0.5</v>
      </c>
      <c r="M7" s="11">
        <f t="shared" si="3"/>
        <v>0.5</v>
      </c>
      <c r="N7" s="11">
        <f t="shared" si="4"/>
        <v>0</v>
      </c>
      <c r="O7" s="11">
        <f t="shared" si="5"/>
        <v>0</v>
      </c>
      <c r="P7" s="11">
        <f t="shared" si="6"/>
        <v>9.8360655737704916E-2</v>
      </c>
      <c r="Q7" s="12">
        <f t="shared" si="7"/>
        <v>0.25454545454545452</v>
      </c>
      <c r="R7" s="12">
        <f t="shared" si="8"/>
        <v>0.38181818181818183</v>
      </c>
      <c r="S7" s="14">
        <f t="shared" si="9"/>
        <v>0.32786885245901637</v>
      </c>
      <c r="T7" s="14">
        <f t="shared" si="10"/>
        <v>0.70968703427719815</v>
      </c>
      <c r="U7" s="14">
        <f>(Table31115[[#This Row],[2B]]+Table31115[[#This Row],[3B]]+(3*Table31115[[#This Row],[HR]]))/Table31115[[#This Row],[AB]]</f>
        <v>0.12727272727272726</v>
      </c>
      <c r="V7" s="15">
        <f>(0.69*Table31115[[#This Row],[BB]])+(0.89*Table31115[[#This Row],[1B]])+(1.27*Table31115[[#This Row],[2B]])+(1.62*Table31115[[#This Row],[3B]])+(2.1*Table31115[[#This Row],[HR]])/Table31115[[#This Row],[PA]]</f>
        <v>19.260000000000002</v>
      </c>
      <c r="W7" s="15">
        <f t="shared" si="11"/>
        <v>7.4308196721311468</v>
      </c>
    </row>
    <row r="8" spans="1:23" x14ac:dyDescent="0.25">
      <c r="A8" s="17" t="s">
        <v>196</v>
      </c>
      <c r="B8" s="6">
        <v>62</v>
      </c>
      <c r="C8" s="7">
        <f t="shared" si="0"/>
        <v>60</v>
      </c>
      <c r="D8" s="7">
        <f>SUM(Table31115[[#This Row],[1B]:[HR]])</f>
        <v>12</v>
      </c>
      <c r="E8" s="6">
        <v>2</v>
      </c>
      <c r="F8" s="6">
        <v>8</v>
      </c>
      <c r="G8" s="6">
        <v>2</v>
      </c>
      <c r="H8" s="6">
        <v>1</v>
      </c>
      <c r="I8" s="6">
        <v>1</v>
      </c>
      <c r="J8" s="8">
        <f t="shared" si="1"/>
        <v>19</v>
      </c>
      <c r="K8" s="9">
        <v>5</v>
      </c>
      <c r="L8" s="11">
        <f t="shared" si="2"/>
        <v>0.66666666666666663</v>
      </c>
      <c r="M8" s="11">
        <f t="shared" si="3"/>
        <v>0.16666666666666666</v>
      </c>
      <c r="N8" s="11">
        <f t="shared" si="4"/>
        <v>8.3333333333333329E-2</v>
      </c>
      <c r="O8" s="11">
        <f t="shared" si="5"/>
        <v>8.3333333333333329E-2</v>
      </c>
      <c r="P8" s="11">
        <f t="shared" si="6"/>
        <v>3.2258064516129031E-2</v>
      </c>
      <c r="Q8" s="12">
        <f t="shared" si="7"/>
        <v>0.2</v>
      </c>
      <c r="R8" s="12">
        <f t="shared" si="8"/>
        <v>0.31666666666666665</v>
      </c>
      <c r="S8" s="14">
        <f t="shared" si="9"/>
        <v>0.22580645161290322</v>
      </c>
      <c r="T8" s="14">
        <f t="shared" si="10"/>
        <v>0.5424731182795699</v>
      </c>
      <c r="U8" s="14">
        <f>(Table31115[[#This Row],[2B]]+Table31115[[#This Row],[3B]]+(3*Table31115[[#This Row],[HR]]))/Table31115[[#This Row],[AB]]</f>
        <v>0.1</v>
      </c>
      <c r="V8" s="15">
        <f>(0.69*Table31115[[#This Row],[BB]])+(0.89*Table31115[[#This Row],[1B]])+(1.27*Table31115[[#This Row],[2B]])+(1.62*Table31115[[#This Row],[3B]])+(2.1*Table31115[[#This Row],[HR]])/Table31115[[#This Row],[PA]]</f>
        <v>12.693870967741935</v>
      </c>
      <c r="W8" s="15">
        <f t="shared" si="11"/>
        <v>4.4496774193548383</v>
      </c>
    </row>
    <row r="9" spans="1:23" x14ac:dyDescent="0.25">
      <c r="A9" s="17" t="s">
        <v>197</v>
      </c>
      <c r="B9" s="6">
        <v>60</v>
      </c>
      <c r="C9" s="7">
        <f t="shared" si="0"/>
        <v>50</v>
      </c>
      <c r="D9" s="7">
        <f>SUM(Table31115[[#This Row],[1B]:[HR]])</f>
        <v>23</v>
      </c>
      <c r="E9" s="6">
        <v>10</v>
      </c>
      <c r="F9" s="6">
        <v>13</v>
      </c>
      <c r="G9" s="6">
        <v>5</v>
      </c>
      <c r="H9" s="6">
        <v>2</v>
      </c>
      <c r="I9" s="6">
        <v>3</v>
      </c>
      <c r="J9" s="8">
        <f t="shared" si="1"/>
        <v>41</v>
      </c>
      <c r="K9" s="9">
        <v>5</v>
      </c>
      <c r="L9" s="11">
        <f t="shared" si="2"/>
        <v>0.56521739130434778</v>
      </c>
      <c r="M9" s="11">
        <f t="shared" si="3"/>
        <v>0.21739130434782608</v>
      </c>
      <c r="N9" s="11">
        <f t="shared" si="4"/>
        <v>8.6956521739130432E-2</v>
      </c>
      <c r="O9" s="11">
        <f t="shared" si="5"/>
        <v>0.13043478260869565</v>
      </c>
      <c r="P9" s="11">
        <f t="shared" si="6"/>
        <v>0.16666666666666666</v>
      </c>
      <c r="Q9" s="12">
        <f t="shared" si="7"/>
        <v>0.46</v>
      </c>
      <c r="R9" s="12">
        <f t="shared" si="8"/>
        <v>0.82</v>
      </c>
      <c r="S9" s="14">
        <f t="shared" si="9"/>
        <v>0.55000000000000004</v>
      </c>
      <c r="T9" s="14">
        <f t="shared" si="10"/>
        <v>1.37</v>
      </c>
      <c r="U9" s="14">
        <f>(Table31115[[#This Row],[2B]]+Table31115[[#This Row],[3B]]+(3*Table31115[[#This Row],[HR]]))/Table31115[[#This Row],[AB]]</f>
        <v>0.32</v>
      </c>
      <c r="V9" s="15">
        <f>(0.69*Table31115[[#This Row],[BB]])+(0.89*Table31115[[#This Row],[1B]])+(1.27*Table31115[[#This Row],[2B]])+(1.62*Table31115[[#This Row],[3B]])+(2.1*Table31115[[#This Row],[HR]])/Table31115[[#This Row],[PA]]</f>
        <v>28.165000000000003</v>
      </c>
      <c r="W9" s="15">
        <f t="shared" si="11"/>
        <v>24.02333333333333</v>
      </c>
    </row>
    <row r="10" spans="1:23" x14ac:dyDescent="0.25">
      <c r="A10" s="17" t="s">
        <v>198</v>
      </c>
      <c r="B10" s="6">
        <v>26</v>
      </c>
      <c r="C10" s="7">
        <f t="shared" si="0"/>
        <v>25</v>
      </c>
      <c r="D10" s="7">
        <f>SUM(Table31115[[#This Row],[1B]:[HR]])</f>
        <v>5</v>
      </c>
      <c r="E10" s="6">
        <v>1</v>
      </c>
      <c r="F10" s="6">
        <v>1</v>
      </c>
      <c r="G10" s="6">
        <v>2</v>
      </c>
      <c r="H10" s="6">
        <v>1</v>
      </c>
      <c r="I10" s="6">
        <v>1</v>
      </c>
      <c r="J10" s="8">
        <f t="shared" si="1"/>
        <v>12</v>
      </c>
      <c r="K10" s="9">
        <v>1</v>
      </c>
      <c r="L10" s="11">
        <f t="shared" si="2"/>
        <v>0.2</v>
      </c>
      <c r="M10" s="11">
        <f t="shared" si="3"/>
        <v>0.4</v>
      </c>
      <c r="N10" s="11">
        <f t="shared" si="4"/>
        <v>0.2</v>
      </c>
      <c r="O10" s="11">
        <f t="shared" si="5"/>
        <v>0.2</v>
      </c>
      <c r="P10" s="11">
        <f t="shared" si="6"/>
        <v>3.8461538461538464E-2</v>
      </c>
      <c r="Q10" s="12">
        <f t="shared" si="7"/>
        <v>0.2</v>
      </c>
      <c r="R10" s="12">
        <f t="shared" si="8"/>
        <v>0.48</v>
      </c>
      <c r="S10" s="14">
        <f t="shared" si="9"/>
        <v>0.23076923076923078</v>
      </c>
      <c r="T10" s="14">
        <f t="shared" si="10"/>
        <v>0.71076923076923082</v>
      </c>
      <c r="U10" s="14">
        <f>(Table31115[[#This Row],[2B]]+Table31115[[#This Row],[3B]]+(3*Table31115[[#This Row],[HR]]))/Table31115[[#This Row],[AB]]</f>
        <v>0.24</v>
      </c>
      <c r="V10" s="15">
        <f>(0.69*Table31115[[#This Row],[BB]])+(0.89*Table31115[[#This Row],[1B]])+(1.27*Table31115[[#This Row],[2B]])+(1.62*Table31115[[#This Row],[3B]])+(2.1*Table31115[[#This Row],[HR]])/Table31115[[#This Row],[PA]]</f>
        <v>5.8207692307692307</v>
      </c>
      <c r="W10" s="15">
        <f t="shared" si="11"/>
        <v>2.8492307692307692</v>
      </c>
    </row>
    <row r="11" spans="1:23" x14ac:dyDescent="0.25">
      <c r="A11" s="17" t="s">
        <v>199</v>
      </c>
      <c r="B11" s="6">
        <v>25</v>
      </c>
      <c r="C11" s="7">
        <f t="shared" si="0"/>
        <v>24</v>
      </c>
      <c r="D11" s="7">
        <f>SUM(Table31115[[#This Row],[1B]:[HR]])</f>
        <v>3</v>
      </c>
      <c r="E11" s="6">
        <v>1</v>
      </c>
      <c r="F11" s="6">
        <v>2</v>
      </c>
      <c r="G11" s="6">
        <v>1</v>
      </c>
      <c r="H11" s="6">
        <v>0</v>
      </c>
      <c r="I11" s="6">
        <v>0</v>
      </c>
      <c r="J11" s="8">
        <f t="shared" si="1"/>
        <v>4</v>
      </c>
      <c r="K11" s="9">
        <v>0</v>
      </c>
      <c r="L11" s="11">
        <f t="shared" si="2"/>
        <v>0.66666666666666663</v>
      </c>
      <c r="M11" s="11">
        <f t="shared" si="3"/>
        <v>0.33333333333333331</v>
      </c>
      <c r="N11" s="11">
        <f t="shared" si="4"/>
        <v>0</v>
      </c>
      <c r="O11" s="11">
        <f t="shared" si="5"/>
        <v>0</v>
      </c>
      <c r="P11" s="11">
        <f t="shared" si="6"/>
        <v>0.04</v>
      </c>
      <c r="Q11" s="12">
        <f t="shared" si="7"/>
        <v>0.125</v>
      </c>
      <c r="R11" s="12">
        <f t="shared" si="8"/>
        <v>0.16666666666666666</v>
      </c>
      <c r="S11" s="14">
        <f t="shared" si="9"/>
        <v>0.16</v>
      </c>
      <c r="T11" s="14">
        <f t="shared" si="10"/>
        <v>0.32666666666666666</v>
      </c>
      <c r="U11" s="14">
        <f>(Table31115[[#This Row],[2B]]+Table31115[[#This Row],[3B]]+(3*Table31115[[#This Row],[HR]]))/Table31115[[#This Row],[AB]]</f>
        <v>4.1666666666666664E-2</v>
      </c>
      <c r="V11" s="15">
        <f>(0.69*Table31115[[#This Row],[BB]])+(0.89*Table31115[[#This Row],[1B]])+(1.27*Table31115[[#This Row],[2B]])+(1.62*Table31115[[#This Row],[3B]])+(2.1*Table31115[[#This Row],[HR]])/Table31115[[#This Row],[PA]]</f>
        <v>3.7399999999999998</v>
      </c>
      <c r="W11" s="15">
        <f t="shared" si="11"/>
        <v>0.68159999999999998</v>
      </c>
    </row>
    <row r="12" spans="1:23" x14ac:dyDescent="0.25">
      <c r="A12" s="17" t="s">
        <v>200</v>
      </c>
      <c r="B12" s="6">
        <v>28</v>
      </c>
      <c r="C12" s="7">
        <f t="shared" si="0"/>
        <v>27</v>
      </c>
      <c r="D12" s="7">
        <f>SUM(Table31115[[#This Row],[1B]:[HR]])</f>
        <v>4</v>
      </c>
      <c r="E12" s="6">
        <v>1</v>
      </c>
      <c r="F12" s="6">
        <v>0</v>
      </c>
      <c r="G12" s="6">
        <v>2</v>
      </c>
      <c r="H12" s="6">
        <v>2</v>
      </c>
      <c r="I12" s="6">
        <v>0</v>
      </c>
      <c r="J12" s="8">
        <f t="shared" si="1"/>
        <v>10</v>
      </c>
      <c r="K12" s="9">
        <v>0</v>
      </c>
      <c r="L12" s="11">
        <f t="shared" si="2"/>
        <v>0</v>
      </c>
      <c r="M12" s="11">
        <f t="shared" si="3"/>
        <v>0.5</v>
      </c>
      <c r="N12" s="11">
        <f t="shared" si="4"/>
        <v>0.5</v>
      </c>
      <c r="O12" s="11">
        <f t="shared" si="5"/>
        <v>0</v>
      </c>
      <c r="P12" s="11">
        <f t="shared" si="6"/>
        <v>3.5714285714285712E-2</v>
      </c>
      <c r="Q12" s="12">
        <f t="shared" si="7"/>
        <v>0.14814814814814814</v>
      </c>
      <c r="R12" s="12">
        <f t="shared" si="8"/>
        <v>0.37037037037037035</v>
      </c>
      <c r="S12" s="14">
        <f t="shared" si="9"/>
        <v>0.17857142857142858</v>
      </c>
      <c r="T12" s="14">
        <f t="shared" si="10"/>
        <v>0.54894179894179895</v>
      </c>
      <c r="U12" s="14">
        <f>(Table31115[[#This Row],[2B]]+Table31115[[#This Row],[3B]]+(3*Table31115[[#This Row],[HR]]))/Table31115[[#This Row],[AB]]</f>
        <v>0.14814814814814814</v>
      </c>
      <c r="V12" s="15">
        <f>(0.69*Table31115[[#This Row],[BB]])+(0.89*Table31115[[#This Row],[1B]])+(1.27*Table31115[[#This Row],[2B]])+(1.62*Table31115[[#This Row],[3B]])+(2.1*Table31115[[#This Row],[HR]])/Table31115[[#This Row],[PA]]</f>
        <v>6.4700000000000006</v>
      </c>
      <c r="W12" s="15">
        <f t="shared" si="11"/>
        <v>1.8321428571428571</v>
      </c>
    </row>
    <row r="13" spans="1:23" x14ac:dyDescent="0.25">
      <c r="A13" s="17" t="s">
        <v>201</v>
      </c>
      <c r="B13" s="6">
        <v>25</v>
      </c>
      <c r="C13" s="7">
        <f t="shared" si="0"/>
        <v>19</v>
      </c>
      <c r="D13" s="7">
        <f>SUM(Table31115[[#This Row],[1B]:[HR]])</f>
        <v>0</v>
      </c>
      <c r="E13" s="6">
        <v>6</v>
      </c>
      <c r="F13" s="6">
        <v>0</v>
      </c>
      <c r="G13" s="6">
        <v>0</v>
      </c>
      <c r="H13" s="6">
        <v>0</v>
      </c>
      <c r="I13" s="6">
        <v>0</v>
      </c>
      <c r="J13" s="8">
        <f t="shared" si="1"/>
        <v>0</v>
      </c>
      <c r="K13" s="9">
        <v>0</v>
      </c>
      <c r="L13" s="11">
        <f t="shared" si="2"/>
        <v>0</v>
      </c>
      <c r="M13" s="11">
        <f t="shared" si="3"/>
        <v>0</v>
      </c>
      <c r="N13" s="11">
        <f t="shared" si="4"/>
        <v>0</v>
      </c>
      <c r="O13" s="11">
        <f t="shared" si="5"/>
        <v>0</v>
      </c>
      <c r="P13" s="11">
        <f t="shared" si="6"/>
        <v>0.24</v>
      </c>
      <c r="Q13" s="12">
        <f t="shared" si="7"/>
        <v>0</v>
      </c>
      <c r="R13" s="12">
        <f t="shared" si="8"/>
        <v>0</v>
      </c>
      <c r="S13" s="14">
        <f t="shared" si="9"/>
        <v>0.24</v>
      </c>
      <c r="T13" s="14">
        <f t="shared" si="10"/>
        <v>0.24</v>
      </c>
      <c r="U13" s="14">
        <f>(Table31115[[#This Row],[2B]]+Table31115[[#This Row],[3B]]+(3*Table31115[[#This Row],[HR]]))/Table31115[[#This Row],[AB]]</f>
        <v>0</v>
      </c>
      <c r="V13" s="15">
        <f>(0.69*Table31115[[#This Row],[BB]])+(0.89*Table31115[[#This Row],[1B]])+(1.27*Table31115[[#This Row],[2B]])+(1.62*Table31115[[#This Row],[3B]])+(2.1*Table31115[[#This Row],[HR]])/Table31115[[#This Row],[PA]]</f>
        <v>4.1399999999999997</v>
      </c>
      <c r="W13" s="15">
        <f t="shared" si="11"/>
        <v>0.37439999999999996</v>
      </c>
    </row>
    <row r="14" spans="1:23" x14ac:dyDescent="0.25">
      <c r="A14" s="18" t="s">
        <v>202</v>
      </c>
      <c r="B14" s="6">
        <v>25</v>
      </c>
      <c r="C14" s="19">
        <f t="shared" si="0"/>
        <v>18</v>
      </c>
      <c r="D14" s="7">
        <f>SUM(Table31115[[#This Row],[1B]:[HR]])</f>
        <v>4</v>
      </c>
      <c r="E14" s="6">
        <v>7</v>
      </c>
      <c r="F14" s="6">
        <v>2</v>
      </c>
      <c r="G14" s="6">
        <v>1</v>
      </c>
      <c r="H14" s="6">
        <v>0</v>
      </c>
      <c r="I14" s="6">
        <v>1</v>
      </c>
      <c r="J14" s="8">
        <f t="shared" si="1"/>
        <v>8</v>
      </c>
      <c r="K14" s="9">
        <v>1</v>
      </c>
      <c r="L14" s="20">
        <f t="shared" si="2"/>
        <v>0.5</v>
      </c>
      <c r="M14" s="20">
        <f t="shared" si="3"/>
        <v>0.25</v>
      </c>
      <c r="N14" s="11">
        <f t="shared" si="4"/>
        <v>0</v>
      </c>
      <c r="O14" s="11">
        <f t="shared" si="5"/>
        <v>0.25</v>
      </c>
      <c r="P14" s="11">
        <f t="shared" si="6"/>
        <v>0.28000000000000003</v>
      </c>
      <c r="Q14" s="21">
        <f t="shared" si="7"/>
        <v>0.22222222222222221</v>
      </c>
      <c r="R14" s="21">
        <f t="shared" si="8"/>
        <v>0.44444444444444442</v>
      </c>
      <c r="S14" s="22">
        <f t="shared" si="9"/>
        <v>0.44</v>
      </c>
      <c r="T14" s="22">
        <f t="shared" si="10"/>
        <v>0.88444444444444437</v>
      </c>
      <c r="U14" s="22">
        <f>(Table31115[[#This Row],[2B]]+Table31115[[#This Row],[3B]]+(3*Table31115[[#This Row],[HR]]))/Table31115[[#This Row],[AB]]</f>
        <v>0.22222222222222221</v>
      </c>
      <c r="V14" s="23">
        <f>(0.69*Table31115[[#This Row],[BB]])+(0.89*Table31115[[#This Row],[1B]])+(1.27*Table31115[[#This Row],[2B]])+(1.62*Table31115[[#This Row],[3B]])+(2.1*Table31115[[#This Row],[HR]])/Table31115[[#This Row],[PA]]</f>
        <v>7.9640000000000004</v>
      </c>
      <c r="W14" s="15">
        <f t="shared" si="11"/>
        <v>4.3416000000000006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5E00-4FBD-40DF-BF04-F8846FF66E6C}">
  <dimension ref="A1:W14"/>
  <sheetViews>
    <sheetView workbookViewId="0">
      <selection activeCell="M29" sqref="M29"/>
    </sheetView>
  </sheetViews>
  <sheetFormatPr defaultRowHeight="15" x14ac:dyDescent="0.25"/>
  <cols>
    <col min="1" max="1" width="17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203</v>
      </c>
      <c r="B2" s="6">
        <v>73</v>
      </c>
      <c r="C2" s="7">
        <f t="shared" ref="C2:C14" si="0">B2-E2</f>
        <v>66</v>
      </c>
      <c r="D2" s="7">
        <f>SUM(Table31116[[#This Row],[1B]:[HR]])</f>
        <v>25</v>
      </c>
      <c r="E2" s="6">
        <v>7</v>
      </c>
      <c r="F2" s="6">
        <v>13</v>
      </c>
      <c r="G2" s="6">
        <v>7</v>
      </c>
      <c r="H2" s="6">
        <v>0</v>
      </c>
      <c r="I2" s="6">
        <v>5</v>
      </c>
      <c r="J2" s="8">
        <f t="shared" ref="J2:J14" si="1">SUM((F2*1),(G2*2),(H2*3),(I2*4))</f>
        <v>47</v>
      </c>
      <c r="K2" s="9">
        <v>5</v>
      </c>
      <c r="L2" s="10">
        <f t="shared" ref="L2:L14" si="2">IFERROR(F2/D2,0)</f>
        <v>0.52</v>
      </c>
      <c r="M2" s="10">
        <f t="shared" ref="M2:M14" si="3">IFERROR(G2/D2,0)</f>
        <v>0.28000000000000003</v>
      </c>
      <c r="N2" s="10">
        <f t="shared" ref="N2:N14" si="4">IFERROR(H2/D2,0)</f>
        <v>0</v>
      </c>
      <c r="O2" s="11">
        <f t="shared" ref="O2:O14" si="5">IFERROR(I2/D2,0)</f>
        <v>0.2</v>
      </c>
      <c r="P2" s="11">
        <f t="shared" ref="P2:P14" si="6">IFERROR(E2/B2,0)</f>
        <v>9.5890410958904104E-2</v>
      </c>
      <c r="Q2" s="12">
        <f t="shared" ref="Q2:Q14" si="7">IFERROR((F2+G2+H2+I2)/C2,0)</f>
        <v>0.37878787878787878</v>
      </c>
      <c r="R2" s="13">
        <f t="shared" ref="R2:R14" si="8">IFERROR(J2/C2,0)</f>
        <v>0.71212121212121215</v>
      </c>
      <c r="S2" s="14">
        <f t="shared" ref="S2:S14" si="9">(D2+E2)/B2</f>
        <v>0.43835616438356162</v>
      </c>
      <c r="T2" s="14">
        <f t="shared" ref="T2:T14" si="10">R2+S2</f>
        <v>1.1504773765047738</v>
      </c>
      <c r="U2" s="14">
        <f>(Table31116[[#This Row],[2B]]+Table31116[[#This Row],[3B]]+(3*Table31116[[#This Row],[HR]]))/Table31116[[#This Row],[AB]]</f>
        <v>0.33333333333333331</v>
      </c>
      <c r="V2" s="15">
        <f>(0.69*Table31116[[#This Row],[BB]])+(0.89*Table31116[[#This Row],[1B]])+(1.27*Table31116[[#This Row],[2B]])+(1.62*Table31116[[#This Row],[3B]])+(2.1*Table31116[[#This Row],[HR]])/Table31116[[#This Row],[PA]]</f>
        <v>25.433835616438355</v>
      </c>
      <c r="W2" s="15">
        <f t="shared" ref="W2:W14" si="11">((D2+E2)*(J2+(0.26*E2))+(0.52*K2))/B2</f>
        <v>21.436164383561643</v>
      </c>
    </row>
    <row r="3" spans="1:23" x14ac:dyDescent="0.25">
      <c r="A3" s="17" t="s">
        <v>204</v>
      </c>
      <c r="B3" s="6">
        <v>73</v>
      </c>
      <c r="C3" s="7">
        <f t="shared" si="0"/>
        <v>66</v>
      </c>
      <c r="D3" s="7">
        <f>SUM(Table31116[[#This Row],[1B]:[HR]])</f>
        <v>17</v>
      </c>
      <c r="E3" s="6">
        <v>7</v>
      </c>
      <c r="F3" s="6">
        <v>10</v>
      </c>
      <c r="G3" s="6">
        <v>5</v>
      </c>
      <c r="H3" s="6">
        <v>0</v>
      </c>
      <c r="I3" s="6">
        <v>2</v>
      </c>
      <c r="J3" s="8">
        <f t="shared" si="1"/>
        <v>28</v>
      </c>
      <c r="K3" s="9">
        <v>6</v>
      </c>
      <c r="L3" s="11">
        <f t="shared" si="2"/>
        <v>0.58823529411764708</v>
      </c>
      <c r="M3" s="11">
        <f t="shared" si="3"/>
        <v>0.29411764705882354</v>
      </c>
      <c r="N3" s="11">
        <f t="shared" si="4"/>
        <v>0</v>
      </c>
      <c r="O3" s="11">
        <f t="shared" si="5"/>
        <v>0.11764705882352941</v>
      </c>
      <c r="P3" s="11">
        <f t="shared" si="6"/>
        <v>9.5890410958904104E-2</v>
      </c>
      <c r="Q3" s="12">
        <f t="shared" si="7"/>
        <v>0.25757575757575757</v>
      </c>
      <c r="R3" s="12">
        <f t="shared" si="8"/>
        <v>0.42424242424242425</v>
      </c>
      <c r="S3" s="14">
        <f t="shared" si="9"/>
        <v>0.32876712328767121</v>
      </c>
      <c r="T3" s="14">
        <f t="shared" si="10"/>
        <v>0.75300954753009552</v>
      </c>
      <c r="U3" s="14">
        <f>(Table31116[[#This Row],[2B]]+Table31116[[#This Row],[3B]]+(3*Table31116[[#This Row],[HR]]))/Table31116[[#This Row],[AB]]</f>
        <v>0.16666666666666666</v>
      </c>
      <c r="V3" s="15">
        <f>(0.69*Table31116[[#This Row],[BB]])+(0.89*Table31116[[#This Row],[1B]])+(1.27*Table31116[[#This Row],[2B]])+(1.62*Table31116[[#This Row],[3B]])+(2.1*Table31116[[#This Row],[HR]])/Table31116[[#This Row],[PA]]</f>
        <v>20.137534246575342</v>
      </c>
      <c r="W3" s="15">
        <f t="shared" si="11"/>
        <v>9.8465753424657549</v>
      </c>
    </row>
    <row r="4" spans="1:23" x14ac:dyDescent="0.25">
      <c r="A4" s="17" t="s">
        <v>205</v>
      </c>
      <c r="B4" s="6">
        <v>68</v>
      </c>
      <c r="C4" s="7">
        <f t="shared" si="0"/>
        <v>64</v>
      </c>
      <c r="D4" s="7">
        <f>SUM(Table31116[[#This Row],[1B]:[HR]])</f>
        <v>16</v>
      </c>
      <c r="E4" s="6">
        <v>4</v>
      </c>
      <c r="F4" s="6">
        <v>7</v>
      </c>
      <c r="G4" s="6">
        <v>7</v>
      </c>
      <c r="H4" s="6">
        <v>1</v>
      </c>
      <c r="I4" s="6">
        <v>1</v>
      </c>
      <c r="J4" s="8">
        <f t="shared" si="1"/>
        <v>28</v>
      </c>
      <c r="K4" s="9">
        <v>5</v>
      </c>
      <c r="L4" s="11">
        <f t="shared" si="2"/>
        <v>0.4375</v>
      </c>
      <c r="M4" s="11">
        <f t="shared" si="3"/>
        <v>0.4375</v>
      </c>
      <c r="N4" s="11">
        <f t="shared" si="4"/>
        <v>6.25E-2</v>
      </c>
      <c r="O4" s="11">
        <f t="shared" si="5"/>
        <v>6.25E-2</v>
      </c>
      <c r="P4" s="11">
        <f t="shared" si="6"/>
        <v>5.8823529411764705E-2</v>
      </c>
      <c r="Q4" s="12">
        <f t="shared" si="7"/>
        <v>0.25</v>
      </c>
      <c r="R4" s="12">
        <f t="shared" si="8"/>
        <v>0.4375</v>
      </c>
      <c r="S4" s="14">
        <f t="shared" si="9"/>
        <v>0.29411764705882354</v>
      </c>
      <c r="T4" s="14">
        <f t="shared" si="10"/>
        <v>0.73161764705882359</v>
      </c>
      <c r="U4" s="14">
        <f>(Table31116[[#This Row],[2B]]+Table31116[[#This Row],[3B]]+(3*Table31116[[#This Row],[HR]]))/Table31116[[#This Row],[AB]]</f>
        <v>0.171875</v>
      </c>
      <c r="V4" s="15">
        <f>(0.69*Table31116[[#This Row],[BB]])+(0.89*Table31116[[#This Row],[1B]])+(1.27*Table31116[[#This Row],[2B]])+(1.62*Table31116[[#This Row],[3B]])+(2.1*Table31116[[#This Row],[HR]])/Table31116[[#This Row],[PA]]</f>
        <v>19.53088235294118</v>
      </c>
      <c r="W4" s="15">
        <f t="shared" si="11"/>
        <v>8.5794117647058812</v>
      </c>
    </row>
    <row r="5" spans="1:23" x14ac:dyDescent="0.25">
      <c r="A5" s="17" t="s">
        <v>206</v>
      </c>
      <c r="B5" s="6">
        <v>69</v>
      </c>
      <c r="C5" s="7">
        <f t="shared" si="0"/>
        <v>65</v>
      </c>
      <c r="D5" s="7">
        <f>SUM(Table31116[[#This Row],[1B]:[HR]])</f>
        <v>18</v>
      </c>
      <c r="E5" s="6">
        <v>4</v>
      </c>
      <c r="F5" s="6">
        <v>12</v>
      </c>
      <c r="G5" s="6">
        <v>5</v>
      </c>
      <c r="H5" s="6">
        <v>0</v>
      </c>
      <c r="I5" s="6">
        <v>1</v>
      </c>
      <c r="J5" s="8">
        <f t="shared" si="1"/>
        <v>26</v>
      </c>
      <c r="K5" s="9">
        <v>4</v>
      </c>
      <c r="L5" s="11">
        <f t="shared" si="2"/>
        <v>0.66666666666666663</v>
      </c>
      <c r="M5" s="11">
        <f t="shared" si="3"/>
        <v>0.27777777777777779</v>
      </c>
      <c r="N5" s="11">
        <f t="shared" si="4"/>
        <v>0</v>
      </c>
      <c r="O5" s="11">
        <f t="shared" si="5"/>
        <v>5.5555555555555552E-2</v>
      </c>
      <c r="P5" s="11">
        <f t="shared" si="6"/>
        <v>5.7971014492753624E-2</v>
      </c>
      <c r="Q5" s="12">
        <f t="shared" si="7"/>
        <v>0.27692307692307694</v>
      </c>
      <c r="R5" s="12">
        <f t="shared" si="8"/>
        <v>0.4</v>
      </c>
      <c r="S5" s="14">
        <f t="shared" si="9"/>
        <v>0.3188405797101449</v>
      </c>
      <c r="T5" s="14">
        <f t="shared" si="10"/>
        <v>0.71884057971014492</v>
      </c>
      <c r="U5" s="14">
        <f>(Table31116[[#This Row],[2B]]+Table31116[[#This Row],[3B]]+(3*Table31116[[#This Row],[HR]]))/Table31116[[#This Row],[AB]]</f>
        <v>0.12307692307692308</v>
      </c>
      <c r="V5" s="15">
        <f>(0.69*Table31116[[#This Row],[BB]])+(0.89*Table31116[[#This Row],[1B]])+(1.27*Table31116[[#This Row],[2B]])+(1.62*Table31116[[#This Row],[3B]])+(2.1*Table31116[[#This Row],[HR]])/Table31116[[#This Row],[PA]]</f>
        <v>19.820434782608693</v>
      </c>
      <c r="W5" s="15">
        <f t="shared" si="11"/>
        <v>8.6515942028985506</v>
      </c>
    </row>
    <row r="6" spans="1:23" x14ac:dyDescent="0.25">
      <c r="A6" s="16" t="s">
        <v>207</v>
      </c>
      <c r="B6" s="6">
        <v>67</v>
      </c>
      <c r="C6" s="7">
        <f t="shared" si="0"/>
        <v>58</v>
      </c>
      <c r="D6" s="7">
        <f>SUM(Table31116[[#This Row],[1B]:[HR]])</f>
        <v>23</v>
      </c>
      <c r="E6" s="6">
        <v>9</v>
      </c>
      <c r="F6" s="6">
        <v>11</v>
      </c>
      <c r="G6" s="6">
        <v>6</v>
      </c>
      <c r="H6" s="6">
        <v>0</v>
      </c>
      <c r="I6" s="6">
        <v>6</v>
      </c>
      <c r="J6" s="8">
        <f t="shared" si="1"/>
        <v>47</v>
      </c>
      <c r="K6" s="9">
        <v>3</v>
      </c>
      <c r="L6" s="11">
        <f t="shared" si="2"/>
        <v>0.47826086956521741</v>
      </c>
      <c r="M6" s="11">
        <f t="shared" si="3"/>
        <v>0.2608695652173913</v>
      </c>
      <c r="N6" s="11">
        <f t="shared" si="4"/>
        <v>0</v>
      </c>
      <c r="O6" s="11">
        <f t="shared" si="5"/>
        <v>0.2608695652173913</v>
      </c>
      <c r="P6" s="11">
        <f t="shared" si="6"/>
        <v>0.13432835820895522</v>
      </c>
      <c r="Q6" s="12">
        <f t="shared" si="7"/>
        <v>0.39655172413793105</v>
      </c>
      <c r="R6" s="12">
        <f t="shared" si="8"/>
        <v>0.81034482758620685</v>
      </c>
      <c r="S6" s="14">
        <f t="shared" si="9"/>
        <v>0.47761194029850745</v>
      </c>
      <c r="T6" s="14">
        <f t="shared" si="10"/>
        <v>1.2879567678847144</v>
      </c>
      <c r="U6" s="14">
        <f>(Table31116[[#This Row],[2B]]+Table31116[[#This Row],[3B]]+(3*Table31116[[#This Row],[HR]]))/Table31116[[#This Row],[AB]]</f>
        <v>0.41379310344827586</v>
      </c>
      <c r="V6" s="15">
        <f>(0.69*Table31116[[#This Row],[BB]])+(0.89*Table31116[[#This Row],[1B]])+(1.27*Table31116[[#This Row],[2B]])+(1.62*Table31116[[#This Row],[3B]])+(2.1*Table31116[[#This Row],[HR]])/Table31116[[#This Row],[PA]]</f>
        <v>23.808059701492539</v>
      </c>
      <c r="W6" s="15">
        <f t="shared" si="11"/>
        <v>23.588656716417912</v>
      </c>
    </row>
    <row r="7" spans="1:23" x14ac:dyDescent="0.25">
      <c r="A7" s="17" t="s">
        <v>208</v>
      </c>
      <c r="B7" s="6">
        <v>63</v>
      </c>
      <c r="C7" s="7">
        <f t="shared" si="0"/>
        <v>56</v>
      </c>
      <c r="D7" s="7">
        <f>SUM(Table31116[[#This Row],[1B]:[HR]])</f>
        <v>9</v>
      </c>
      <c r="E7" s="6">
        <v>7</v>
      </c>
      <c r="F7" s="6">
        <v>4</v>
      </c>
      <c r="G7" s="6">
        <v>4</v>
      </c>
      <c r="H7" s="6">
        <v>1</v>
      </c>
      <c r="I7" s="6">
        <v>0</v>
      </c>
      <c r="J7" s="8">
        <f t="shared" si="1"/>
        <v>15</v>
      </c>
      <c r="K7" s="9">
        <v>3</v>
      </c>
      <c r="L7" s="11">
        <f t="shared" si="2"/>
        <v>0.44444444444444442</v>
      </c>
      <c r="M7" s="11">
        <f t="shared" si="3"/>
        <v>0.44444444444444442</v>
      </c>
      <c r="N7" s="11">
        <f t="shared" si="4"/>
        <v>0.1111111111111111</v>
      </c>
      <c r="O7" s="11">
        <f t="shared" si="5"/>
        <v>0</v>
      </c>
      <c r="P7" s="11">
        <f t="shared" si="6"/>
        <v>0.1111111111111111</v>
      </c>
      <c r="Q7" s="12">
        <f t="shared" si="7"/>
        <v>0.16071428571428573</v>
      </c>
      <c r="R7" s="12">
        <f t="shared" si="8"/>
        <v>0.26785714285714285</v>
      </c>
      <c r="S7" s="14">
        <f t="shared" si="9"/>
        <v>0.25396825396825395</v>
      </c>
      <c r="T7" s="14">
        <f t="shared" si="10"/>
        <v>0.52182539682539675</v>
      </c>
      <c r="U7" s="14">
        <f>(Table31116[[#This Row],[2B]]+Table31116[[#This Row],[3B]]+(3*Table31116[[#This Row],[HR]]))/Table31116[[#This Row],[AB]]</f>
        <v>8.9285714285714288E-2</v>
      </c>
      <c r="V7" s="15">
        <f>(0.69*Table31116[[#This Row],[BB]])+(0.89*Table31116[[#This Row],[1B]])+(1.27*Table31116[[#This Row],[2B]])+(1.62*Table31116[[#This Row],[3B]])+(2.1*Table31116[[#This Row],[HR]])/Table31116[[#This Row],[PA]]</f>
        <v>15.09</v>
      </c>
      <c r="W7" s="15">
        <f t="shared" si="11"/>
        <v>4.2965079365079371</v>
      </c>
    </row>
    <row r="8" spans="1:23" x14ac:dyDescent="0.25">
      <c r="A8" s="17" t="s">
        <v>209</v>
      </c>
      <c r="B8" s="6">
        <v>62</v>
      </c>
      <c r="C8" s="7">
        <f t="shared" si="0"/>
        <v>59</v>
      </c>
      <c r="D8" s="7">
        <f>SUM(Table31116[[#This Row],[1B]:[HR]])</f>
        <v>14</v>
      </c>
      <c r="E8" s="6">
        <v>3</v>
      </c>
      <c r="F8" s="6">
        <v>6</v>
      </c>
      <c r="G8" s="6">
        <v>6</v>
      </c>
      <c r="H8" s="6">
        <v>0</v>
      </c>
      <c r="I8" s="6">
        <v>2</v>
      </c>
      <c r="J8" s="8">
        <f t="shared" si="1"/>
        <v>26</v>
      </c>
      <c r="K8" s="9">
        <v>7</v>
      </c>
      <c r="L8" s="11">
        <f t="shared" si="2"/>
        <v>0.42857142857142855</v>
      </c>
      <c r="M8" s="11">
        <f t="shared" si="3"/>
        <v>0.42857142857142855</v>
      </c>
      <c r="N8" s="11">
        <f t="shared" si="4"/>
        <v>0</v>
      </c>
      <c r="O8" s="11">
        <f t="shared" si="5"/>
        <v>0.14285714285714285</v>
      </c>
      <c r="P8" s="11">
        <f t="shared" si="6"/>
        <v>4.8387096774193547E-2</v>
      </c>
      <c r="Q8" s="12">
        <f t="shared" si="7"/>
        <v>0.23728813559322035</v>
      </c>
      <c r="R8" s="12">
        <f t="shared" si="8"/>
        <v>0.44067796610169491</v>
      </c>
      <c r="S8" s="14">
        <f t="shared" si="9"/>
        <v>0.27419354838709675</v>
      </c>
      <c r="T8" s="14">
        <f t="shared" si="10"/>
        <v>0.7148715144887916</v>
      </c>
      <c r="U8" s="14">
        <f>(Table31116[[#This Row],[2B]]+Table31116[[#This Row],[3B]]+(3*Table31116[[#This Row],[HR]]))/Table31116[[#This Row],[AB]]</f>
        <v>0.20338983050847459</v>
      </c>
      <c r="V8" s="15">
        <f>(0.69*Table31116[[#This Row],[BB]])+(0.89*Table31116[[#This Row],[1B]])+(1.27*Table31116[[#This Row],[2B]])+(1.62*Table31116[[#This Row],[3B]])+(2.1*Table31116[[#This Row],[HR]])/Table31116[[#This Row],[PA]]</f>
        <v>15.097741935483873</v>
      </c>
      <c r="W8" s="15">
        <f t="shared" si="11"/>
        <v>7.4016129032258062</v>
      </c>
    </row>
    <row r="9" spans="1:23" x14ac:dyDescent="0.25">
      <c r="A9" s="17" t="s">
        <v>210</v>
      </c>
      <c r="B9" s="6">
        <v>63</v>
      </c>
      <c r="C9" s="7">
        <f t="shared" si="0"/>
        <v>58</v>
      </c>
      <c r="D9" s="7">
        <f>SUM(Table31116[[#This Row],[1B]:[HR]])</f>
        <v>13</v>
      </c>
      <c r="E9" s="6">
        <v>5</v>
      </c>
      <c r="F9" s="6">
        <v>8</v>
      </c>
      <c r="G9" s="6">
        <v>3</v>
      </c>
      <c r="H9" s="6">
        <v>0</v>
      </c>
      <c r="I9" s="6">
        <v>2</v>
      </c>
      <c r="J9" s="8">
        <f t="shared" si="1"/>
        <v>22</v>
      </c>
      <c r="K9" s="9">
        <v>3</v>
      </c>
      <c r="L9" s="11">
        <f t="shared" si="2"/>
        <v>0.61538461538461542</v>
      </c>
      <c r="M9" s="11">
        <f t="shared" si="3"/>
        <v>0.23076923076923078</v>
      </c>
      <c r="N9" s="11">
        <f t="shared" si="4"/>
        <v>0</v>
      </c>
      <c r="O9" s="11">
        <f t="shared" si="5"/>
        <v>0.15384615384615385</v>
      </c>
      <c r="P9" s="11">
        <f t="shared" si="6"/>
        <v>7.9365079365079361E-2</v>
      </c>
      <c r="Q9" s="12">
        <f t="shared" si="7"/>
        <v>0.22413793103448276</v>
      </c>
      <c r="R9" s="12">
        <f t="shared" si="8"/>
        <v>0.37931034482758619</v>
      </c>
      <c r="S9" s="14">
        <f t="shared" si="9"/>
        <v>0.2857142857142857</v>
      </c>
      <c r="T9" s="14">
        <f t="shared" si="10"/>
        <v>0.66502463054187189</v>
      </c>
      <c r="U9" s="14">
        <f>(Table31116[[#This Row],[2B]]+Table31116[[#This Row],[3B]]+(3*Table31116[[#This Row],[HR]]))/Table31116[[#This Row],[AB]]</f>
        <v>0.15517241379310345</v>
      </c>
      <c r="V9" s="15">
        <f>(0.69*Table31116[[#This Row],[BB]])+(0.89*Table31116[[#This Row],[1B]])+(1.27*Table31116[[#This Row],[2B]])+(1.62*Table31116[[#This Row],[3B]])+(2.1*Table31116[[#This Row],[HR]])/Table31116[[#This Row],[PA]]</f>
        <v>14.446666666666667</v>
      </c>
      <c r="W9" s="15">
        <f t="shared" si="11"/>
        <v>6.6819047619047627</v>
      </c>
    </row>
    <row r="10" spans="1:23" x14ac:dyDescent="0.25">
      <c r="A10" s="17" t="s">
        <v>211</v>
      </c>
      <c r="B10" s="6">
        <v>28</v>
      </c>
      <c r="C10" s="7">
        <f t="shared" si="0"/>
        <v>22</v>
      </c>
      <c r="D10" s="7">
        <f>SUM(Table31116[[#This Row],[1B]:[HR]])</f>
        <v>6</v>
      </c>
      <c r="E10" s="6">
        <v>6</v>
      </c>
      <c r="F10" s="6">
        <v>3</v>
      </c>
      <c r="G10" s="6">
        <v>1</v>
      </c>
      <c r="H10" s="6">
        <v>0</v>
      </c>
      <c r="I10" s="6">
        <v>2</v>
      </c>
      <c r="J10" s="8">
        <f t="shared" si="1"/>
        <v>13</v>
      </c>
      <c r="K10" s="9">
        <v>1</v>
      </c>
      <c r="L10" s="11">
        <f t="shared" si="2"/>
        <v>0.5</v>
      </c>
      <c r="M10" s="11">
        <f t="shared" si="3"/>
        <v>0.16666666666666666</v>
      </c>
      <c r="N10" s="11">
        <f t="shared" si="4"/>
        <v>0</v>
      </c>
      <c r="O10" s="11">
        <f t="shared" si="5"/>
        <v>0.33333333333333331</v>
      </c>
      <c r="P10" s="11">
        <f t="shared" si="6"/>
        <v>0.21428571428571427</v>
      </c>
      <c r="Q10" s="12">
        <f t="shared" si="7"/>
        <v>0.27272727272727271</v>
      </c>
      <c r="R10" s="12">
        <f t="shared" si="8"/>
        <v>0.59090909090909094</v>
      </c>
      <c r="S10" s="14">
        <f t="shared" si="9"/>
        <v>0.42857142857142855</v>
      </c>
      <c r="T10" s="14">
        <f t="shared" si="10"/>
        <v>1.0194805194805194</v>
      </c>
      <c r="U10" s="14">
        <f>(Table31116[[#This Row],[2B]]+Table31116[[#This Row],[3B]]+(3*Table31116[[#This Row],[HR]]))/Table31116[[#This Row],[AB]]</f>
        <v>0.31818181818181818</v>
      </c>
      <c r="V10" s="15">
        <f>(0.69*Table31116[[#This Row],[BB]])+(0.89*Table31116[[#This Row],[1B]])+(1.27*Table31116[[#This Row],[2B]])+(1.62*Table31116[[#This Row],[3B]])+(2.1*Table31116[[#This Row],[HR]])/Table31116[[#This Row],[PA]]</f>
        <v>8.23</v>
      </c>
      <c r="W10" s="15">
        <f t="shared" si="11"/>
        <v>6.2585714285714289</v>
      </c>
    </row>
    <row r="11" spans="1:23" x14ac:dyDescent="0.25">
      <c r="A11" s="17" t="s">
        <v>212</v>
      </c>
      <c r="B11" s="6">
        <v>26</v>
      </c>
      <c r="C11" s="7">
        <f t="shared" si="0"/>
        <v>22</v>
      </c>
      <c r="D11" s="7">
        <f>SUM(Table31116[[#This Row],[1B]:[HR]])</f>
        <v>3</v>
      </c>
      <c r="E11" s="6">
        <v>4</v>
      </c>
      <c r="F11" s="6">
        <v>3</v>
      </c>
      <c r="G11" s="6">
        <v>0</v>
      </c>
      <c r="H11" s="6">
        <v>0</v>
      </c>
      <c r="I11" s="6">
        <v>0</v>
      </c>
      <c r="J11" s="8">
        <f t="shared" si="1"/>
        <v>3</v>
      </c>
      <c r="K11" s="9">
        <v>1</v>
      </c>
      <c r="L11" s="11">
        <f t="shared" si="2"/>
        <v>1</v>
      </c>
      <c r="M11" s="11">
        <f t="shared" si="3"/>
        <v>0</v>
      </c>
      <c r="N11" s="11">
        <f t="shared" si="4"/>
        <v>0</v>
      </c>
      <c r="O11" s="11">
        <f t="shared" si="5"/>
        <v>0</v>
      </c>
      <c r="P11" s="11">
        <f t="shared" si="6"/>
        <v>0.15384615384615385</v>
      </c>
      <c r="Q11" s="12">
        <f t="shared" si="7"/>
        <v>0.13636363636363635</v>
      </c>
      <c r="R11" s="12">
        <f t="shared" si="8"/>
        <v>0.13636363636363635</v>
      </c>
      <c r="S11" s="14">
        <f t="shared" si="9"/>
        <v>0.26923076923076922</v>
      </c>
      <c r="T11" s="14">
        <f t="shared" si="10"/>
        <v>0.40559440559440557</v>
      </c>
      <c r="U11" s="14">
        <f>(Table31116[[#This Row],[2B]]+Table31116[[#This Row],[3B]]+(3*Table31116[[#This Row],[HR]]))/Table31116[[#This Row],[AB]]</f>
        <v>0</v>
      </c>
      <c r="V11" s="15">
        <f>(0.69*Table31116[[#This Row],[BB]])+(0.89*Table31116[[#This Row],[1B]])+(1.27*Table31116[[#This Row],[2B]])+(1.62*Table31116[[#This Row],[3B]])+(2.1*Table31116[[#This Row],[HR]])/Table31116[[#This Row],[PA]]</f>
        <v>5.43</v>
      </c>
      <c r="W11" s="15">
        <f t="shared" si="11"/>
        <v>1.1076923076923078</v>
      </c>
    </row>
    <row r="12" spans="1:23" x14ac:dyDescent="0.25">
      <c r="A12" s="36" t="s">
        <v>215</v>
      </c>
      <c r="B12" s="6">
        <v>31</v>
      </c>
      <c r="C12" s="7">
        <f t="shared" si="0"/>
        <v>30</v>
      </c>
      <c r="D12" s="7">
        <f>SUM(Table31116[[#This Row],[1B]:[HR]])</f>
        <v>6</v>
      </c>
      <c r="E12" s="6">
        <v>1</v>
      </c>
      <c r="F12" s="6">
        <v>3</v>
      </c>
      <c r="G12" s="6">
        <v>1</v>
      </c>
      <c r="H12" s="6">
        <v>1</v>
      </c>
      <c r="I12" s="6">
        <v>1</v>
      </c>
      <c r="J12" s="8">
        <f t="shared" si="1"/>
        <v>12</v>
      </c>
      <c r="K12" s="9">
        <v>2</v>
      </c>
      <c r="L12" s="11">
        <f t="shared" si="2"/>
        <v>0.5</v>
      </c>
      <c r="M12" s="11">
        <f t="shared" si="3"/>
        <v>0.16666666666666666</v>
      </c>
      <c r="N12" s="11">
        <f t="shared" si="4"/>
        <v>0.16666666666666666</v>
      </c>
      <c r="O12" s="11">
        <f t="shared" si="5"/>
        <v>0.16666666666666666</v>
      </c>
      <c r="P12" s="11">
        <f t="shared" si="6"/>
        <v>3.2258064516129031E-2</v>
      </c>
      <c r="Q12" s="12">
        <f t="shared" si="7"/>
        <v>0.2</v>
      </c>
      <c r="R12" s="12">
        <f t="shared" si="8"/>
        <v>0.4</v>
      </c>
      <c r="S12" s="14">
        <f t="shared" si="9"/>
        <v>0.22580645161290322</v>
      </c>
      <c r="T12" s="14">
        <f t="shared" si="10"/>
        <v>0.62580645161290327</v>
      </c>
      <c r="U12" s="14">
        <f>(Table31116[[#This Row],[2B]]+Table31116[[#This Row],[3B]]+(3*Table31116[[#This Row],[HR]]))/Table31116[[#This Row],[AB]]</f>
        <v>0.16666666666666666</v>
      </c>
      <c r="V12" s="15">
        <f>(0.69*Table31116[[#This Row],[BB]])+(0.89*Table31116[[#This Row],[1B]])+(1.27*Table31116[[#This Row],[2B]])+(1.62*Table31116[[#This Row],[3B]])+(2.1*Table31116[[#This Row],[HR]])/Table31116[[#This Row],[PA]]</f>
        <v>6.3177419354838706</v>
      </c>
      <c r="W12" s="15">
        <f t="shared" si="11"/>
        <v>2.8019354838709676</v>
      </c>
    </row>
    <row r="13" spans="1:23" x14ac:dyDescent="0.25">
      <c r="A13" s="17" t="s">
        <v>213</v>
      </c>
      <c r="B13" s="6">
        <v>25</v>
      </c>
      <c r="C13" s="7">
        <f t="shared" si="0"/>
        <v>23</v>
      </c>
      <c r="D13" s="7">
        <f>SUM(Table31116[[#This Row],[1B]:[HR]])</f>
        <v>5</v>
      </c>
      <c r="E13" s="6">
        <v>2</v>
      </c>
      <c r="F13" s="6">
        <v>3</v>
      </c>
      <c r="G13" s="6">
        <v>2</v>
      </c>
      <c r="H13" s="6">
        <v>0</v>
      </c>
      <c r="I13" s="6">
        <v>0</v>
      </c>
      <c r="J13" s="8">
        <f t="shared" si="1"/>
        <v>7</v>
      </c>
      <c r="K13" s="9">
        <v>0</v>
      </c>
      <c r="L13" s="11">
        <f t="shared" si="2"/>
        <v>0.6</v>
      </c>
      <c r="M13" s="11">
        <f t="shared" si="3"/>
        <v>0.4</v>
      </c>
      <c r="N13" s="11">
        <f t="shared" si="4"/>
        <v>0</v>
      </c>
      <c r="O13" s="11">
        <f t="shared" si="5"/>
        <v>0</v>
      </c>
      <c r="P13" s="11">
        <f t="shared" si="6"/>
        <v>0.08</v>
      </c>
      <c r="Q13" s="12">
        <f t="shared" si="7"/>
        <v>0.21739130434782608</v>
      </c>
      <c r="R13" s="12">
        <f t="shared" si="8"/>
        <v>0.30434782608695654</v>
      </c>
      <c r="S13" s="14">
        <f t="shared" si="9"/>
        <v>0.28000000000000003</v>
      </c>
      <c r="T13" s="14">
        <f t="shared" si="10"/>
        <v>0.58434782608695657</v>
      </c>
      <c r="U13" s="14">
        <f>(Table31116[[#This Row],[2B]]+Table31116[[#This Row],[3B]]+(3*Table31116[[#This Row],[HR]]))/Table31116[[#This Row],[AB]]</f>
        <v>8.6956521739130432E-2</v>
      </c>
      <c r="V13" s="15">
        <f>(0.69*Table31116[[#This Row],[BB]])+(0.89*Table31116[[#This Row],[1B]])+(1.27*Table31116[[#This Row],[2B]])+(1.62*Table31116[[#This Row],[3B]])+(2.1*Table31116[[#This Row],[HR]])/Table31116[[#This Row],[PA]]</f>
        <v>6.59</v>
      </c>
      <c r="W13" s="15">
        <f t="shared" si="11"/>
        <v>2.1055999999999999</v>
      </c>
    </row>
    <row r="14" spans="1:23" x14ac:dyDescent="0.25">
      <c r="A14" s="17" t="s">
        <v>214</v>
      </c>
      <c r="B14" s="6">
        <v>31</v>
      </c>
      <c r="C14" s="19">
        <f t="shared" si="0"/>
        <v>27</v>
      </c>
      <c r="D14" s="7">
        <f>SUM(Table31116[[#This Row],[1B]:[HR]])</f>
        <v>2</v>
      </c>
      <c r="E14" s="6">
        <v>4</v>
      </c>
      <c r="F14" s="6">
        <v>1</v>
      </c>
      <c r="G14" s="6">
        <v>1</v>
      </c>
      <c r="H14" s="6">
        <v>0</v>
      </c>
      <c r="I14" s="6">
        <v>0</v>
      </c>
      <c r="J14" s="8">
        <f t="shared" si="1"/>
        <v>3</v>
      </c>
      <c r="K14" s="9">
        <v>1</v>
      </c>
      <c r="L14" s="20">
        <f t="shared" si="2"/>
        <v>0.5</v>
      </c>
      <c r="M14" s="20">
        <f t="shared" si="3"/>
        <v>0.5</v>
      </c>
      <c r="N14" s="11">
        <f t="shared" si="4"/>
        <v>0</v>
      </c>
      <c r="O14" s="11">
        <f t="shared" si="5"/>
        <v>0</v>
      </c>
      <c r="P14" s="11">
        <f t="shared" si="6"/>
        <v>0.12903225806451613</v>
      </c>
      <c r="Q14" s="21">
        <f t="shared" si="7"/>
        <v>7.407407407407407E-2</v>
      </c>
      <c r="R14" s="21">
        <f t="shared" si="8"/>
        <v>0.1111111111111111</v>
      </c>
      <c r="S14" s="22">
        <f t="shared" si="9"/>
        <v>0.19354838709677419</v>
      </c>
      <c r="T14" s="22">
        <f t="shared" si="10"/>
        <v>0.30465949820788529</v>
      </c>
      <c r="U14" s="22">
        <f>(Table31116[[#This Row],[2B]]+Table31116[[#This Row],[3B]]+(3*Table31116[[#This Row],[HR]]))/Table31116[[#This Row],[AB]]</f>
        <v>3.7037037037037035E-2</v>
      </c>
      <c r="V14" s="23">
        <f>(0.69*Table31116[[#This Row],[BB]])+(0.89*Table31116[[#This Row],[1B]])+(1.27*Table31116[[#This Row],[2B]])+(1.62*Table31116[[#This Row],[3B]])+(2.1*Table31116[[#This Row],[HR]])/Table31116[[#This Row],[PA]]</f>
        <v>4.92</v>
      </c>
      <c r="W14" s="15">
        <f t="shared" si="11"/>
        <v>0.79870967741935484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B90C-8380-4A18-90AB-9D7395806134}">
  <dimension ref="A1:W14"/>
  <sheetViews>
    <sheetView workbookViewId="0">
      <selection activeCell="S22" sqref="S22"/>
    </sheetView>
  </sheetViews>
  <sheetFormatPr defaultRowHeight="15" x14ac:dyDescent="0.25"/>
  <cols>
    <col min="1" max="1" width="18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216</v>
      </c>
      <c r="B2" s="6">
        <v>70</v>
      </c>
      <c r="C2" s="7">
        <f t="shared" ref="C2:C14" si="0">B2-E2</f>
        <v>66</v>
      </c>
      <c r="D2" s="7">
        <f>SUM(Table31117[[#This Row],[1B]:[HR]])</f>
        <v>14</v>
      </c>
      <c r="E2" s="6">
        <v>4</v>
      </c>
      <c r="F2" s="6">
        <v>8</v>
      </c>
      <c r="G2" s="6">
        <v>1</v>
      </c>
      <c r="H2" s="6">
        <v>1</v>
      </c>
      <c r="I2" s="6">
        <v>4</v>
      </c>
      <c r="J2" s="8">
        <f t="shared" ref="J2:J14" si="1">SUM((F2*1),(G2*2),(H2*3),(I2*4))</f>
        <v>29</v>
      </c>
      <c r="K2" s="9">
        <v>2</v>
      </c>
      <c r="L2" s="10">
        <f t="shared" ref="L2:L14" si="2">IFERROR(F2/D2,0)</f>
        <v>0.5714285714285714</v>
      </c>
      <c r="M2" s="10">
        <f t="shared" ref="M2:M14" si="3">IFERROR(G2/D2,0)</f>
        <v>7.1428571428571425E-2</v>
      </c>
      <c r="N2" s="10">
        <f t="shared" ref="N2:N14" si="4">IFERROR(H2/D2,0)</f>
        <v>7.1428571428571425E-2</v>
      </c>
      <c r="O2" s="11">
        <f t="shared" ref="O2:O14" si="5">IFERROR(I2/D2,0)</f>
        <v>0.2857142857142857</v>
      </c>
      <c r="P2" s="11">
        <f t="shared" ref="P2:P14" si="6">IFERROR(E2/B2,0)</f>
        <v>5.7142857142857141E-2</v>
      </c>
      <c r="Q2" s="12">
        <f t="shared" ref="Q2:Q14" si="7">IFERROR((F2+G2+H2+I2)/C2,0)</f>
        <v>0.21212121212121213</v>
      </c>
      <c r="R2" s="13">
        <f t="shared" ref="R2:R14" si="8">IFERROR(J2/C2,0)</f>
        <v>0.43939393939393939</v>
      </c>
      <c r="S2" s="14">
        <f t="shared" ref="S2:S14" si="9">(D2+E2)/B2</f>
        <v>0.25714285714285712</v>
      </c>
      <c r="T2" s="14">
        <f t="shared" ref="T2:T14" si="10">R2+S2</f>
        <v>0.69653679653679657</v>
      </c>
      <c r="U2" s="14">
        <f>(Table31117[[#This Row],[2B]]+Table31117[[#This Row],[3B]]+(3*Table31117[[#This Row],[HR]]))/Table31117[[#This Row],[AB]]</f>
        <v>0.21212121212121213</v>
      </c>
      <c r="V2" s="15">
        <f>(0.69*Table31117[[#This Row],[BB]])+(0.89*Table31117[[#This Row],[1B]])+(1.27*Table31117[[#This Row],[2B]])+(1.62*Table31117[[#This Row],[3B]])+(2.1*Table31117[[#This Row],[HR]])/Table31117[[#This Row],[PA]]</f>
        <v>12.889999999999999</v>
      </c>
      <c r="W2" s="15">
        <f t="shared" ref="W2:W14" si="11">((D2+E2)*(J2+(0.26*E2))+(0.52*K2))/B2</f>
        <v>7.7394285714285713</v>
      </c>
    </row>
    <row r="3" spans="1:23" x14ac:dyDescent="0.25">
      <c r="A3" s="17" t="s">
        <v>217</v>
      </c>
      <c r="B3" s="6">
        <v>70</v>
      </c>
      <c r="C3" s="7">
        <f t="shared" si="0"/>
        <v>68</v>
      </c>
      <c r="D3" s="7">
        <f>SUM(Table31117[[#This Row],[1B]:[HR]])</f>
        <v>18</v>
      </c>
      <c r="E3" s="6">
        <v>2</v>
      </c>
      <c r="F3" s="6">
        <v>14</v>
      </c>
      <c r="G3" s="6">
        <v>4</v>
      </c>
      <c r="H3" s="6">
        <v>0</v>
      </c>
      <c r="I3" s="6">
        <v>0</v>
      </c>
      <c r="J3" s="8">
        <f t="shared" si="1"/>
        <v>22</v>
      </c>
      <c r="K3" s="9">
        <v>1</v>
      </c>
      <c r="L3" s="11">
        <f t="shared" si="2"/>
        <v>0.77777777777777779</v>
      </c>
      <c r="M3" s="11">
        <f t="shared" si="3"/>
        <v>0.22222222222222221</v>
      </c>
      <c r="N3" s="11">
        <f t="shared" si="4"/>
        <v>0</v>
      </c>
      <c r="O3" s="11">
        <f t="shared" si="5"/>
        <v>0</v>
      </c>
      <c r="P3" s="11">
        <f t="shared" si="6"/>
        <v>2.8571428571428571E-2</v>
      </c>
      <c r="Q3" s="12">
        <f t="shared" si="7"/>
        <v>0.26470588235294118</v>
      </c>
      <c r="R3" s="12">
        <f t="shared" si="8"/>
        <v>0.3235294117647059</v>
      </c>
      <c r="S3" s="14">
        <f t="shared" si="9"/>
        <v>0.2857142857142857</v>
      </c>
      <c r="T3" s="14">
        <f t="shared" si="10"/>
        <v>0.60924369747899165</v>
      </c>
      <c r="U3" s="14">
        <f>(Table31117[[#This Row],[2B]]+Table31117[[#This Row],[3B]]+(3*Table31117[[#This Row],[HR]]))/Table31117[[#This Row],[AB]]</f>
        <v>5.8823529411764705E-2</v>
      </c>
      <c r="V3" s="15">
        <f>(0.69*Table31117[[#This Row],[BB]])+(0.89*Table31117[[#This Row],[1B]])+(1.27*Table31117[[#This Row],[2B]])+(1.62*Table31117[[#This Row],[3B]])+(2.1*Table31117[[#This Row],[HR]])/Table31117[[#This Row],[PA]]</f>
        <v>18.920000000000002</v>
      </c>
      <c r="W3" s="15">
        <f t="shared" si="11"/>
        <v>6.4417142857142853</v>
      </c>
    </row>
    <row r="4" spans="1:23" x14ac:dyDescent="0.25">
      <c r="A4" s="17" t="s">
        <v>218</v>
      </c>
      <c r="B4" s="6">
        <v>70</v>
      </c>
      <c r="C4" s="7">
        <f t="shared" si="0"/>
        <v>66</v>
      </c>
      <c r="D4" s="7">
        <f>SUM(Table31117[[#This Row],[1B]:[HR]])</f>
        <v>17</v>
      </c>
      <c r="E4" s="6">
        <v>4</v>
      </c>
      <c r="F4" s="6">
        <v>12</v>
      </c>
      <c r="G4" s="6">
        <v>4</v>
      </c>
      <c r="H4" s="6">
        <v>0</v>
      </c>
      <c r="I4" s="6">
        <v>1</v>
      </c>
      <c r="J4" s="8">
        <f t="shared" si="1"/>
        <v>24</v>
      </c>
      <c r="K4" s="9">
        <v>3</v>
      </c>
      <c r="L4" s="11">
        <f t="shared" si="2"/>
        <v>0.70588235294117652</v>
      </c>
      <c r="M4" s="11">
        <f t="shared" si="3"/>
        <v>0.23529411764705882</v>
      </c>
      <c r="N4" s="11">
        <f t="shared" si="4"/>
        <v>0</v>
      </c>
      <c r="O4" s="11">
        <f t="shared" si="5"/>
        <v>5.8823529411764705E-2</v>
      </c>
      <c r="P4" s="11">
        <f t="shared" si="6"/>
        <v>5.7142857142857141E-2</v>
      </c>
      <c r="Q4" s="12">
        <f t="shared" si="7"/>
        <v>0.25757575757575757</v>
      </c>
      <c r="R4" s="12">
        <f t="shared" si="8"/>
        <v>0.36363636363636365</v>
      </c>
      <c r="S4" s="14">
        <f t="shared" si="9"/>
        <v>0.3</v>
      </c>
      <c r="T4" s="14">
        <f t="shared" si="10"/>
        <v>0.66363636363636358</v>
      </c>
      <c r="U4" s="14">
        <f>(Table31117[[#This Row],[2B]]+Table31117[[#This Row],[3B]]+(3*Table31117[[#This Row],[HR]]))/Table31117[[#This Row],[AB]]</f>
        <v>0.10606060606060606</v>
      </c>
      <c r="V4" s="15">
        <f>(0.69*Table31117[[#This Row],[BB]])+(0.89*Table31117[[#This Row],[1B]])+(1.27*Table31117[[#This Row],[2B]])+(1.62*Table31117[[#This Row],[3B]])+(2.1*Table31117[[#This Row],[HR]])/Table31117[[#This Row],[PA]]</f>
        <v>18.55</v>
      </c>
      <c r="W4" s="15">
        <f t="shared" si="11"/>
        <v>7.5342857142857138</v>
      </c>
    </row>
    <row r="5" spans="1:23" x14ac:dyDescent="0.25">
      <c r="A5" s="17" t="s">
        <v>219</v>
      </c>
      <c r="B5" s="6">
        <v>66</v>
      </c>
      <c r="C5" s="7">
        <f t="shared" si="0"/>
        <v>66</v>
      </c>
      <c r="D5" s="7">
        <f>SUM(Table31117[[#This Row],[1B]:[HR]])</f>
        <v>23</v>
      </c>
      <c r="E5" s="6">
        <v>0</v>
      </c>
      <c r="F5" s="6">
        <v>16</v>
      </c>
      <c r="G5" s="6">
        <v>4</v>
      </c>
      <c r="H5" s="6">
        <v>0</v>
      </c>
      <c r="I5" s="6">
        <v>3</v>
      </c>
      <c r="J5" s="8">
        <f t="shared" si="1"/>
        <v>36</v>
      </c>
      <c r="K5" s="9">
        <v>1</v>
      </c>
      <c r="L5" s="11">
        <f t="shared" si="2"/>
        <v>0.69565217391304346</v>
      </c>
      <c r="M5" s="11">
        <f t="shared" si="3"/>
        <v>0.17391304347826086</v>
      </c>
      <c r="N5" s="11">
        <f t="shared" si="4"/>
        <v>0</v>
      </c>
      <c r="O5" s="11">
        <f t="shared" si="5"/>
        <v>0.13043478260869565</v>
      </c>
      <c r="P5" s="11">
        <f t="shared" si="6"/>
        <v>0</v>
      </c>
      <c r="Q5" s="12">
        <f t="shared" si="7"/>
        <v>0.34848484848484851</v>
      </c>
      <c r="R5" s="12">
        <f t="shared" si="8"/>
        <v>0.54545454545454541</v>
      </c>
      <c r="S5" s="14">
        <f t="shared" si="9"/>
        <v>0.34848484848484851</v>
      </c>
      <c r="T5" s="14">
        <f t="shared" si="10"/>
        <v>0.89393939393939392</v>
      </c>
      <c r="U5" s="14">
        <f>(Table31117[[#This Row],[2B]]+Table31117[[#This Row],[3B]]+(3*Table31117[[#This Row],[HR]]))/Table31117[[#This Row],[AB]]</f>
        <v>0.19696969696969696</v>
      </c>
      <c r="V5" s="15">
        <f>(0.69*Table31117[[#This Row],[BB]])+(0.89*Table31117[[#This Row],[1B]])+(1.27*Table31117[[#This Row],[2B]])+(1.62*Table31117[[#This Row],[3B]])+(2.1*Table31117[[#This Row],[HR]])/Table31117[[#This Row],[PA]]</f>
        <v>19.415454545454544</v>
      </c>
      <c r="W5" s="15">
        <f t="shared" si="11"/>
        <v>12.553333333333333</v>
      </c>
    </row>
    <row r="6" spans="1:23" x14ac:dyDescent="0.25">
      <c r="A6" s="16" t="s">
        <v>220</v>
      </c>
      <c r="B6" s="6">
        <v>68</v>
      </c>
      <c r="C6" s="7">
        <f t="shared" si="0"/>
        <v>62</v>
      </c>
      <c r="D6" s="7">
        <f>SUM(Table31117[[#This Row],[1B]:[HR]])</f>
        <v>10</v>
      </c>
      <c r="E6" s="6">
        <v>6</v>
      </c>
      <c r="F6" s="6">
        <v>4</v>
      </c>
      <c r="G6" s="6">
        <v>3</v>
      </c>
      <c r="H6" s="6">
        <v>0</v>
      </c>
      <c r="I6" s="6">
        <v>3</v>
      </c>
      <c r="J6" s="8">
        <f t="shared" si="1"/>
        <v>22</v>
      </c>
      <c r="K6" s="9">
        <v>5</v>
      </c>
      <c r="L6" s="11">
        <f t="shared" si="2"/>
        <v>0.4</v>
      </c>
      <c r="M6" s="11">
        <f t="shared" si="3"/>
        <v>0.3</v>
      </c>
      <c r="N6" s="11">
        <f t="shared" si="4"/>
        <v>0</v>
      </c>
      <c r="O6" s="11">
        <f t="shared" si="5"/>
        <v>0.3</v>
      </c>
      <c r="P6" s="11">
        <f t="shared" si="6"/>
        <v>8.8235294117647065E-2</v>
      </c>
      <c r="Q6" s="12">
        <f t="shared" si="7"/>
        <v>0.16129032258064516</v>
      </c>
      <c r="R6" s="12">
        <f t="shared" si="8"/>
        <v>0.35483870967741937</v>
      </c>
      <c r="S6" s="14">
        <f t="shared" si="9"/>
        <v>0.23529411764705882</v>
      </c>
      <c r="T6" s="14">
        <f t="shared" si="10"/>
        <v>0.59013282732447814</v>
      </c>
      <c r="U6" s="14">
        <f>(Table31117[[#This Row],[2B]]+Table31117[[#This Row],[3B]]+(3*Table31117[[#This Row],[HR]]))/Table31117[[#This Row],[AB]]</f>
        <v>0.19354838709677419</v>
      </c>
      <c r="V6" s="15">
        <f>(0.69*Table31117[[#This Row],[BB]])+(0.89*Table31117[[#This Row],[1B]])+(1.27*Table31117[[#This Row],[2B]])+(1.62*Table31117[[#This Row],[3B]])+(2.1*Table31117[[#This Row],[HR]])/Table31117[[#This Row],[PA]]</f>
        <v>11.602647058823528</v>
      </c>
      <c r="W6" s="15">
        <f t="shared" si="11"/>
        <v>5.5817647058823532</v>
      </c>
    </row>
    <row r="7" spans="1:23" x14ac:dyDescent="0.25">
      <c r="A7" s="17" t="s">
        <v>221</v>
      </c>
      <c r="B7" s="6">
        <v>66</v>
      </c>
      <c r="C7" s="7">
        <f t="shared" si="0"/>
        <v>61</v>
      </c>
      <c r="D7" s="7">
        <f>SUM(Table31117[[#This Row],[1B]:[HR]])</f>
        <v>19</v>
      </c>
      <c r="E7" s="6">
        <v>5</v>
      </c>
      <c r="F7" s="6">
        <v>10</v>
      </c>
      <c r="G7" s="6">
        <v>7</v>
      </c>
      <c r="H7" s="6">
        <v>0</v>
      </c>
      <c r="I7" s="6">
        <v>2</v>
      </c>
      <c r="J7" s="8">
        <f t="shared" si="1"/>
        <v>32</v>
      </c>
      <c r="K7" s="9">
        <v>1</v>
      </c>
      <c r="L7" s="11">
        <f t="shared" si="2"/>
        <v>0.52631578947368418</v>
      </c>
      <c r="M7" s="11">
        <f t="shared" si="3"/>
        <v>0.36842105263157893</v>
      </c>
      <c r="N7" s="11">
        <f t="shared" si="4"/>
        <v>0</v>
      </c>
      <c r="O7" s="11">
        <f t="shared" si="5"/>
        <v>0.10526315789473684</v>
      </c>
      <c r="P7" s="11">
        <f t="shared" si="6"/>
        <v>7.575757575757576E-2</v>
      </c>
      <c r="Q7" s="12">
        <f t="shared" si="7"/>
        <v>0.31147540983606559</v>
      </c>
      <c r="R7" s="12">
        <f t="shared" si="8"/>
        <v>0.52459016393442626</v>
      </c>
      <c r="S7" s="14">
        <f t="shared" si="9"/>
        <v>0.36363636363636365</v>
      </c>
      <c r="T7" s="14">
        <f t="shared" si="10"/>
        <v>0.8882265275707899</v>
      </c>
      <c r="U7" s="14">
        <f>(Table31117[[#This Row],[2B]]+Table31117[[#This Row],[3B]]+(3*Table31117[[#This Row],[HR]]))/Table31117[[#This Row],[AB]]</f>
        <v>0.21311475409836064</v>
      </c>
      <c r="V7" s="15">
        <f>(0.69*Table31117[[#This Row],[BB]])+(0.89*Table31117[[#This Row],[1B]])+(1.27*Table31117[[#This Row],[2B]])+(1.62*Table31117[[#This Row],[3B]])+(2.1*Table31117[[#This Row],[HR]])/Table31117[[#This Row],[PA]]</f>
        <v>21.303636363636365</v>
      </c>
      <c r="W7" s="15">
        <f t="shared" si="11"/>
        <v>12.116969696969695</v>
      </c>
    </row>
    <row r="8" spans="1:23" x14ac:dyDescent="0.25">
      <c r="A8" s="17" t="s">
        <v>222</v>
      </c>
      <c r="B8" s="6">
        <v>65</v>
      </c>
      <c r="C8" s="7">
        <f t="shared" si="0"/>
        <v>60</v>
      </c>
      <c r="D8" s="7">
        <f>SUM(Table31117[[#This Row],[1B]:[HR]])</f>
        <v>22</v>
      </c>
      <c r="E8" s="6">
        <v>5</v>
      </c>
      <c r="F8" s="6">
        <v>17</v>
      </c>
      <c r="G8" s="6">
        <v>4</v>
      </c>
      <c r="H8" s="6">
        <v>0</v>
      </c>
      <c r="I8" s="6">
        <v>1</v>
      </c>
      <c r="J8" s="8">
        <f t="shared" si="1"/>
        <v>29</v>
      </c>
      <c r="K8" s="9">
        <v>3</v>
      </c>
      <c r="L8" s="11">
        <f t="shared" si="2"/>
        <v>0.77272727272727271</v>
      </c>
      <c r="M8" s="11">
        <f t="shared" si="3"/>
        <v>0.18181818181818182</v>
      </c>
      <c r="N8" s="11">
        <f t="shared" si="4"/>
        <v>0</v>
      </c>
      <c r="O8" s="11">
        <f t="shared" si="5"/>
        <v>4.5454545454545456E-2</v>
      </c>
      <c r="P8" s="11">
        <f t="shared" si="6"/>
        <v>7.6923076923076927E-2</v>
      </c>
      <c r="Q8" s="12">
        <f t="shared" si="7"/>
        <v>0.36666666666666664</v>
      </c>
      <c r="R8" s="12">
        <f t="shared" si="8"/>
        <v>0.48333333333333334</v>
      </c>
      <c r="S8" s="14">
        <f t="shared" si="9"/>
        <v>0.41538461538461541</v>
      </c>
      <c r="T8" s="14">
        <f t="shared" si="10"/>
        <v>0.89871794871794874</v>
      </c>
      <c r="U8" s="14">
        <f>(Table31117[[#This Row],[2B]]+Table31117[[#This Row],[3B]]+(3*Table31117[[#This Row],[HR]]))/Table31117[[#This Row],[AB]]</f>
        <v>0.11666666666666667</v>
      </c>
      <c r="V8" s="15">
        <f>(0.69*Table31117[[#This Row],[BB]])+(0.89*Table31117[[#This Row],[1B]])+(1.27*Table31117[[#This Row],[2B]])+(1.62*Table31117[[#This Row],[3B]])+(2.1*Table31117[[#This Row],[HR]])/Table31117[[#This Row],[PA]]</f>
        <v>23.692307692307697</v>
      </c>
      <c r="W8" s="15">
        <f t="shared" si="11"/>
        <v>12.610153846153846</v>
      </c>
    </row>
    <row r="9" spans="1:23" x14ac:dyDescent="0.25">
      <c r="A9" s="17" t="s">
        <v>223</v>
      </c>
      <c r="B9" s="6">
        <v>62</v>
      </c>
      <c r="C9" s="7">
        <f t="shared" si="0"/>
        <v>54</v>
      </c>
      <c r="D9" s="7">
        <f>SUM(Table31117[[#This Row],[1B]:[HR]])</f>
        <v>17</v>
      </c>
      <c r="E9" s="6">
        <v>8</v>
      </c>
      <c r="F9" s="6">
        <v>3</v>
      </c>
      <c r="G9" s="6">
        <v>8</v>
      </c>
      <c r="H9" s="6">
        <v>2</v>
      </c>
      <c r="I9" s="6">
        <v>4</v>
      </c>
      <c r="J9" s="8">
        <f t="shared" si="1"/>
        <v>41</v>
      </c>
      <c r="K9" s="9">
        <v>5</v>
      </c>
      <c r="L9" s="11">
        <f t="shared" si="2"/>
        <v>0.17647058823529413</v>
      </c>
      <c r="M9" s="11">
        <f t="shared" si="3"/>
        <v>0.47058823529411764</v>
      </c>
      <c r="N9" s="11">
        <f t="shared" si="4"/>
        <v>0.11764705882352941</v>
      </c>
      <c r="O9" s="11">
        <f t="shared" si="5"/>
        <v>0.23529411764705882</v>
      </c>
      <c r="P9" s="11">
        <f t="shared" si="6"/>
        <v>0.12903225806451613</v>
      </c>
      <c r="Q9" s="12">
        <f t="shared" si="7"/>
        <v>0.31481481481481483</v>
      </c>
      <c r="R9" s="12">
        <f t="shared" si="8"/>
        <v>0.7592592592592593</v>
      </c>
      <c r="S9" s="14">
        <f t="shared" si="9"/>
        <v>0.40322580645161288</v>
      </c>
      <c r="T9" s="14">
        <f t="shared" si="10"/>
        <v>1.1624850657108721</v>
      </c>
      <c r="U9" s="14">
        <f>(Table31117[[#This Row],[2B]]+Table31117[[#This Row],[3B]]+(3*Table31117[[#This Row],[HR]]))/Table31117[[#This Row],[AB]]</f>
        <v>0.40740740740740738</v>
      </c>
      <c r="V9" s="15">
        <f>(0.69*Table31117[[#This Row],[BB]])+(0.89*Table31117[[#This Row],[1B]])+(1.27*Table31117[[#This Row],[2B]])+(1.62*Table31117[[#This Row],[3B]])+(2.1*Table31117[[#This Row],[HR]])/Table31117[[#This Row],[PA]]</f>
        <v>21.725483870967746</v>
      </c>
      <c r="W9" s="15">
        <f t="shared" si="11"/>
        <v>17.412903225806449</v>
      </c>
    </row>
    <row r="10" spans="1:23" x14ac:dyDescent="0.25">
      <c r="A10" s="17" t="s">
        <v>224</v>
      </c>
      <c r="B10" s="6">
        <v>32</v>
      </c>
      <c r="C10" s="7">
        <f t="shared" si="0"/>
        <v>30</v>
      </c>
      <c r="D10" s="7">
        <f>SUM(Table31117[[#This Row],[1B]:[HR]])</f>
        <v>7</v>
      </c>
      <c r="E10" s="6">
        <v>2</v>
      </c>
      <c r="F10" s="6">
        <v>4</v>
      </c>
      <c r="G10" s="6">
        <v>2</v>
      </c>
      <c r="H10" s="6">
        <v>1</v>
      </c>
      <c r="I10" s="6">
        <v>0</v>
      </c>
      <c r="J10" s="8">
        <f t="shared" si="1"/>
        <v>11</v>
      </c>
      <c r="K10" s="9">
        <v>3</v>
      </c>
      <c r="L10" s="11">
        <f t="shared" si="2"/>
        <v>0.5714285714285714</v>
      </c>
      <c r="M10" s="11">
        <f t="shared" si="3"/>
        <v>0.2857142857142857</v>
      </c>
      <c r="N10" s="11">
        <f t="shared" si="4"/>
        <v>0.14285714285714285</v>
      </c>
      <c r="O10" s="11">
        <f t="shared" si="5"/>
        <v>0</v>
      </c>
      <c r="P10" s="11">
        <f t="shared" si="6"/>
        <v>6.25E-2</v>
      </c>
      <c r="Q10" s="12">
        <f t="shared" si="7"/>
        <v>0.23333333333333334</v>
      </c>
      <c r="R10" s="12">
        <f t="shared" si="8"/>
        <v>0.36666666666666664</v>
      </c>
      <c r="S10" s="14">
        <f t="shared" si="9"/>
        <v>0.28125</v>
      </c>
      <c r="T10" s="14">
        <f t="shared" si="10"/>
        <v>0.6479166666666667</v>
      </c>
      <c r="U10" s="14">
        <f>(Table31117[[#This Row],[2B]]+Table31117[[#This Row],[3B]]+(3*Table31117[[#This Row],[HR]]))/Table31117[[#This Row],[AB]]</f>
        <v>0.1</v>
      </c>
      <c r="V10" s="15">
        <f>(0.69*Table31117[[#This Row],[BB]])+(0.89*Table31117[[#This Row],[1B]])+(1.27*Table31117[[#This Row],[2B]])+(1.62*Table31117[[#This Row],[3B]])+(2.1*Table31117[[#This Row],[HR]])/Table31117[[#This Row],[PA]]</f>
        <v>9.1</v>
      </c>
      <c r="W10" s="15">
        <f t="shared" si="11"/>
        <v>3.2887499999999998</v>
      </c>
    </row>
    <row r="11" spans="1:23" x14ac:dyDescent="0.25">
      <c r="A11" s="17" t="s">
        <v>225</v>
      </c>
      <c r="B11" s="6">
        <v>32</v>
      </c>
      <c r="C11" s="7">
        <f t="shared" si="0"/>
        <v>32</v>
      </c>
      <c r="D11" s="7">
        <f>SUM(Table31117[[#This Row],[1B]:[HR]])</f>
        <v>2</v>
      </c>
      <c r="E11" s="6">
        <v>0</v>
      </c>
      <c r="F11" s="6">
        <v>0</v>
      </c>
      <c r="G11" s="6">
        <v>1</v>
      </c>
      <c r="H11" s="6">
        <v>0</v>
      </c>
      <c r="I11" s="6">
        <v>1</v>
      </c>
      <c r="J11" s="8">
        <f t="shared" si="1"/>
        <v>6</v>
      </c>
      <c r="K11" s="9">
        <v>1</v>
      </c>
      <c r="L11" s="11">
        <f t="shared" si="2"/>
        <v>0</v>
      </c>
      <c r="M11" s="11">
        <f t="shared" si="3"/>
        <v>0.5</v>
      </c>
      <c r="N11" s="11">
        <f t="shared" si="4"/>
        <v>0</v>
      </c>
      <c r="O11" s="11">
        <f t="shared" si="5"/>
        <v>0.5</v>
      </c>
      <c r="P11" s="11">
        <f t="shared" si="6"/>
        <v>0</v>
      </c>
      <c r="Q11" s="12">
        <f t="shared" si="7"/>
        <v>6.25E-2</v>
      </c>
      <c r="R11" s="12">
        <f t="shared" si="8"/>
        <v>0.1875</v>
      </c>
      <c r="S11" s="14">
        <f t="shared" si="9"/>
        <v>6.25E-2</v>
      </c>
      <c r="T11" s="14">
        <f t="shared" si="10"/>
        <v>0.25</v>
      </c>
      <c r="U11" s="14">
        <f>(Table31117[[#This Row],[2B]]+Table31117[[#This Row],[3B]]+(3*Table31117[[#This Row],[HR]]))/Table31117[[#This Row],[AB]]</f>
        <v>0.125</v>
      </c>
      <c r="V11" s="15">
        <f>(0.69*Table31117[[#This Row],[BB]])+(0.89*Table31117[[#This Row],[1B]])+(1.27*Table31117[[#This Row],[2B]])+(1.62*Table31117[[#This Row],[3B]])+(2.1*Table31117[[#This Row],[HR]])/Table31117[[#This Row],[PA]]</f>
        <v>1.3356250000000001</v>
      </c>
      <c r="W11" s="15">
        <f t="shared" si="11"/>
        <v>0.39124999999999999</v>
      </c>
    </row>
    <row r="12" spans="1:23" x14ac:dyDescent="0.25">
      <c r="A12" s="17" t="s">
        <v>226</v>
      </c>
      <c r="B12" s="6">
        <v>29</v>
      </c>
      <c r="C12" s="7">
        <f t="shared" si="0"/>
        <v>24</v>
      </c>
      <c r="D12" s="7">
        <f>SUM(Table31117[[#This Row],[1B]:[HR]])</f>
        <v>4</v>
      </c>
      <c r="E12" s="6">
        <v>5</v>
      </c>
      <c r="F12" s="6">
        <v>3</v>
      </c>
      <c r="G12" s="6">
        <v>0</v>
      </c>
      <c r="H12" s="6">
        <v>0</v>
      </c>
      <c r="I12" s="6">
        <v>1</v>
      </c>
      <c r="J12" s="8">
        <f t="shared" si="1"/>
        <v>7</v>
      </c>
      <c r="K12" s="9">
        <v>4</v>
      </c>
      <c r="L12" s="11">
        <f t="shared" si="2"/>
        <v>0.75</v>
      </c>
      <c r="M12" s="11">
        <f t="shared" si="3"/>
        <v>0</v>
      </c>
      <c r="N12" s="11">
        <f t="shared" si="4"/>
        <v>0</v>
      </c>
      <c r="O12" s="11">
        <f t="shared" si="5"/>
        <v>0.25</v>
      </c>
      <c r="P12" s="11">
        <f t="shared" si="6"/>
        <v>0.17241379310344829</v>
      </c>
      <c r="Q12" s="12">
        <f t="shared" si="7"/>
        <v>0.16666666666666666</v>
      </c>
      <c r="R12" s="12">
        <f t="shared" si="8"/>
        <v>0.29166666666666669</v>
      </c>
      <c r="S12" s="14">
        <f t="shared" si="9"/>
        <v>0.31034482758620691</v>
      </c>
      <c r="T12" s="14">
        <f t="shared" si="10"/>
        <v>0.60201149425287359</v>
      </c>
      <c r="U12" s="14">
        <f>(Table31117[[#This Row],[2B]]+Table31117[[#This Row],[3B]]+(3*Table31117[[#This Row],[HR]]))/Table31117[[#This Row],[AB]]</f>
        <v>0.125</v>
      </c>
      <c r="V12" s="15">
        <f>(0.69*Table31117[[#This Row],[BB]])+(0.89*Table31117[[#This Row],[1B]])+(1.27*Table31117[[#This Row],[2B]])+(1.62*Table31117[[#This Row],[3B]])+(2.1*Table31117[[#This Row],[HR]])/Table31117[[#This Row],[PA]]</f>
        <v>6.1924137931034471</v>
      </c>
      <c r="W12" s="15">
        <f t="shared" si="11"/>
        <v>2.6475862068965519</v>
      </c>
    </row>
    <row r="13" spans="1:23" x14ac:dyDescent="0.25">
      <c r="A13" s="17" t="s">
        <v>227</v>
      </c>
      <c r="B13" s="6">
        <v>29</v>
      </c>
      <c r="C13" s="7">
        <f t="shared" si="0"/>
        <v>27</v>
      </c>
      <c r="D13" s="7">
        <f>SUM(Table31117[[#This Row],[1B]:[HR]])</f>
        <v>9</v>
      </c>
      <c r="E13" s="6">
        <v>2</v>
      </c>
      <c r="F13" s="6">
        <v>6</v>
      </c>
      <c r="G13" s="6">
        <v>2</v>
      </c>
      <c r="H13" s="6">
        <v>0</v>
      </c>
      <c r="I13" s="6">
        <v>1</v>
      </c>
      <c r="J13" s="8">
        <f t="shared" si="1"/>
        <v>14</v>
      </c>
      <c r="K13" s="9">
        <v>2</v>
      </c>
      <c r="L13" s="11">
        <f t="shared" si="2"/>
        <v>0.66666666666666663</v>
      </c>
      <c r="M13" s="11">
        <f t="shared" si="3"/>
        <v>0.22222222222222221</v>
      </c>
      <c r="N13" s="11">
        <f t="shared" si="4"/>
        <v>0</v>
      </c>
      <c r="O13" s="11">
        <f t="shared" si="5"/>
        <v>0.1111111111111111</v>
      </c>
      <c r="P13" s="11">
        <f t="shared" si="6"/>
        <v>6.8965517241379309E-2</v>
      </c>
      <c r="Q13" s="12">
        <f t="shared" si="7"/>
        <v>0.33333333333333331</v>
      </c>
      <c r="R13" s="12">
        <f t="shared" si="8"/>
        <v>0.51851851851851849</v>
      </c>
      <c r="S13" s="14">
        <f t="shared" si="9"/>
        <v>0.37931034482758619</v>
      </c>
      <c r="T13" s="14">
        <f t="shared" si="10"/>
        <v>0.89782886334610468</v>
      </c>
      <c r="U13" s="14">
        <f>(Table31117[[#This Row],[2B]]+Table31117[[#This Row],[3B]]+(3*Table31117[[#This Row],[HR]]))/Table31117[[#This Row],[AB]]</f>
        <v>0.18518518518518517</v>
      </c>
      <c r="V13" s="15">
        <f>(0.69*Table31117[[#This Row],[BB]])+(0.89*Table31117[[#This Row],[1B]])+(1.27*Table31117[[#This Row],[2B]])+(1.62*Table31117[[#This Row],[3B]])+(2.1*Table31117[[#This Row],[HR]])/Table31117[[#This Row],[PA]]</f>
        <v>9.3324137931034485</v>
      </c>
      <c r="W13" s="15">
        <f t="shared" si="11"/>
        <v>5.5434482758620689</v>
      </c>
    </row>
    <row r="14" spans="1:23" x14ac:dyDescent="0.25">
      <c r="A14" s="18" t="s">
        <v>228</v>
      </c>
      <c r="B14" s="6">
        <v>30</v>
      </c>
      <c r="C14" s="19">
        <f t="shared" si="0"/>
        <v>29</v>
      </c>
      <c r="D14" s="7">
        <f>SUM(Table31117[[#This Row],[1B]:[HR]])</f>
        <v>4</v>
      </c>
      <c r="E14" s="6">
        <v>1</v>
      </c>
      <c r="F14" s="6">
        <v>3</v>
      </c>
      <c r="G14" s="6">
        <v>1</v>
      </c>
      <c r="H14" s="6">
        <v>0</v>
      </c>
      <c r="I14" s="6">
        <v>0</v>
      </c>
      <c r="J14" s="8">
        <f t="shared" si="1"/>
        <v>5</v>
      </c>
      <c r="K14" s="9">
        <v>0</v>
      </c>
      <c r="L14" s="20">
        <f t="shared" si="2"/>
        <v>0.75</v>
      </c>
      <c r="M14" s="20">
        <f t="shared" si="3"/>
        <v>0.25</v>
      </c>
      <c r="N14" s="11">
        <f t="shared" si="4"/>
        <v>0</v>
      </c>
      <c r="O14" s="11">
        <f t="shared" si="5"/>
        <v>0</v>
      </c>
      <c r="P14" s="11">
        <f t="shared" si="6"/>
        <v>3.3333333333333333E-2</v>
      </c>
      <c r="Q14" s="21">
        <f t="shared" si="7"/>
        <v>0.13793103448275862</v>
      </c>
      <c r="R14" s="21">
        <f t="shared" si="8"/>
        <v>0.17241379310344829</v>
      </c>
      <c r="S14" s="22">
        <f t="shared" si="9"/>
        <v>0.16666666666666666</v>
      </c>
      <c r="T14" s="22">
        <f t="shared" si="10"/>
        <v>0.33908045977011492</v>
      </c>
      <c r="U14" s="22">
        <f>(Table31117[[#This Row],[2B]]+Table31117[[#This Row],[3B]]+(3*Table31117[[#This Row],[HR]]))/Table31117[[#This Row],[AB]]</f>
        <v>3.4482758620689655E-2</v>
      </c>
      <c r="V14" s="23">
        <f>(0.69*Table31117[[#This Row],[BB]])+(0.89*Table31117[[#This Row],[1B]])+(1.27*Table31117[[#This Row],[2B]])+(1.62*Table31117[[#This Row],[3B]])+(2.1*Table31117[[#This Row],[HR]])/Table31117[[#This Row],[PA]]</f>
        <v>4.63</v>
      </c>
      <c r="W14" s="15">
        <f t="shared" si="11"/>
        <v>0.87666666666666659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5354-9DB8-484C-90BA-1099ACAFF08C}">
  <sheetPr>
    <tabColor rgb="FFFFC000"/>
  </sheetPr>
  <dimension ref="A1:X53"/>
  <sheetViews>
    <sheetView workbookViewId="0">
      <selection activeCell="Z9" sqref="Z9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6" t="s">
        <v>229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6" t="s">
        <v>234</v>
      </c>
      <c r="B2" s="17" t="str">
        <f>Bullets!A5</f>
        <v>Isaac Perez</v>
      </c>
      <c r="C2" s="17">
        <f>Bullets!B5</f>
        <v>67</v>
      </c>
      <c r="D2" s="17">
        <f>Bullets!C5</f>
        <v>60</v>
      </c>
      <c r="E2" s="17">
        <f>Bullets!D5</f>
        <v>29</v>
      </c>
      <c r="F2" s="17">
        <f>Bullets!E5</f>
        <v>7</v>
      </c>
      <c r="G2" s="17">
        <f>Bullets!F5</f>
        <v>20</v>
      </c>
      <c r="H2" s="17">
        <f>Bullets!G5</f>
        <v>7</v>
      </c>
      <c r="I2" s="17">
        <f>Bullets!H5</f>
        <v>0</v>
      </c>
      <c r="J2" s="17">
        <f>Bullets!I5</f>
        <v>2</v>
      </c>
      <c r="K2" s="17">
        <f>Bullets!J5</f>
        <v>42</v>
      </c>
      <c r="L2" s="17">
        <f>Bullets!K5</f>
        <v>10</v>
      </c>
      <c r="M2" s="11">
        <f t="shared" ref="M2:M33" si="0">IFERROR(G2/E2,0)</f>
        <v>0.68965517241379315</v>
      </c>
      <c r="N2" s="11">
        <f t="shared" ref="N2:N33" si="1">IFERROR(H2/E2,0)</f>
        <v>0.2413793103448276</v>
      </c>
      <c r="O2" s="11">
        <f t="shared" ref="O2:O33" si="2">IFERROR(I2/E2,0)</f>
        <v>0</v>
      </c>
      <c r="P2" s="11">
        <f t="shared" ref="P2:P33" si="3">IFERROR(J2/E2,0)</f>
        <v>6.8965517241379309E-2</v>
      </c>
      <c r="Q2" s="11">
        <f t="shared" ref="Q2:Q33" si="4">IFERROR(F2/C2,0)</f>
        <v>0.1044776119402985</v>
      </c>
      <c r="R2" s="12">
        <f t="shared" ref="R2:R33" si="5">IFERROR((G2+H2+I2+J2)/D2,0)</f>
        <v>0.48333333333333334</v>
      </c>
      <c r="S2" s="12">
        <f t="shared" ref="S2:S33" si="6">IFERROR(K2/D2,0)</f>
        <v>0.7</v>
      </c>
      <c r="T2" s="14">
        <f t="shared" ref="T2:T33" si="7">(E2+F2)/C2</f>
        <v>0.53731343283582089</v>
      </c>
      <c r="U2" s="14">
        <f t="shared" ref="U2:U33" si="8">S2+T2</f>
        <v>1.2373134328358208</v>
      </c>
      <c r="V2" s="14">
        <f>(Table31120[[#This Row],[2B]]+Table31120[[#This Row],[3B]]+(3*Table31120[[#This Row],[HR]]))/Table31120[[#This Row],[AB]]</f>
        <v>0.21666666666666667</v>
      </c>
      <c r="W2" s="15">
        <f>(0.69*Table31120[[#This Row],[BB]])+(0.89*Table31120[[#This Row],[1B]])+(1.27*Table31120[[#This Row],[2B]])+(1.62*Table31120[[#This Row],[3B]])+(2.1*Table31120[[#This Row],[HR]])/Table31120[[#This Row],[PA]]</f>
        <v>31.582686567164181</v>
      </c>
      <c r="X2" s="15">
        <f t="shared" ref="X2:X33" si="9">((E2+F2)*(K2+(0.26*F2))+(0.52*L2))/C2</f>
        <v>23.62268656716418</v>
      </c>
    </row>
    <row r="3" spans="1:24" x14ac:dyDescent="0.25">
      <c r="A3" s="6" t="s">
        <v>230</v>
      </c>
      <c r="B3" s="17" t="str">
        <f>Marshals!A9</f>
        <v>Kelly Jennings</v>
      </c>
      <c r="C3" s="17">
        <f>Marshals!B9</f>
        <v>63</v>
      </c>
      <c r="D3" s="17">
        <f>Marshals!C9</f>
        <v>60</v>
      </c>
      <c r="E3" s="17">
        <f>Marshals!D9</f>
        <v>26</v>
      </c>
      <c r="F3" s="17">
        <f>Marshals!E9</f>
        <v>3</v>
      </c>
      <c r="G3" s="17">
        <f>Marshals!F9</f>
        <v>17</v>
      </c>
      <c r="H3" s="17">
        <f>Marshals!G9</f>
        <v>4</v>
      </c>
      <c r="I3" s="17">
        <f>Marshals!H9</f>
        <v>0</v>
      </c>
      <c r="J3" s="17">
        <f>Marshals!I9</f>
        <v>5</v>
      </c>
      <c r="K3" s="17">
        <f>Marshals!J9</f>
        <v>45</v>
      </c>
      <c r="L3" s="17">
        <f>Marshals!K9</f>
        <v>0</v>
      </c>
      <c r="M3" s="11">
        <f t="shared" si="0"/>
        <v>0.65384615384615385</v>
      </c>
      <c r="N3" s="11">
        <f t="shared" si="1"/>
        <v>0.15384615384615385</v>
      </c>
      <c r="O3" s="11">
        <f t="shared" si="2"/>
        <v>0</v>
      </c>
      <c r="P3" s="11">
        <f t="shared" si="3"/>
        <v>0.19230769230769232</v>
      </c>
      <c r="Q3" s="11">
        <f t="shared" si="4"/>
        <v>4.7619047619047616E-2</v>
      </c>
      <c r="R3" s="12">
        <f t="shared" si="5"/>
        <v>0.43333333333333335</v>
      </c>
      <c r="S3" s="12">
        <f t="shared" si="6"/>
        <v>0.75</v>
      </c>
      <c r="T3" s="14">
        <f t="shared" si="7"/>
        <v>0.46031746031746029</v>
      </c>
      <c r="U3" s="14">
        <f t="shared" si="8"/>
        <v>1.2103174603174602</v>
      </c>
      <c r="V3" s="14">
        <f>(Table31120[[#This Row],[2B]]+Table31120[[#This Row],[3B]]+(3*Table31120[[#This Row],[HR]]))/Table31120[[#This Row],[AB]]</f>
        <v>0.31666666666666665</v>
      </c>
      <c r="W3" s="15">
        <f>(0.69*Table31120[[#This Row],[BB]])+(0.89*Table31120[[#This Row],[1B]])+(1.27*Table31120[[#This Row],[2B]])+(1.62*Table31120[[#This Row],[3B]])+(2.1*Table31120[[#This Row],[HR]])/Table31120[[#This Row],[PA]]</f>
        <v>22.446666666666669</v>
      </c>
      <c r="X3" s="15">
        <f t="shared" si="9"/>
        <v>21.073333333333334</v>
      </c>
    </row>
    <row r="4" spans="1:24" x14ac:dyDescent="0.25">
      <c r="A4" s="6" t="s">
        <v>230</v>
      </c>
      <c r="B4" s="17" t="str">
        <f>Marshals!A2</f>
        <v>Randall Reid</v>
      </c>
      <c r="C4" s="17">
        <f>Marshals!B2</f>
        <v>75</v>
      </c>
      <c r="D4" s="17">
        <f>Marshals!C2</f>
        <v>70</v>
      </c>
      <c r="E4" s="17">
        <f>Marshals!D2</f>
        <v>24</v>
      </c>
      <c r="F4" s="17">
        <f>Marshals!E2</f>
        <v>5</v>
      </c>
      <c r="G4" s="17">
        <f>Marshals!F2</f>
        <v>12</v>
      </c>
      <c r="H4" s="17">
        <f>Marshals!G2</f>
        <v>10</v>
      </c>
      <c r="I4" s="17">
        <f>Marshals!H2</f>
        <v>0</v>
      </c>
      <c r="J4" s="17">
        <f>Marshals!I2</f>
        <v>2</v>
      </c>
      <c r="K4" s="17">
        <f>Marshals!J2</f>
        <v>40</v>
      </c>
      <c r="L4" s="17">
        <f>Marshals!K2</f>
        <v>0</v>
      </c>
      <c r="M4" s="10">
        <f t="shared" si="0"/>
        <v>0.5</v>
      </c>
      <c r="N4" s="10">
        <f t="shared" si="1"/>
        <v>0.41666666666666669</v>
      </c>
      <c r="O4" s="10">
        <f t="shared" si="2"/>
        <v>0</v>
      </c>
      <c r="P4" s="11">
        <f t="shared" si="3"/>
        <v>8.3333333333333329E-2</v>
      </c>
      <c r="Q4" s="11">
        <f t="shared" si="4"/>
        <v>6.6666666666666666E-2</v>
      </c>
      <c r="R4" s="12">
        <f t="shared" si="5"/>
        <v>0.34285714285714286</v>
      </c>
      <c r="S4" s="13">
        <f t="shared" si="6"/>
        <v>0.5714285714285714</v>
      </c>
      <c r="T4" s="14">
        <f t="shared" si="7"/>
        <v>0.38666666666666666</v>
      </c>
      <c r="U4" s="14">
        <f t="shared" si="8"/>
        <v>0.95809523809523811</v>
      </c>
      <c r="V4" s="14">
        <f>(Table31120[[#This Row],[2B]]+Table31120[[#This Row],[3B]]+(3*Table31120[[#This Row],[HR]]))/Table31120[[#This Row],[AB]]</f>
        <v>0.22857142857142856</v>
      </c>
      <c r="W4" s="15">
        <f>(0.69*Table31120[[#This Row],[BB]])+(0.89*Table31120[[#This Row],[1B]])+(1.27*Table31120[[#This Row],[2B]])+(1.62*Table31120[[#This Row],[3B]])+(2.1*Table31120[[#This Row],[HR]])/Table31120[[#This Row],[PA]]</f>
        <v>26.885999999999999</v>
      </c>
      <c r="X4" s="15">
        <f t="shared" si="9"/>
        <v>15.969333333333331</v>
      </c>
    </row>
    <row r="5" spans="1:24" x14ac:dyDescent="0.25">
      <c r="A5" s="6" t="s">
        <v>234</v>
      </c>
      <c r="B5" s="17" t="str">
        <f>Bullets!A2</f>
        <v>Jar Schmidt</v>
      </c>
      <c r="C5" s="17">
        <f>Bullets!B2</f>
        <v>72</v>
      </c>
      <c r="D5" s="17">
        <f>Bullets!C2</f>
        <v>66</v>
      </c>
      <c r="E5" s="17">
        <f>Bullets!D2</f>
        <v>23</v>
      </c>
      <c r="F5" s="17">
        <f>Bullets!E2</f>
        <v>6</v>
      </c>
      <c r="G5" s="17">
        <f>Bullets!F2</f>
        <v>14</v>
      </c>
      <c r="H5" s="17">
        <f>Bullets!G2</f>
        <v>6</v>
      </c>
      <c r="I5" s="17">
        <f>Bullets!H2</f>
        <v>1</v>
      </c>
      <c r="J5" s="17">
        <f>Bullets!I2</f>
        <v>2</v>
      </c>
      <c r="K5" s="17">
        <f>Bullets!J2</f>
        <v>37</v>
      </c>
      <c r="L5" s="17">
        <f>Bullets!K2</f>
        <v>3</v>
      </c>
      <c r="M5" s="11">
        <f t="shared" si="0"/>
        <v>0.60869565217391308</v>
      </c>
      <c r="N5" s="11">
        <f t="shared" si="1"/>
        <v>0.2608695652173913</v>
      </c>
      <c r="O5" s="11">
        <f t="shared" si="2"/>
        <v>4.3478260869565216E-2</v>
      </c>
      <c r="P5" s="11">
        <f t="shared" si="3"/>
        <v>8.6956521739130432E-2</v>
      </c>
      <c r="Q5" s="11">
        <f t="shared" si="4"/>
        <v>8.3333333333333329E-2</v>
      </c>
      <c r="R5" s="12">
        <f t="shared" si="5"/>
        <v>0.34848484848484851</v>
      </c>
      <c r="S5" s="12">
        <f t="shared" si="6"/>
        <v>0.56060606060606055</v>
      </c>
      <c r="T5" s="14">
        <f t="shared" si="7"/>
        <v>0.40277777777777779</v>
      </c>
      <c r="U5" s="14">
        <f t="shared" si="8"/>
        <v>0.96338383838383834</v>
      </c>
      <c r="V5" s="14">
        <f>(Table31120[[#This Row],[2B]]+Table31120[[#This Row],[3B]]+(3*Table31120[[#This Row],[HR]]))/Table31120[[#This Row],[AB]]</f>
        <v>0.19696969696969696</v>
      </c>
      <c r="W5" s="15">
        <f>(0.69*Table31120[[#This Row],[BB]])+(0.89*Table31120[[#This Row],[1B]])+(1.27*Table31120[[#This Row],[2B]])+(1.62*Table31120[[#This Row],[3B]])+(2.1*Table31120[[#This Row],[HR]])/Table31120[[#This Row],[PA]]</f>
        <v>25.898333333333337</v>
      </c>
      <c r="X5" s="15">
        <f t="shared" si="9"/>
        <v>15.552777777777777</v>
      </c>
    </row>
    <row r="6" spans="1:24" x14ac:dyDescent="0.25">
      <c r="A6" s="6" t="s">
        <v>234</v>
      </c>
      <c r="B6" s="17" t="str">
        <f>Bullets!A7</f>
        <v>Benito Cruz</v>
      </c>
      <c r="C6" s="17">
        <f>Bullets!B7</f>
        <v>65</v>
      </c>
      <c r="D6" s="17">
        <f>Bullets!C7</f>
        <v>60</v>
      </c>
      <c r="E6" s="17">
        <f>Bullets!D7</f>
        <v>17</v>
      </c>
      <c r="F6" s="17">
        <f>Bullets!E7</f>
        <v>5</v>
      </c>
      <c r="G6" s="17">
        <f>Bullets!F7</f>
        <v>6</v>
      </c>
      <c r="H6" s="17">
        <f>Bullets!G7</f>
        <v>4</v>
      </c>
      <c r="I6" s="17">
        <f>Bullets!H7</f>
        <v>1</v>
      </c>
      <c r="J6" s="17">
        <f>Bullets!I7</f>
        <v>6</v>
      </c>
      <c r="K6" s="17">
        <f>Bullets!J7</f>
        <v>41</v>
      </c>
      <c r="L6" s="17">
        <f>Bullets!K7</f>
        <v>1</v>
      </c>
      <c r="M6" s="11">
        <f t="shared" si="0"/>
        <v>0.35294117647058826</v>
      </c>
      <c r="N6" s="11">
        <f t="shared" si="1"/>
        <v>0.23529411764705882</v>
      </c>
      <c r="O6" s="11">
        <f t="shared" si="2"/>
        <v>5.8823529411764705E-2</v>
      </c>
      <c r="P6" s="11">
        <f t="shared" si="3"/>
        <v>0.35294117647058826</v>
      </c>
      <c r="Q6" s="11">
        <f t="shared" si="4"/>
        <v>7.6923076923076927E-2</v>
      </c>
      <c r="R6" s="12">
        <f t="shared" si="5"/>
        <v>0.28333333333333333</v>
      </c>
      <c r="S6" s="12">
        <f t="shared" si="6"/>
        <v>0.68333333333333335</v>
      </c>
      <c r="T6" s="14">
        <f t="shared" si="7"/>
        <v>0.33846153846153848</v>
      </c>
      <c r="U6" s="14">
        <f t="shared" si="8"/>
        <v>1.0217948717948717</v>
      </c>
      <c r="V6" s="14">
        <f>(Table31120[[#This Row],[2B]]+Table31120[[#This Row],[3B]]+(3*Table31120[[#This Row],[HR]]))/Table31120[[#This Row],[AB]]</f>
        <v>0.38333333333333336</v>
      </c>
      <c r="W6" s="15">
        <f>(0.69*Table31120[[#This Row],[BB]])+(0.89*Table31120[[#This Row],[1B]])+(1.27*Table31120[[#This Row],[2B]])+(1.62*Table31120[[#This Row],[3B]])+(2.1*Table31120[[#This Row],[HR]])/Table31120[[#This Row],[PA]]</f>
        <v>15.683846153846153</v>
      </c>
      <c r="X6" s="15">
        <f t="shared" si="9"/>
        <v>14.324923076923076</v>
      </c>
    </row>
    <row r="7" spans="1:24" x14ac:dyDescent="0.25">
      <c r="A7" s="6" t="s">
        <v>230</v>
      </c>
      <c r="B7" s="17" t="str">
        <f>Marshals!A7</f>
        <v>Felipe Torres</v>
      </c>
      <c r="C7" s="17">
        <f>Marshals!B7</f>
        <v>73</v>
      </c>
      <c r="D7" s="17">
        <f>Marshals!C7</f>
        <v>67</v>
      </c>
      <c r="E7" s="17">
        <f>Marshals!D7</f>
        <v>21</v>
      </c>
      <c r="F7" s="17">
        <f>Marshals!E7</f>
        <v>6</v>
      </c>
      <c r="G7" s="17">
        <f>Marshals!F7</f>
        <v>15</v>
      </c>
      <c r="H7" s="17">
        <f>Marshals!G7</f>
        <v>4</v>
      </c>
      <c r="I7" s="17">
        <f>Marshals!H7</f>
        <v>0</v>
      </c>
      <c r="J7" s="17">
        <f>Marshals!I7</f>
        <v>2</v>
      </c>
      <c r="K7" s="17">
        <f>Marshals!J7</f>
        <v>31</v>
      </c>
      <c r="L7" s="17">
        <f>Marshals!K7</f>
        <v>0</v>
      </c>
      <c r="M7" s="11">
        <f t="shared" si="0"/>
        <v>0.7142857142857143</v>
      </c>
      <c r="N7" s="11">
        <f t="shared" si="1"/>
        <v>0.19047619047619047</v>
      </c>
      <c r="O7" s="11">
        <f t="shared" si="2"/>
        <v>0</v>
      </c>
      <c r="P7" s="11">
        <f t="shared" si="3"/>
        <v>9.5238095238095233E-2</v>
      </c>
      <c r="Q7" s="11">
        <f t="shared" si="4"/>
        <v>8.2191780821917804E-2</v>
      </c>
      <c r="R7" s="12">
        <f t="shared" si="5"/>
        <v>0.31343283582089554</v>
      </c>
      <c r="S7" s="12">
        <f t="shared" si="6"/>
        <v>0.46268656716417911</v>
      </c>
      <c r="T7" s="14">
        <f t="shared" si="7"/>
        <v>0.36986301369863012</v>
      </c>
      <c r="U7" s="14">
        <f t="shared" si="8"/>
        <v>0.83254958086280917</v>
      </c>
      <c r="V7" s="14">
        <f>(Table31120[[#This Row],[2B]]+Table31120[[#This Row],[3B]]+(3*Table31120[[#This Row],[HR]]))/Table31120[[#This Row],[AB]]</f>
        <v>0.14925373134328357</v>
      </c>
      <c r="W7" s="15">
        <f>(0.69*Table31120[[#This Row],[BB]])+(0.89*Table31120[[#This Row],[1B]])+(1.27*Table31120[[#This Row],[2B]])+(1.62*Table31120[[#This Row],[3B]])+(2.1*Table31120[[#This Row],[HR]])/Table31120[[#This Row],[PA]]</f>
        <v>22.627534246575344</v>
      </c>
      <c r="X7" s="15">
        <f t="shared" si="9"/>
        <v>12.042739726027399</v>
      </c>
    </row>
    <row r="8" spans="1:24" x14ac:dyDescent="0.25">
      <c r="A8" s="6" t="s">
        <v>230</v>
      </c>
      <c r="B8" s="17" t="str">
        <f>Marshals!A8</f>
        <v>Ricardo Nunez</v>
      </c>
      <c r="C8" s="17">
        <f>Marshals!B8</f>
        <v>65</v>
      </c>
      <c r="D8" s="17">
        <f>Marshals!C8</f>
        <v>56</v>
      </c>
      <c r="E8" s="17">
        <f>Marshals!D8</f>
        <v>18</v>
      </c>
      <c r="F8" s="17">
        <f>Marshals!E8</f>
        <v>9</v>
      </c>
      <c r="G8" s="17">
        <f>Marshals!F8</f>
        <v>13</v>
      </c>
      <c r="H8" s="17">
        <f>Marshals!G8</f>
        <v>3</v>
      </c>
      <c r="I8" s="17">
        <f>Marshals!H8</f>
        <v>1</v>
      </c>
      <c r="J8" s="17">
        <f>Marshals!I8</f>
        <v>1</v>
      </c>
      <c r="K8" s="17">
        <f>Marshals!J8</f>
        <v>26</v>
      </c>
      <c r="L8" s="17">
        <f>Marshals!K8</f>
        <v>0</v>
      </c>
      <c r="M8" s="11">
        <f t="shared" si="0"/>
        <v>0.72222222222222221</v>
      </c>
      <c r="N8" s="11">
        <f t="shared" si="1"/>
        <v>0.16666666666666666</v>
      </c>
      <c r="O8" s="11">
        <f t="shared" si="2"/>
        <v>5.5555555555555552E-2</v>
      </c>
      <c r="P8" s="11">
        <f t="shared" si="3"/>
        <v>5.5555555555555552E-2</v>
      </c>
      <c r="Q8" s="11">
        <f t="shared" si="4"/>
        <v>0.13846153846153847</v>
      </c>
      <c r="R8" s="12">
        <f t="shared" si="5"/>
        <v>0.32142857142857145</v>
      </c>
      <c r="S8" s="12">
        <f t="shared" si="6"/>
        <v>0.4642857142857143</v>
      </c>
      <c r="T8" s="14">
        <f t="shared" si="7"/>
        <v>0.41538461538461541</v>
      </c>
      <c r="U8" s="14">
        <f t="shared" si="8"/>
        <v>0.87967032967032965</v>
      </c>
      <c r="V8" s="14">
        <f>(Table31120[[#This Row],[2B]]+Table31120[[#This Row],[3B]]+(3*Table31120[[#This Row],[HR]]))/Table31120[[#This Row],[AB]]</f>
        <v>0.125</v>
      </c>
      <c r="W8" s="15">
        <f>(0.69*Table31120[[#This Row],[BB]])+(0.89*Table31120[[#This Row],[1B]])+(1.27*Table31120[[#This Row],[2B]])+(1.62*Table31120[[#This Row],[3B]])+(2.1*Table31120[[#This Row],[HR]])/Table31120[[#This Row],[PA]]</f>
        <v>23.242307692307694</v>
      </c>
      <c r="X8" s="15">
        <f t="shared" si="9"/>
        <v>11.771999999999998</v>
      </c>
    </row>
    <row r="9" spans="1:24" x14ac:dyDescent="0.25">
      <c r="A9" s="6" t="s">
        <v>231</v>
      </c>
      <c r="B9" s="17" t="str">
        <f>Claws!A2</f>
        <v>Glen Henderson</v>
      </c>
      <c r="C9" s="17">
        <f>Claws!B2</f>
        <v>73</v>
      </c>
      <c r="D9" s="17">
        <f>Claws!C2</f>
        <v>65</v>
      </c>
      <c r="E9" s="17">
        <f>Claws!D2</f>
        <v>14</v>
      </c>
      <c r="F9" s="17">
        <f>Claws!E2</f>
        <v>8</v>
      </c>
      <c r="G9" s="17">
        <f>Claws!F2</f>
        <v>1</v>
      </c>
      <c r="H9" s="17">
        <f>Claws!G2</f>
        <v>7</v>
      </c>
      <c r="I9" s="17">
        <f>Claws!H2</f>
        <v>3</v>
      </c>
      <c r="J9" s="17">
        <f>Claws!I2</f>
        <v>3</v>
      </c>
      <c r="K9" s="17">
        <f>Claws!J2</f>
        <v>36</v>
      </c>
      <c r="L9" s="17">
        <f>Claws!K2</f>
        <v>8</v>
      </c>
      <c r="M9" s="11">
        <f t="shared" si="0"/>
        <v>7.1428571428571425E-2</v>
      </c>
      <c r="N9" s="11">
        <f t="shared" si="1"/>
        <v>0.5</v>
      </c>
      <c r="O9" s="11">
        <f t="shared" si="2"/>
        <v>0.21428571428571427</v>
      </c>
      <c r="P9" s="11">
        <f t="shared" si="3"/>
        <v>0.21428571428571427</v>
      </c>
      <c r="Q9" s="11">
        <f t="shared" si="4"/>
        <v>0.1095890410958904</v>
      </c>
      <c r="R9" s="12">
        <f t="shared" si="5"/>
        <v>0.2153846153846154</v>
      </c>
      <c r="S9" s="12">
        <f t="shared" si="6"/>
        <v>0.55384615384615388</v>
      </c>
      <c r="T9" s="14">
        <f t="shared" si="7"/>
        <v>0.30136986301369861</v>
      </c>
      <c r="U9" s="14">
        <f t="shared" si="8"/>
        <v>0.85521601685985249</v>
      </c>
      <c r="V9" s="14">
        <f>(Table31120[[#This Row],[2B]]+Table31120[[#This Row],[3B]]+(3*Table31120[[#This Row],[HR]]))/Table31120[[#This Row],[AB]]</f>
        <v>0.29230769230769232</v>
      </c>
      <c r="W9" s="15">
        <f>(0.69*Table31120[[#This Row],[BB]])+(0.89*Table31120[[#This Row],[1B]])+(1.27*Table31120[[#This Row],[2B]])+(1.62*Table31120[[#This Row],[3B]])+(2.1*Table31120[[#This Row],[HR]])/Table31120[[#This Row],[PA]]</f>
        <v>20.246301369863012</v>
      </c>
      <c r="X9" s="15">
        <f t="shared" si="9"/>
        <v>11.533150684931506</v>
      </c>
    </row>
    <row r="10" spans="1:24" x14ac:dyDescent="0.25">
      <c r="A10" s="6" t="s">
        <v>232</v>
      </c>
      <c r="B10" s="17" t="str">
        <f>Spartans!A3</f>
        <v>Lloyd Crooms</v>
      </c>
      <c r="C10" s="17">
        <f>Spartans!B3</f>
        <v>70</v>
      </c>
      <c r="D10" s="17">
        <f>Spartans!C3</f>
        <v>67</v>
      </c>
      <c r="E10" s="17">
        <f>Spartans!D3</f>
        <v>20</v>
      </c>
      <c r="F10" s="17">
        <f>Spartans!E3</f>
        <v>3</v>
      </c>
      <c r="G10" s="17">
        <f>Spartans!F3</f>
        <v>10</v>
      </c>
      <c r="H10" s="17">
        <f>Spartans!G3</f>
        <v>8</v>
      </c>
      <c r="I10" s="17">
        <f>Spartans!H3</f>
        <v>0</v>
      </c>
      <c r="J10" s="17">
        <f>Spartans!I3</f>
        <v>2</v>
      </c>
      <c r="K10" s="17">
        <f>Spartans!J3</f>
        <v>34</v>
      </c>
      <c r="L10" s="17">
        <f>Spartans!K3</f>
        <v>5</v>
      </c>
      <c r="M10" s="11">
        <f t="shared" si="0"/>
        <v>0.5</v>
      </c>
      <c r="N10" s="11">
        <f t="shared" si="1"/>
        <v>0.4</v>
      </c>
      <c r="O10" s="11">
        <f t="shared" si="2"/>
        <v>0</v>
      </c>
      <c r="P10" s="11">
        <f t="shared" si="3"/>
        <v>0.1</v>
      </c>
      <c r="Q10" s="11">
        <f t="shared" si="4"/>
        <v>4.2857142857142858E-2</v>
      </c>
      <c r="R10" s="12">
        <f t="shared" si="5"/>
        <v>0.29850746268656714</v>
      </c>
      <c r="S10" s="12">
        <f t="shared" si="6"/>
        <v>0.5074626865671642</v>
      </c>
      <c r="T10" s="14">
        <f t="shared" si="7"/>
        <v>0.32857142857142857</v>
      </c>
      <c r="U10" s="14">
        <f t="shared" si="8"/>
        <v>0.83603411513859283</v>
      </c>
      <c r="V10" s="14">
        <f>(Table31120[[#This Row],[2B]]+Table31120[[#This Row],[3B]]+(3*Table31120[[#This Row],[HR]]))/Table31120[[#This Row],[AB]]</f>
        <v>0.20895522388059701</v>
      </c>
      <c r="W10" s="15">
        <f>(0.69*Table31120[[#This Row],[BB]])+(0.89*Table31120[[#This Row],[1B]])+(1.27*Table31120[[#This Row],[2B]])+(1.62*Table31120[[#This Row],[3B]])+(2.1*Table31120[[#This Row],[HR]])/Table31120[[#This Row],[PA]]</f>
        <v>21.19</v>
      </c>
      <c r="X10" s="25">
        <f t="shared" si="9"/>
        <v>11.464857142857143</v>
      </c>
    </row>
    <row r="11" spans="1:24" x14ac:dyDescent="0.25">
      <c r="A11" s="6" t="s">
        <v>231</v>
      </c>
      <c r="B11" s="17" t="str">
        <f>Claws!A3</f>
        <v>Jayden Ortiz</v>
      </c>
      <c r="C11" s="17">
        <f>Claws!B3</f>
        <v>73</v>
      </c>
      <c r="D11" s="17">
        <f>Claws!C3</f>
        <v>71</v>
      </c>
      <c r="E11" s="17">
        <f>Claws!D3</f>
        <v>23</v>
      </c>
      <c r="F11" s="17">
        <f>Claws!E3</f>
        <v>2</v>
      </c>
      <c r="G11" s="17">
        <f>Claws!F3</f>
        <v>16</v>
      </c>
      <c r="H11" s="17">
        <f>Claws!G3</f>
        <v>6</v>
      </c>
      <c r="I11" s="17">
        <f>Claws!H3</f>
        <v>0</v>
      </c>
      <c r="J11" s="17">
        <f>Claws!I3</f>
        <v>1</v>
      </c>
      <c r="K11" s="17">
        <f>Claws!J3</f>
        <v>32</v>
      </c>
      <c r="L11" s="17">
        <f>Claws!K3</f>
        <v>6</v>
      </c>
      <c r="M11" s="11">
        <f t="shared" si="0"/>
        <v>0.69565217391304346</v>
      </c>
      <c r="N11" s="11">
        <f t="shared" si="1"/>
        <v>0.2608695652173913</v>
      </c>
      <c r="O11" s="11">
        <f t="shared" si="2"/>
        <v>0</v>
      </c>
      <c r="P11" s="11">
        <f t="shared" si="3"/>
        <v>4.3478260869565216E-2</v>
      </c>
      <c r="Q11" s="11">
        <f t="shared" si="4"/>
        <v>2.7397260273972601E-2</v>
      </c>
      <c r="R11" s="12">
        <f t="shared" si="5"/>
        <v>0.323943661971831</v>
      </c>
      <c r="S11" s="12">
        <f t="shared" si="6"/>
        <v>0.45070422535211269</v>
      </c>
      <c r="T11" s="14">
        <f t="shared" si="7"/>
        <v>0.34246575342465752</v>
      </c>
      <c r="U11" s="14">
        <f t="shared" si="8"/>
        <v>0.7931699787767702</v>
      </c>
      <c r="V11" s="14">
        <f>(Table31120[[#This Row],[2B]]+Table31120[[#This Row],[3B]]+(3*Table31120[[#This Row],[HR]]))/Table31120[[#This Row],[AB]]</f>
        <v>0.12676056338028169</v>
      </c>
      <c r="W11" s="15">
        <f>(0.69*Table31120[[#This Row],[BB]])+(0.89*Table31120[[#This Row],[1B]])+(1.27*Table31120[[#This Row],[2B]])+(1.62*Table31120[[#This Row],[3B]])+(2.1*Table31120[[#This Row],[HR]])/Table31120[[#This Row],[PA]]</f>
        <v>23.268767123287674</v>
      </c>
      <c r="X11" s="25">
        <f t="shared" si="9"/>
        <v>11.179726027397262</v>
      </c>
    </row>
    <row r="12" spans="1:24" x14ac:dyDescent="0.25">
      <c r="A12" s="6" t="s">
        <v>234</v>
      </c>
      <c r="B12" s="17" t="str">
        <f>Bullets!A9</f>
        <v>Borja Mora</v>
      </c>
      <c r="C12" s="17">
        <f>Bullets!B9</f>
        <v>61</v>
      </c>
      <c r="D12" s="17">
        <f>Bullets!C9</f>
        <v>55</v>
      </c>
      <c r="E12" s="17">
        <f>Bullets!D9</f>
        <v>16</v>
      </c>
      <c r="F12" s="17">
        <f>Bullets!E9</f>
        <v>6</v>
      </c>
      <c r="G12" s="17">
        <f>Bullets!F9</f>
        <v>10</v>
      </c>
      <c r="H12" s="17">
        <f>Bullets!G9</f>
        <v>3</v>
      </c>
      <c r="I12" s="17">
        <f>Bullets!H9</f>
        <v>0</v>
      </c>
      <c r="J12" s="17">
        <f>Bullets!I9</f>
        <v>3</v>
      </c>
      <c r="K12" s="17">
        <f>Bullets!J9</f>
        <v>28</v>
      </c>
      <c r="L12" s="17">
        <f>Bullets!K9</f>
        <v>4</v>
      </c>
      <c r="M12" s="11">
        <f t="shared" si="0"/>
        <v>0.625</v>
      </c>
      <c r="N12" s="11">
        <f t="shared" si="1"/>
        <v>0.1875</v>
      </c>
      <c r="O12" s="11">
        <f t="shared" si="2"/>
        <v>0</v>
      </c>
      <c r="P12" s="11">
        <f t="shared" si="3"/>
        <v>0.1875</v>
      </c>
      <c r="Q12" s="11">
        <f t="shared" si="4"/>
        <v>9.8360655737704916E-2</v>
      </c>
      <c r="R12" s="12">
        <f t="shared" si="5"/>
        <v>0.29090909090909089</v>
      </c>
      <c r="S12" s="12">
        <f t="shared" si="6"/>
        <v>0.50909090909090904</v>
      </c>
      <c r="T12" s="14">
        <f t="shared" si="7"/>
        <v>0.36065573770491804</v>
      </c>
      <c r="U12" s="14">
        <f t="shared" si="8"/>
        <v>0.86974664679582703</v>
      </c>
      <c r="V12" s="14">
        <f>(Table31120[[#This Row],[2B]]+Table31120[[#This Row],[3B]]+(3*Table31120[[#This Row],[HR]]))/Table31120[[#This Row],[AB]]</f>
        <v>0.21818181818181817</v>
      </c>
      <c r="W12" s="15">
        <f>(0.69*Table31120[[#This Row],[BB]])+(0.89*Table31120[[#This Row],[1B]])+(1.27*Table31120[[#This Row],[2B]])+(1.62*Table31120[[#This Row],[3B]])+(2.1*Table31120[[#This Row],[HR]])/Table31120[[#This Row],[PA]]</f>
        <v>16.953278688524588</v>
      </c>
      <c r="X12" s="25">
        <f t="shared" si="9"/>
        <v>10.695081967213115</v>
      </c>
    </row>
    <row r="13" spans="1:24" x14ac:dyDescent="0.25">
      <c r="A13" s="6" t="s">
        <v>232</v>
      </c>
      <c r="B13" s="17" t="str">
        <f>Spartans!A5</f>
        <v>Hugh Ramos</v>
      </c>
      <c r="C13" s="17">
        <f>Spartans!B5</f>
        <v>68</v>
      </c>
      <c r="D13" s="17">
        <f>Spartans!C5</f>
        <v>65</v>
      </c>
      <c r="E13" s="17">
        <f>Spartans!D5</f>
        <v>18</v>
      </c>
      <c r="F13" s="17">
        <f>Spartans!E5</f>
        <v>3</v>
      </c>
      <c r="G13" s="17">
        <f>Spartans!F5</f>
        <v>13</v>
      </c>
      <c r="H13" s="17">
        <f>Spartans!G5</f>
        <v>2</v>
      </c>
      <c r="I13" s="17">
        <f>Spartans!H5</f>
        <v>1</v>
      </c>
      <c r="J13" s="17">
        <f>Spartans!I5</f>
        <v>2</v>
      </c>
      <c r="K13" s="17">
        <f>Spartans!J5</f>
        <v>28</v>
      </c>
      <c r="L13" s="17">
        <f>Spartans!K5</f>
        <v>5</v>
      </c>
      <c r="M13" s="31">
        <f t="shared" si="0"/>
        <v>0.72222222222222221</v>
      </c>
      <c r="N13" s="31">
        <f t="shared" si="1"/>
        <v>0.1111111111111111</v>
      </c>
      <c r="O13" s="31">
        <f t="shared" si="2"/>
        <v>5.5555555555555552E-2</v>
      </c>
      <c r="P13" s="31">
        <f t="shared" si="3"/>
        <v>0.1111111111111111</v>
      </c>
      <c r="Q13" s="31">
        <f t="shared" si="4"/>
        <v>4.4117647058823532E-2</v>
      </c>
      <c r="R13" s="32">
        <f t="shared" si="5"/>
        <v>0.27692307692307694</v>
      </c>
      <c r="S13" s="32">
        <f t="shared" si="6"/>
        <v>0.43076923076923079</v>
      </c>
      <c r="T13" s="33">
        <f t="shared" si="7"/>
        <v>0.30882352941176472</v>
      </c>
      <c r="U13" s="33">
        <f t="shared" si="8"/>
        <v>0.73959276018099551</v>
      </c>
      <c r="V13" s="33">
        <f>(Table31120[[#This Row],[2B]]+Table31120[[#This Row],[3B]]+(3*Table31120[[#This Row],[HR]]))/Table31120[[#This Row],[AB]]</f>
        <v>0.13846153846153847</v>
      </c>
      <c r="W13" s="34">
        <f>(0.69*Table31120[[#This Row],[BB]])+(0.89*Table31120[[#This Row],[1B]])+(1.27*Table31120[[#This Row],[2B]])+(1.62*Table31120[[#This Row],[3B]])+(2.1*Table31120[[#This Row],[HR]])/Table31120[[#This Row],[PA]]</f>
        <v>17.861764705882354</v>
      </c>
      <c r="X13" s="35">
        <f t="shared" si="9"/>
        <v>8.9261764705882349</v>
      </c>
    </row>
    <row r="14" spans="1:24" x14ac:dyDescent="0.25">
      <c r="A14" s="6" t="s">
        <v>230</v>
      </c>
      <c r="B14" s="17" t="str">
        <f>Marshals!A6</f>
        <v>Linet Marc</v>
      </c>
      <c r="C14" s="17">
        <f>Marshals!B6</f>
        <v>73</v>
      </c>
      <c r="D14" s="17">
        <f>Marshals!C6</f>
        <v>68</v>
      </c>
      <c r="E14" s="17">
        <f>Marshals!D6</f>
        <v>18</v>
      </c>
      <c r="F14" s="17">
        <f>Marshals!E6</f>
        <v>5</v>
      </c>
      <c r="G14" s="17">
        <f>Marshals!F6</f>
        <v>13</v>
      </c>
      <c r="H14" s="17">
        <f>Marshals!G6</f>
        <v>3</v>
      </c>
      <c r="I14" s="17">
        <f>Marshals!H6</f>
        <v>0</v>
      </c>
      <c r="J14" s="17">
        <f>Marshals!I6</f>
        <v>2</v>
      </c>
      <c r="K14" s="17">
        <f>Marshals!J6</f>
        <v>27</v>
      </c>
      <c r="L14" s="17">
        <f>Marshals!K6</f>
        <v>0</v>
      </c>
      <c r="M14" s="11">
        <f t="shared" si="0"/>
        <v>0.72222222222222221</v>
      </c>
      <c r="N14" s="11">
        <f t="shared" si="1"/>
        <v>0.16666666666666666</v>
      </c>
      <c r="O14" s="11">
        <f t="shared" si="2"/>
        <v>0</v>
      </c>
      <c r="P14" s="11">
        <f t="shared" si="3"/>
        <v>0.1111111111111111</v>
      </c>
      <c r="Q14" s="11">
        <f t="shared" si="4"/>
        <v>6.8493150684931503E-2</v>
      </c>
      <c r="R14" s="12">
        <f t="shared" si="5"/>
        <v>0.26470588235294118</v>
      </c>
      <c r="S14" s="12">
        <f t="shared" si="6"/>
        <v>0.39705882352941174</v>
      </c>
      <c r="T14" s="14">
        <f t="shared" si="7"/>
        <v>0.31506849315068491</v>
      </c>
      <c r="U14" s="14">
        <f t="shared" si="8"/>
        <v>0.71212731668009666</v>
      </c>
      <c r="V14" s="14">
        <f>(Table31120[[#This Row],[2B]]+Table31120[[#This Row],[3B]]+(3*Table31120[[#This Row],[HR]]))/Table31120[[#This Row],[AB]]</f>
        <v>0.13235294117647059</v>
      </c>
      <c r="W14" s="15">
        <f>(0.69*Table31120[[#This Row],[BB]])+(0.89*Table31120[[#This Row],[1B]])+(1.27*Table31120[[#This Row],[2B]])+(1.62*Table31120[[#This Row],[3B]])+(2.1*Table31120[[#This Row],[HR]])/Table31120[[#This Row],[PA]]</f>
        <v>18.887534246575342</v>
      </c>
      <c r="X14" s="25">
        <f t="shared" si="9"/>
        <v>8.9164383561643827</v>
      </c>
    </row>
    <row r="15" spans="1:24" x14ac:dyDescent="0.25">
      <c r="A15" s="6" t="s">
        <v>231</v>
      </c>
      <c r="B15" s="17" t="str">
        <f>Claws!A5</f>
        <v>Elmer Mendoza</v>
      </c>
      <c r="C15" s="17">
        <f>Claws!B5</f>
        <v>74</v>
      </c>
      <c r="D15" s="17">
        <f>Claws!C5</f>
        <v>72</v>
      </c>
      <c r="E15" s="17">
        <f>Claws!D5</f>
        <v>18</v>
      </c>
      <c r="F15" s="17">
        <f>Claws!E5</f>
        <v>2</v>
      </c>
      <c r="G15" s="17">
        <f>Claws!F5</f>
        <v>10</v>
      </c>
      <c r="H15" s="17">
        <f>Claws!G5</f>
        <v>5</v>
      </c>
      <c r="I15" s="17">
        <f>Claws!H5</f>
        <v>1</v>
      </c>
      <c r="J15" s="17">
        <f>Claws!I5</f>
        <v>2</v>
      </c>
      <c r="K15" s="17">
        <f>Claws!J5</f>
        <v>31</v>
      </c>
      <c r="L15" s="17">
        <f>Claws!K5</f>
        <v>2</v>
      </c>
      <c r="M15" s="11">
        <f t="shared" si="0"/>
        <v>0.55555555555555558</v>
      </c>
      <c r="N15" s="11">
        <f t="shared" si="1"/>
        <v>0.27777777777777779</v>
      </c>
      <c r="O15" s="11">
        <f t="shared" si="2"/>
        <v>5.5555555555555552E-2</v>
      </c>
      <c r="P15" s="11">
        <f t="shared" si="3"/>
        <v>0.1111111111111111</v>
      </c>
      <c r="Q15" s="11">
        <f t="shared" si="4"/>
        <v>2.7027027027027029E-2</v>
      </c>
      <c r="R15" s="12">
        <f t="shared" si="5"/>
        <v>0.25</v>
      </c>
      <c r="S15" s="12">
        <f t="shared" si="6"/>
        <v>0.43055555555555558</v>
      </c>
      <c r="T15" s="14">
        <f t="shared" si="7"/>
        <v>0.27027027027027029</v>
      </c>
      <c r="U15" s="14">
        <f t="shared" si="8"/>
        <v>0.70082582582582587</v>
      </c>
      <c r="V15" s="14">
        <f>(Table31120[[#This Row],[2B]]+Table31120[[#This Row],[3B]]+(3*Table31120[[#This Row],[HR]]))/Table31120[[#This Row],[AB]]</f>
        <v>0.16666666666666666</v>
      </c>
      <c r="W15" s="15">
        <f>(0.69*Table31120[[#This Row],[BB]])+(0.89*Table31120[[#This Row],[1B]])+(1.27*Table31120[[#This Row],[2B]])+(1.62*Table31120[[#This Row],[3B]])+(2.1*Table31120[[#This Row],[HR]])/Table31120[[#This Row],[PA]]</f>
        <v>18.306756756756759</v>
      </c>
      <c r="X15" s="15">
        <f t="shared" si="9"/>
        <v>8.5329729729729724</v>
      </c>
    </row>
    <row r="16" spans="1:24" x14ac:dyDescent="0.25">
      <c r="A16" s="6" t="s">
        <v>231</v>
      </c>
      <c r="B16" s="17" t="str">
        <f>Claws!A9</f>
        <v>Frederick Bates</v>
      </c>
      <c r="C16" s="17">
        <f>Claws!B9</f>
        <v>64</v>
      </c>
      <c r="D16" s="17">
        <f>Claws!C9</f>
        <v>57</v>
      </c>
      <c r="E16" s="17">
        <f>Claws!D9</f>
        <v>14</v>
      </c>
      <c r="F16" s="17">
        <f>Claws!E9</f>
        <v>7</v>
      </c>
      <c r="G16" s="17">
        <f>Claws!F9</f>
        <v>8</v>
      </c>
      <c r="H16" s="17">
        <f>Claws!G9</f>
        <v>4</v>
      </c>
      <c r="I16" s="17">
        <f>Claws!H9</f>
        <v>0</v>
      </c>
      <c r="J16" s="17">
        <f>Claws!I9</f>
        <v>2</v>
      </c>
      <c r="K16" s="17">
        <f>Claws!J9</f>
        <v>24</v>
      </c>
      <c r="L16" s="17">
        <f>Claws!K9</f>
        <v>4</v>
      </c>
      <c r="M16" s="11">
        <f t="shared" si="0"/>
        <v>0.5714285714285714</v>
      </c>
      <c r="N16" s="11">
        <f t="shared" si="1"/>
        <v>0.2857142857142857</v>
      </c>
      <c r="O16" s="11">
        <f t="shared" si="2"/>
        <v>0</v>
      </c>
      <c r="P16" s="11">
        <f t="shared" si="3"/>
        <v>0.14285714285714285</v>
      </c>
      <c r="Q16" s="11">
        <f t="shared" si="4"/>
        <v>0.109375</v>
      </c>
      <c r="R16" s="12">
        <f t="shared" si="5"/>
        <v>0.24561403508771928</v>
      </c>
      <c r="S16" s="12">
        <f t="shared" si="6"/>
        <v>0.42105263157894735</v>
      </c>
      <c r="T16" s="14">
        <f t="shared" si="7"/>
        <v>0.328125</v>
      </c>
      <c r="U16" s="14">
        <f t="shared" si="8"/>
        <v>0.74917763157894735</v>
      </c>
      <c r="V16" s="14">
        <f>(Table31120[[#This Row],[2B]]+Table31120[[#This Row],[3B]]+(3*Table31120[[#This Row],[HR]]))/Table31120[[#This Row],[AB]]</f>
        <v>0.17543859649122806</v>
      </c>
      <c r="W16" s="15">
        <f>(0.69*Table31120[[#This Row],[BB]])+(0.89*Table31120[[#This Row],[1B]])+(1.27*Table31120[[#This Row],[2B]])+(1.62*Table31120[[#This Row],[3B]])+(2.1*Table31120[[#This Row],[HR]])/Table31120[[#This Row],[PA]]</f>
        <v>17.095625000000002</v>
      </c>
      <c r="X16" s="15">
        <f t="shared" si="9"/>
        <v>8.5046875000000011</v>
      </c>
    </row>
    <row r="17" spans="1:24" x14ac:dyDescent="0.25">
      <c r="A17" s="6" t="s">
        <v>231</v>
      </c>
      <c r="B17" s="17" t="str">
        <f>Claws!A8</f>
        <v>Zachary Alvarez</v>
      </c>
      <c r="C17" s="17">
        <f>Claws!B8</f>
        <v>67</v>
      </c>
      <c r="D17" s="17">
        <f>Claws!C8</f>
        <v>61</v>
      </c>
      <c r="E17" s="17">
        <f>Claws!D8</f>
        <v>17</v>
      </c>
      <c r="F17" s="17">
        <f>Claws!E8</f>
        <v>6</v>
      </c>
      <c r="G17" s="17">
        <f>Claws!F8</f>
        <v>13</v>
      </c>
      <c r="H17" s="17">
        <f>Claws!G8</f>
        <v>3</v>
      </c>
      <c r="I17" s="17">
        <f>Claws!H8</f>
        <v>0</v>
      </c>
      <c r="J17" s="17">
        <f>Claws!I8</f>
        <v>1</v>
      </c>
      <c r="K17" s="17">
        <f>Claws!J8</f>
        <v>23</v>
      </c>
      <c r="L17" s="17">
        <f>Claws!K8</f>
        <v>5</v>
      </c>
      <c r="M17" s="11">
        <f t="shared" si="0"/>
        <v>0.76470588235294112</v>
      </c>
      <c r="N17" s="11">
        <f t="shared" si="1"/>
        <v>0.17647058823529413</v>
      </c>
      <c r="O17" s="11">
        <f t="shared" si="2"/>
        <v>0</v>
      </c>
      <c r="P17" s="11">
        <f t="shared" si="3"/>
        <v>5.8823529411764705E-2</v>
      </c>
      <c r="Q17" s="11">
        <f t="shared" si="4"/>
        <v>8.9552238805970144E-2</v>
      </c>
      <c r="R17" s="12">
        <f t="shared" si="5"/>
        <v>0.27868852459016391</v>
      </c>
      <c r="S17" s="12">
        <f t="shared" si="6"/>
        <v>0.37704918032786883</v>
      </c>
      <c r="T17" s="14">
        <f t="shared" si="7"/>
        <v>0.34328358208955223</v>
      </c>
      <c r="U17" s="14">
        <f t="shared" si="8"/>
        <v>0.72033276241742106</v>
      </c>
      <c r="V17" s="14">
        <f>(Table31120[[#This Row],[2B]]+Table31120[[#This Row],[3B]]+(3*Table31120[[#This Row],[HR]]))/Table31120[[#This Row],[AB]]</f>
        <v>9.8360655737704916E-2</v>
      </c>
      <c r="W17" s="15">
        <f>(0.69*Table31120[[#This Row],[BB]])+(0.89*Table31120[[#This Row],[1B]])+(1.27*Table31120[[#This Row],[2B]])+(1.62*Table31120[[#This Row],[3B]])+(2.1*Table31120[[#This Row],[HR]])/Table31120[[#This Row],[PA]]</f>
        <v>19.551343283582089</v>
      </c>
      <c r="X17" s="15">
        <f t="shared" si="9"/>
        <v>8.4698507462686567</v>
      </c>
    </row>
    <row r="18" spans="1:24" x14ac:dyDescent="0.25">
      <c r="A18" s="6" t="s">
        <v>232</v>
      </c>
      <c r="B18" s="17" t="str">
        <f>Spartans!A7</f>
        <v>Alejandro Nunez</v>
      </c>
      <c r="C18" s="17">
        <f>Spartans!B7</f>
        <v>65</v>
      </c>
      <c r="D18" s="17">
        <f>Spartans!C7</f>
        <v>57</v>
      </c>
      <c r="E18" s="17">
        <f>Spartans!D7</f>
        <v>13</v>
      </c>
      <c r="F18" s="17">
        <f>Spartans!E7</f>
        <v>8</v>
      </c>
      <c r="G18" s="17">
        <f>Spartans!F7</f>
        <v>4</v>
      </c>
      <c r="H18" s="17">
        <f>Spartans!G7</f>
        <v>7</v>
      </c>
      <c r="I18" s="17">
        <f>Spartans!H7</f>
        <v>2</v>
      </c>
      <c r="J18" s="17">
        <f>Spartans!I7</f>
        <v>0</v>
      </c>
      <c r="K18" s="17">
        <f>Spartans!J7</f>
        <v>24</v>
      </c>
      <c r="L18" s="17">
        <f>Spartans!K7</f>
        <v>4</v>
      </c>
      <c r="M18" s="11">
        <f t="shared" si="0"/>
        <v>0.30769230769230771</v>
      </c>
      <c r="N18" s="11">
        <f t="shared" si="1"/>
        <v>0.53846153846153844</v>
      </c>
      <c r="O18" s="11">
        <f t="shared" si="2"/>
        <v>0.15384615384615385</v>
      </c>
      <c r="P18" s="11">
        <f t="shared" si="3"/>
        <v>0</v>
      </c>
      <c r="Q18" s="11">
        <f t="shared" si="4"/>
        <v>0.12307692307692308</v>
      </c>
      <c r="R18" s="12">
        <f t="shared" si="5"/>
        <v>0.22807017543859648</v>
      </c>
      <c r="S18" s="12">
        <f t="shared" si="6"/>
        <v>0.42105263157894735</v>
      </c>
      <c r="T18" s="14">
        <f t="shared" si="7"/>
        <v>0.32307692307692309</v>
      </c>
      <c r="U18" s="14">
        <f t="shared" si="8"/>
        <v>0.74412955465587038</v>
      </c>
      <c r="V18" s="14">
        <f>(Table31120[[#This Row],[2B]]+Table31120[[#This Row],[3B]]+(3*Table31120[[#This Row],[HR]]))/Table31120[[#This Row],[AB]]</f>
        <v>0.15789473684210525</v>
      </c>
      <c r="W18" s="15">
        <f>(0.69*Table31120[[#This Row],[BB]])+(0.89*Table31120[[#This Row],[1B]])+(1.27*Table31120[[#This Row],[2B]])+(1.62*Table31120[[#This Row],[3B]])+(2.1*Table31120[[#This Row],[HR]])/Table31120[[#This Row],[PA]]</f>
        <v>21.21</v>
      </c>
      <c r="X18" s="15">
        <f t="shared" si="9"/>
        <v>8.4578461538461536</v>
      </c>
    </row>
    <row r="19" spans="1:24" x14ac:dyDescent="0.25">
      <c r="A19" s="6" t="s">
        <v>234</v>
      </c>
      <c r="B19" s="17" t="str">
        <f>Bullets!A8</f>
        <v>Jar Kelley</v>
      </c>
      <c r="C19" s="17">
        <f>Bullets!B8</f>
        <v>64</v>
      </c>
      <c r="D19" s="17">
        <f>Bullets!C8</f>
        <v>62</v>
      </c>
      <c r="E19" s="17">
        <f>Bullets!D8</f>
        <v>15</v>
      </c>
      <c r="F19" s="17">
        <f>Bullets!E8</f>
        <v>2</v>
      </c>
      <c r="G19" s="17">
        <f>Bullets!F8</f>
        <v>7</v>
      </c>
      <c r="H19" s="17">
        <f>Bullets!G8</f>
        <v>4</v>
      </c>
      <c r="I19" s="17">
        <f>Bullets!H8</f>
        <v>0</v>
      </c>
      <c r="J19" s="17">
        <f>Bullets!I8</f>
        <v>4</v>
      </c>
      <c r="K19" s="17">
        <f>Bullets!J8</f>
        <v>31</v>
      </c>
      <c r="L19" s="17">
        <f>Bullets!K8</f>
        <v>3</v>
      </c>
      <c r="M19" s="11">
        <f t="shared" si="0"/>
        <v>0.46666666666666667</v>
      </c>
      <c r="N19" s="11">
        <f t="shared" si="1"/>
        <v>0.26666666666666666</v>
      </c>
      <c r="O19" s="11">
        <f t="shared" si="2"/>
        <v>0</v>
      </c>
      <c r="P19" s="11">
        <f t="shared" si="3"/>
        <v>0.26666666666666666</v>
      </c>
      <c r="Q19" s="11">
        <f t="shared" si="4"/>
        <v>3.125E-2</v>
      </c>
      <c r="R19" s="12">
        <f t="shared" si="5"/>
        <v>0.24193548387096775</v>
      </c>
      <c r="S19" s="12">
        <f t="shared" si="6"/>
        <v>0.5</v>
      </c>
      <c r="T19" s="14">
        <f t="shared" si="7"/>
        <v>0.265625</v>
      </c>
      <c r="U19" s="14">
        <f t="shared" si="8"/>
        <v>0.765625</v>
      </c>
      <c r="V19" s="14">
        <f>(Table31120[[#This Row],[2B]]+Table31120[[#This Row],[3B]]+(3*Table31120[[#This Row],[HR]]))/Table31120[[#This Row],[AB]]</f>
        <v>0.25806451612903225</v>
      </c>
      <c r="W19" s="15">
        <f>(0.69*Table31120[[#This Row],[BB]])+(0.89*Table31120[[#This Row],[1B]])+(1.27*Table31120[[#This Row],[2B]])+(1.62*Table31120[[#This Row],[3B]])+(2.1*Table31120[[#This Row],[HR]])/Table31120[[#This Row],[PA]]</f>
        <v>12.821250000000001</v>
      </c>
      <c r="X19" s="15">
        <f t="shared" si="9"/>
        <v>8.3968749999999996</v>
      </c>
    </row>
    <row r="20" spans="1:24" x14ac:dyDescent="0.25">
      <c r="A20" s="6" t="s">
        <v>230</v>
      </c>
      <c r="B20" s="17" t="str">
        <f>Marshals!A5</f>
        <v>Ethan Butler</v>
      </c>
      <c r="C20" s="17">
        <f>Marshals!B5</f>
        <v>68</v>
      </c>
      <c r="D20" s="17">
        <f>Marshals!C5</f>
        <v>67</v>
      </c>
      <c r="E20" s="17">
        <f>Marshals!D5</f>
        <v>18</v>
      </c>
      <c r="F20" s="17">
        <f>Marshals!E5</f>
        <v>1</v>
      </c>
      <c r="G20" s="17">
        <f>Marshals!F5</f>
        <v>13</v>
      </c>
      <c r="H20" s="17">
        <f>Marshals!G5</f>
        <v>2</v>
      </c>
      <c r="I20" s="17">
        <f>Marshals!H5</f>
        <v>0</v>
      </c>
      <c r="J20" s="17">
        <f>Marshals!I5</f>
        <v>3</v>
      </c>
      <c r="K20" s="17">
        <f>Marshals!J5</f>
        <v>29</v>
      </c>
      <c r="L20" s="17">
        <f>Marshals!K5</f>
        <v>0</v>
      </c>
      <c r="M20" s="11">
        <f t="shared" si="0"/>
        <v>0.72222222222222221</v>
      </c>
      <c r="N20" s="11">
        <f t="shared" si="1"/>
        <v>0.1111111111111111</v>
      </c>
      <c r="O20" s="11">
        <f t="shared" si="2"/>
        <v>0</v>
      </c>
      <c r="P20" s="11">
        <f t="shared" si="3"/>
        <v>0.16666666666666666</v>
      </c>
      <c r="Q20" s="11">
        <f t="shared" si="4"/>
        <v>1.4705882352941176E-2</v>
      </c>
      <c r="R20" s="12">
        <f t="shared" si="5"/>
        <v>0.26865671641791045</v>
      </c>
      <c r="S20" s="12">
        <f t="shared" si="6"/>
        <v>0.43283582089552236</v>
      </c>
      <c r="T20" s="14">
        <f t="shared" si="7"/>
        <v>0.27941176470588236</v>
      </c>
      <c r="U20" s="14">
        <f t="shared" si="8"/>
        <v>0.71224758560140478</v>
      </c>
      <c r="V20" s="14">
        <f>(Table31120[[#This Row],[2B]]+Table31120[[#This Row],[3B]]+(3*Table31120[[#This Row],[HR]]))/Table31120[[#This Row],[AB]]</f>
        <v>0.16417910447761194</v>
      </c>
      <c r="W20" s="15">
        <f>(0.69*Table31120[[#This Row],[BB]])+(0.89*Table31120[[#This Row],[1B]])+(1.27*Table31120[[#This Row],[2B]])+(1.62*Table31120[[#This Row],[3B]])+(2.1*Table31120[[#This Row],[HR]])/Table31120[[#This Row],[PA]]</f>
        <v>14.892647058823529</v>
      </c>
      <c r="X20" s="15">
        <f t="shared" si="9"/>
        <v>8.1755882352941178</v>
      </c>
    </row>
    <row r="21" spans="1:24" x14ac:dyDescent="0.25">
      <c r="A21" s="6" t="s">
        <v>231</v>
      </c>
      <c r="B21" s="17" t="str">
        <f>Claws!A6</f>
        <v>Xavier Medina</v>
      </c>
      <c r="C21" s="17">
        <f>Claws!B6</f>
        <v>68</v>
      </c>
      <c r="D21" s="17">
        <f>Claws!C6</f>
        <v>62</v>
      </c>
      <c r="E21" s="17">
        <f>Claws!D6</f>
        <v>14</v>
      </c>
      <c r="F21" s="17">
        <f>Claws!E6</f>
        <v>6</v>
      </c>
      <c r="G21" s="17">
        <f>Claws!F6</f>
        <v>5</v>
      </c>
      <c r="H21" s="17">
        <f>Claws!G6</f>
        <v>7</v>
      </c>
      <c r="I21" s="17">
        <f>Claws!H6</f>
        <v>1</v>
      </c>
      <c r="J21" s="17">
        <f>Claws!I6</f>
        <v>1</v>
      </c>
      <c r="K21" s="17">
        <f>Claws!J6</f>
        <v>26</v>
      </c>
      <c r="L21" s="17">
        <f>Claws!K6</f>
        <v>3</v>
      </c>
      <c r="M21" s="11">
        <f t="shared" si="0"/>
        <v>0.35714285714285715</v>
      </c>
      <c r="N21" s="11">
        <f t="shared" si="1"/>
        <v>0.5</v>
      </c>
      <c r="O21" s="11">
        <f t="shared" si="2"/>
        <v>7.1428571428571425E-2</v>
      </c>
      <c r="P21" s="11">
        <f t="shared" si="3"/>
        <v>7.1428571428571425E-2</v>
      </c>
      <c r="Q21" s="11">
        <f t="shared" si="4"/>
        <v>8.8235294117647065E-2</v>
      </c>
      <c r="R21" s="12">
        <f t="shared" si="5"/>
        <v>0.22580645161290322</v>
      </c>
      <c r="S21" s="12">
        <f t="shared" si="6"/>
        <v>0.41935483870967744</v>
      </c>
      <c r="T21" s="14">
        <f t="shared" si="7"/>
        <v>0.29411764705882354</v>
      </c>
      <c r="U21" s="14">
        <f t="shared" si="8"/>
        <v>0.71347248576850097</v>
      </c>
      <c r="V21" s="14">
        <f>(Table31120[[#This Row],[2B]]+Table31120[[#This Row],[3B]]+(3*Table31120[[#This Row],[HR]]))/Table31120[[#This Row],[AB]]</f>
        <v>0.17741935483870969</v>
      </c>
      <c r="W21" s="15">
        <f>(0.69*Table31120[[#This Row],[BB]])+(0.89*Table31120[[#This Row],[1B]])+(1.27*Table31120[[#This Row],[2B]])+(1.62*Table31120[[#This Row],[3B]])+(2.1*Table31120[[#This Row],[HR]])/Table31120[[#This Row],[PA]]</f>
        <v>19.130882352941178</v>
      </c>
      <c r="X21" s="15">
        <f t="shared" si="9"/>
        <v>8.128823529411763</v>
      </c>
    </row>
    <row r="22" spans="1:24" x14ac:dyDescent="0.25">
      <c r="A22" s="6" t="s">
        <v>234</v>
      </c>
      <c r="B22" s="17" t="str">
        <f>Bullets!A6</f>
        <v>Jimmie Marshall</v>
      </c>
      <c r="C22" s="17">
        <f>Bullets!B6</f>
        <v>65</v>
      </c>
      <c r="D22" s="17">
        <f>Bullets!C6</f>
        <v>64</v>
      </c>
      <c r="E22" s="17">
        <f>Bullets!D6</f>
        <v>17</v>
      </c>
      <c r="F22" s="17">
        <f>Bullets!E6</f>
        <v>1</v>
      </c>
      <c r="G22" s="17">
        <f>Bullets!F6</f>
        <v>9</v>
      </c>
      <c r="H22" s="17">
        <f>Bullets!G6</f>
        <v>6</v>
      </c>
      <c r="I22" s="17">
        <f>Bullets!H6</f>
        <v>0</v>
      </c>
      <c r="J22" s="17">
        <f>Bullets!I6</f>
        <v>2</v>
      </c>
      <c r="K22" s="17">
        <f>Bullets!J6</f>
        <v>29</v>
      </c>
      <c r="L22" s="17">
        <f>Bullets!K6</f>
        <v>3</v>
      </c>
      <c r="M22" s="11">
        <f t="shared" si="0"/>
        <v>0.52941176470588236</v>
      </c>
      <c r="N22" s="11">
        <f t="shared" si="1"/>
        <v>0.35294117647058826</v>
      </c>
      <c r="O22" s="11">
        <f t="shared" si="2"/>
        <v>0</v>
      </c>
      <c r="P22" s="11">
        <f t="shared" si="3"/>
        <v>0.11764705882352941</v>
      </c>
      <c r="Q22" s="11">
        <f t="shared" si="4"/>
        <v>1.5384615384615385E-2</v>
      </c>
      <c r="R22" s="12">
        <f t="shared" si="5"/>
        <v>0.265625</v>
      </c>
      <c r="S22" s="12">
        <f t="shared" si="6"/>
        <v>0.453125</v>
      </c>
      <c r="T22" s="14">
        <f t="shared" si="7"/>
        <v>0.27692307692307694</v>
      </c>
      <c r="U22" s="14">
        <f t="shared" si="8"/>
        <v>0.73004807692307694</v>
      </c>
      <c r="V22" s="14">
        <f>(Table31120[[#This Row],[2B]]+Table31120[[#This Row],[3B]]+(3*Table31120[[#This Row],[HR]]))/Table31120[[#This Row],[AB]]</f>
        <v>0.1875</v>
      </c>
      <c r="W22" s="15">
        <f>(0.69*Table31120[[#This Row],[BB]])+(0.89*Table31120[[#This Row],[1B]])+(1.27*Table31120[[#This Row],[2B]])+(1.62*Table31120[[#This Row],[3B]])+(2.1*Table31120[[#This Row],[HR]])/Table31120[[#This Row],[PA]]</f>
        <v>16.384615384615383</v>
      </c>
      <c r="X22" s="15">
        <f t="shared" si="9"/>
        <v>8.1267692307692307</v>
      </c>
    </row>
    <row r="23" spans="1:24" x14ac:dyDescent="0.25">
      <c r="A23" s="6" t="s">
        <v>231</v>
      </c>
      <c r="B23" s="17" t="str">
        <f>Claws!A4</f>
        <v>Ilze Aikema</v>
      </c>
      <c r="C23" s="17">
        <f>Claws!B4</f>
        <v>70</v>
      </c>
      <c r="D23" s="17">
        <f>Claws!C4</f>
        <v>69</v>
      </c>
      <c r="E23" s="17">
        <f>Claws!D4</f>
        <v>16</v>
      </c>
      <c r="F23" s="17">
        <f>Claws!E4</f>
        <v>1</v>
      </c>
      <c r="G23" s="17">
        <f>Claws!F4</f>
        <v>7</v>
      </c>
      <c r="H23" s="17">
        <f>Claws!G4</f>
        <v>6</v>
      </c>
      <c r="I23" s="17">
        <f>Claws!H4</f>
        <v>1</v>
      </c>
      <c r="J23" s="17">
        <f>Claws!I4</f>
        <v>2</v>
      </c>
      <c r="K23" s="17">
        <f>Claws!J4</f>
        <v>30</v>
      </c>
      <c r="L23" s="17">
        <f>Claws!K4</f>
        <v>6</v>
      </c>
      <c r="M23" s="11">
        <f t="shared" si="0"/>
        <v>0.4375</v>
      </c>
      <c r="N23" s="11">
        <f t="shared" si="1"/>
        <v>0.375</v>
      </c>
      <c r="O23" s="11">
        <f t="shared" si="2"/>
        <v>6.25E-2</v>
      </c>
      <c r="P23" s="11">
        <f t="shared" si="3"/>
        <v>0.125</v>
      </c>
      <c r="Q23" s="11">
        <f t="shared" si="4"/>
        <v>1.4285714285714285E-2</v>
      </c>
      <c r="R23" s="12">
        <f t="shared" si="5"/>
        <v>0.2318840579710145</v>
      </c>
      <c r="S23" s="12">
        <f t="shared" si="6"/>
        <v>0.43478260869565216</v>
      </c>
      <c r="T23" s="14">
        <f t="shared" si="7"/>
        <v>0.24285714285714285</v>
      </c>
      <c r="U23" s="14">
        <f t="shared" si="8"/>
        <v>0.67763975155279499</v>
      </c>
      <c r="V23" s="14">
        <f>(Table31120[[#This Row],[2B]]+Table31120[[#This Row],[3B]]+(3*Table31120[[#This Row],[HR]]))/Table31120[[#This Row],[AB]]</f>
        <v>0.18840579710144928</v>
      </c>
      <c r="W23" s="15">
        <f>(0.69*Table31120[[#This Row],[BB]])+(0.89*Table31120[[#This Row],[1B]])+(1.27*Table31120[[#This Row],[2B]])+(1.62*Table31120[[#This Row],[3B]])+(2.1*Table31120[[#This Row],[HR]])/Table31120[[#This Row],[PA]]</f>
        <v>16.22</v>
      </c>
      <c r="X23" s="15">
        <f t="shared" si="9"/>
        <v>7.3934285714285721</v>
      </c>
    </row>
    <row r="24" spans="1:24" x14ac:dyDescent="0.25">
      <c r="A24" s="6" t="s">
        <v>232</v>
      </c>
      <c r="B24" s="17" t="str">
        <f>Spartans!A8</f>
        <v>Emilio Rojas</v>
      </c>
      <c r="C24" s="17">
        <f>Spartans!B8</f>
        <v>63</v>
      </c>
      <c r="D24" s="17">
        <f>Spartans!C8</f>
        <v>61</v>
      </c>
      <c r="E24" s="17">
        <f>Spartans!D8</f>
        <v>17</v>
      </c>
      <c r="F24" s="17">
        <f>Spartans!E8</f>
        <v>2</v>
      </c>
      <c r="G24" s="17">
        <f>Spartans!F8</f>
        <v>11</v>
      </c>
      <c r="H24" s="17">
        <f>Spartans!G8</f>
        <v>6</v>
      </c>
      <c r="I24" s="17">
        <f>Spartans!H8</f>
        <v>0</v>
      </c>
      <c r="J24" s="17">
        <f>Spartans!I8</f>
        <v>0</v>
      </c>
      <c r="K24" s="17">
        <f>Spartans!J8</f>
        <v>23</v>
      </c>
      <c r="L24" s="17">
        <f>Spartans!K8</f>
        <v>1</v>
      </c>
      <c r="M24" s="11">
        <f t="shared" si="0"/>
        <v>0.6470588235294118</v>
      </c>
      <c r="N24" s="11">
        <f t="shared" si="1"/>
        <v>0.35294117647058826</v>
      </c>
      <c r="O24" s="11">
        <f t="shared" si="2"/>
        <v>0</v>
      </c>
      <c r="P24" s="11">
        <f t="shared" si="3"/>
        <v>0</v>
      </c>
      <c r="Q24" s="11">
        <f t="shared" si="4"/>
        <v>3.1746031746031744E-2</v>
      </c>
      <c r="R24" s="12">
        <f t="shared" si="5"/>
        <v>0.27868852459016391</v>
      </c>
      <c r="S24" s="12">
        <f t="shared" si="6"/>
        <v>0.37704918032786883</v>
      </c>
      <c r="T24" s="14">
        <f t="shared" si="7"/>
        <v>0.30158730158730157</v>
      </c>
      <c r="U24" s="14">
        <f t="shared" si="8"/>
        <v>0.67863648191517045</v>
      </c>
      <c r="V24" s="14">
        <f>(Table31120[[#This Row],[2B]]+Table31120[[#This Row],[3B]]+(3*Table31120[[#This Row],[HR]]))/Table31120[[#This Row],[AB]]</f>
        <v>9.8360655737704916E-2</v>
      </c>
      <c r="W24" s="15">
        <f>(0.69*Table31120[[#This Row],[BB]])+(0.89*Table31120[[#This Row],[1B]])+(1.27*Table31120[[#This Row],[2B]])+(1.62*Table31120[[#This Row],[3B]])+(2.1*Table31120[[#This Row],[HR]])/Table31120[[#This Row],[PA]]</f>
        <v>18.790000000000003</v>
      </c>
      <c r="X24" s="15">
        <f t="shared" si="9"/>
        <v>7.1015873015873012</v>
      </c>
    </row>
    <row r="25" spans="1:24" x14ac:dyDescent="0.25">
      <c r="A25" s="6" t="s">
        <v>230</v>
      </c>
      <c r="B25" s="17" t="str">
        <f>Marshals!A4</f>
        <v>Marc Collins</v>
      </c>
      <c r="C25" s="17">
        <f>Marshals!B4</f>
        <v>79</v>
      </c>
      <c r="D25" s="17">
        <f>Marshals!C4</f>
        <v>75</v>
      </c>
      <c r="E25" s="17">
        <f>Marshals!D4</f>
        <v>15</v>
      </c>
      <c r="F25" s="17">
        <f>Marshals!E4</f>
        <v>4</v>
      </c>
      <c r="G25" s="17">
        <f>Marshals!F4</f>
        <v>9</v>
      </c>
      <c r="H25" s="17">
        <f>Marshals!G4</f>
        <v>4</v>
      </c>
      <c r="I25" s="17">
        <f>Marshals!H4</f>
        <v>1</v>
      </c>
      <c r="J25" s="17">
        <f>Marshals!I4</f>
        <v>1</v>
      </c>
      <c r="K25" s="17">
        <f>Marshals!J4</f>
        <v>24</v>
      </c>
      <c r="L25" s="17">
        <f>Marshals!K4</f>
        <v>0</v>
      </c>
      <c r="M25" s="11">
        <f t="shared" si="0"/>
        <v>0.6</v>
      </c>
      <c r="N25" s="11">
        <f t="shared" si="1"/>
        <v>0.26666666666666666</v>
      </c>
      <c r="O25" s="11">
        <f t="shared" si="2"/>
        <v>6.6666666666666666E-2</v>
      </c>
      <c r="P25" s="11">
        <f t="shared" si="3"/>
        <v>6.6666666666666666E-2</v>
      </c>
      <c r="Q25" s="11">
        <f t="shared" si="4"/>
        <v>5.0632911392405063E-2</v>
      </c>
      <c r="R25" s="12">
        <f t="shared" si="5"/>
        <v>0.2</v>
      </c>
      <c r="S25" s="12">
        <f t="shared" si="6"/>
        <v>0.32</v>
      </c>
      <c r="T25" s="14">
        <f t="shared" si="7"/>
        <v>0.24050632911392406</v>
      </c>
      <c r="U25" s="14">
        <f t="shared" si="8"/>
        <v>0.56050632911392406</v>
      </c>
      <c r="V25" s="14">
        <f>(Table31120[[#This Row],[2B]]+Table31120[[#This Row],[3B]]+(3*Table31120[[#This Row],[HR]]))/Table31120[[#This Row],[AB]]</f>
        <v>0.10666666666666667</v>
      </c>
      <c r="W25" s="15">
        <f>(0.69*Table31120[[#This Row],[BB]])+(0.89*Table31120[[#This Row],[1B]])+(1.27*Table31120[[#This Row],[2B]])+(1.62*Table31120[[#This Row],[3B]])+(2.1*Table31120[[#This Row],[HR]])/Table31120[[#This Row],[PA]]</f>
        <v>17.496582278481011</v>
      </c>
      <c r="X25" s="15">
        <f t="shared" si="9"/>
        <v>6.0222784810126582</v>
      </c>
    </row>
    <row r="26" spans="1:24" x14ac:dyDescent="0.25">
      <c r="A26" s="6" t="s">
        <v>234</v>
      </c>
      <c r="B26" s="17" t="str">
        <f>Bullets!A4</f>
        <v>Jorge Mendez</v>
      </c>
      <c r="C26" s="17">
        <f>Bullets!B4</f>
        <v>67</v>
      </c>
      <c r="D26" s="17">
        <f>Bullets!C4</f>
        <v>62</v>
      </c>
      <c r="E26" s="17">
        <f>Bullets!D4</f>
        <v>12</v>
      </c>
      <c r="F26" s="17">
        <f>Bullets!E4</f>
        <v>5</v>
      </c>
      <c r="G26" s="17">
        <f>Bullets!F4</f>
        <v>5</v>
      </c>
      <c r="H26" s="17">
        <f>Bullets!G4</f>
        <v>5</v>
      </c>
      <c r="I26" s="17">
        <f>Bullets!H4</f>
        <v>1</v>
      </c>
      <c r="J26" s="17">
        <f>Bullets!I4</f>
        <v>1</v>
      </c>
      <c r="K26" s="17">
        <f>Bullets!J4</f>
        <v>22</v>
      </c>
      <c r="L26" s="17">
        <f>Bullets!K4</f>
        <v>3</v>
      </c>
      <c r="M26" s="11">
        <f t="shared" si="0"/>
        <v>0.41666666666666669</v>
      </c>
      <c r="N26" s="11">
        <f t="shared" si="1"/>
        <v>0.41666666666666669</v>
      </c>
      <c r="O26" s="11">
        <f t="shared" si="2"/>
        <v>8.3333333333333329E-2</v>
      </c>
      <c r="P26" s="11">
        <f t="shared" si="3"/>
        <v>8.3333333333333329E-2</v>
      </c>
      <c r="Q26" s="11">
        <f t="shared" si="4"/>
        <v>7.4626865671641784E-2</v>
      </c>
      <c r="R26" s="12">
        <f t="shared" si="5"/>
        <v>0.19354838709677419</v>
      </c>
      <c r="S26" s="12">
        <f t="shared" si="6"/>
        <v>0.35483870967741937</v>
      </c>
      <c r="T26" s="14">
        <f t="shared" si="7"/>
        <v>0.2537313432835821</v>
      </c>
      <c r="U26" s="33">
        <f t="shared" si="8"/>
        <v>0.60857005296100142</v>
      </c>
      <c r="V26" s="33">
        <f>(Table31120[[#This Row],[2B]]+Table31120[[#This Row],[3B]]+(3*Table31120[[#This Row],[HR]]))/Table31120[[#This Row],[AB]]</f>
        <v>0.14516129032258066</v>
      </c>
      <c r="W26" s="34">
        <f>(0.69*Table31120[[#This Row],[BB]])+(0.89*Table31120[[#This Row],[1B]])+(1.27*Table31120[[#This Row],[2B]])+(1.62*Table31120[[#This Row],[3B]])+(2.1*Table31120[[#This Row],[HR]])/Table31120[[#This Row],[PA]]</f>
        <v>15.90134328358209</v>
      </c>
      <c r="X26" s="15">
        <f t="shared" si="9"/>
        <v>5.9352238805970154</v>
      </c>
    </row>
    <row r="27" spans="1:24" x14ac:dyDescent="0.25">
      <c r="A27" s="6" t="s">
        <v>234</v>
      </c>
      <c r="B27" s="17" t="str">
        <f>Bullets!A3</f>
        <v>Borja Aguilar</v>
      </c>
      <c r="C27" s="17">
        <f>Bullets!B3</f>
        <v>70</v>
      </c>
      <c r="D27" s="17">
        <f>Bullets!C3</f>
        <v>65</v>
      </c>
      <c r="E27" s="17">
        <f>Bullets!D3</f>
        <v>10</v>
      </c>
      <c r="F27" s="17">
        <f>Bullets!E3</f>
        <v>5</v>
      </c>
      <c r="G27" s="17">
        <f>Bullets!F3</f>
        <v>3</v>
      </c>
      <c r="H27" s="17">
        <f>Bullets!G3</f>
        <v>3</v>
      </c>
      <c r="I27" s="17">
        <f>Bullets!H3</f>
        <v>0</v>
      </c>
      <c r="J27" s="17">
        <f>Bullets!I3</f>
        <v>4</v>
      </c>
      <c r="K27" s="17">
        <f>Bullets!J3</f>
        <v>25</v>
      </c>
      <c r="L27" s="17">
        <f>Bullets!K3</f>
        <v>4</v>
      </c>
      <c r="M27" s="20">
        <f t="shared" si="0"/>
        <v>0.3</v>
      </c>
      <c r="N27" s="20">
        <f t="shared" si="1"/>
        <v>0.3</v>
      </c>
      <c r="O27" s="20">
        <f t="shared" si="2"/>
        <v>0</v>
      </c>
      <c r="P27" s="20">
        <f t="shared" si="3"/>
        <v>0.4</v>
      </c>
      <c r="Q27" s="20">
        <f t="shared" si="4"/>
        <v>7.1428571428571425E-2</v>
      </c>
      <c r="R27" s="21">
        <f t="shared" si="5"/>
        <v>0.15384615384615385</v>
      </c>
      <c r="S27" s="21">
        <f t="shared" si="6"/>
        <v>0.38461538461538464</v>
      </c>
      <c r="T27" s="22">
        <f t="shared" si="7"/>
        <v>0.21428571428571427</v>
      </c>
      <c r="U27" s="22">
        <f t="shared" si="8"/>
        <v>0.59890109890109888</v>
      </c>
      <c r="V27" s="22">
        <f>(Table31120[[#This Row],[2B]]+Table31120[[#This Row],[3B]]+(3*Table31120[[#This Row],[HR]]))/Table31120[[#This Row],[AB]]</f>
        <v>0.23076923076923078</v>
      </c>
      <c r="W27" s="23">
        <f>(0.69*Table31120[[#This Row],[BB]])+(0.89*Table31120[[#This Row],[1B]])+(1.27*Table31120[[#This Row],[2B]])+(1.62*Table31120[[#This Row],[3B]])+(2.1*Table31120[[#This Row],[HR]])/Table31120[[#This Row],[PA]]</f>
        <v>10.049999999999999</v>
      </c>
      <c r="X27" s="23">
        <f t="shared" si="9"/>
        <v>5.6654285714285715</v>
      </c>
    </row>
    <row r="28" spans="1:24" x14ac:dyDescent="0.25">
      <c r="A28" s="6" t="s">
        <v>232</v>
      </c>
      <c r="B28" s="17" t="str">
        <f>Spartans!A6</f>
        <v>Gergorio Caberera</v>
      </c>
      <c r="C28" s="17">
        <f>Spartans!B6</f>
        <v>68</v>
      </c>
      <c r="D28" s="17">
        <f>Spartans!C6</f>
        <v>64</v>
      </c>
      <c r="E28" s="17">
        <f>Spartans!D6</f>
        <v>13</v>
      </c>
      <c r="F28" s="17">
        <f>Spartans!E6</f>
        <v>4</v>
      </c>
      <c r="G28" s="17">
        <f>Spartans!F6</f>
        <v>9</v>
      </c>
      <c r="H28" s="17">
        <f>Spartans!G6</f>
        <v>3</v>
      </c>
      <c r="I28" s="17">
        <f>Spartans!H6</f>
        <v>0</v>
      </c>
      <c r="J28" s="17">
        <f>Spartans!I6</f>
        <v>1</v>
      </c>
      <c r="K28" s="17">
        <f>Spartans!J6</f>
        <v>19</v>
      </c>
      <c r="L28" s="17">
        <f>Spartans!K6</f>
        <v>2</v>
      </c>
      <c r="M28" s="11">
        <f t="shared" si="0"/>
        <v>0.69230769230769229</v>
      </c>
      <c r="N28" s="11">
        <f t="shared" si="1"/>
        <v>0.23076923076923078</v>
      </c>
      <c r="O28" s="11">
        <f t="shared" si="2"/>
        <v>0</v>
      </c>
      <c r="P28" s="11">
        <f t="shared" si="3"/>
        <v>7.6923076923076927E-2</v>
      </c>
      <c r="Q28" s="11">
        <f t="shared" si="4"/>
        <v>5.8823529411764705E-2</v>
      </c>
      <c r="R28" s="12">
        <f t="shared" si="5"/>
        <v>0.203125</v>
      </c>
      <c r="S28" s="12">
        <f t="shared" si="6"/>
        <v>0.296875</v>
      </c>
      <c r="T28" s="14">
        <f t="shared" si="7"/>
        <v>0.25</v>
      </c>
      <c r="U28" s="14">
        <f t="shared" si="8"/>
        <v>0.546875</v>
      </c>
      <c r="V28" s="14">
        <f>(Table31120[[#This Row],[2B]]+Table31120[[#This Row],[3B]]+(3*Table31120[[#This Row],[HR]]))/Table31120[[#This Row],[AB]]</f>
        <v>9.375E-2</v>
      </c>
      <c r="W28" s="15">
        <f>(0.69*Table31120[[#This Row],[BB]])+(0.89*Table31120[[#This Row],[1B]])+(1.27*Table31120[[#This Row],[2B]])+(1.62*Table31120[[#This Row],[3B]])+(2.1*Table31120[[#This Row],[HR]])/Table31120[[#This Row],[PA]]</f>
        <v>14.610882352941177</v>
      </c>
      <c r="X28" s="15">
        <f t="shared" si="9"/>
        <v>5.0252941176470589</v>
      </c>
    </row>
    <row r="29" spans="1:24" x14ac:dyDescent="0.25">
      <c r="A29" s="6" t="s">
        <v>230</v>
      </c>
      <c r="B29" s="17" t="str">
        <f>Marshals!A3</f>
        <v>Donald Cox</v>
      </c>
      <c r="C29" s="17">
        <f>Marshals!B3</f>
        <v>64</v>
      </c>
      <c r="D29" s="17">
        <f>Marshals!C3</f>
        <v>58</v>
      </c>
      <c r="E29" s="17">
        <f>Marshals!D3</f>
        <v>10</v>
      </c>
      <c r="F29" s="17">
        <f>Marshals!E3</f>
        <v>6</v>
      </c>
      <c r="G29" s="17">
        <f>Marshals!F3</f>
        <v>4</v>
      </c>
      <c r="H29" s="17">
        <f>Marshals!G3</f>
        <v>5</v>
      </c>
      <c r="I29" s="17">
        <f>Marshals!H3</f>
        <v>0</v>
      </c>
      <c r="J29" s="17">
        <f>Marshals!I3</f>
        <v>1</v>
      </c>
      <c r="K29" s="17">
        <f>Marshals!J3</f>
        <v>18</v>
      </c>
      <c r="L29" s="17">
        <f>Marshals!K3</f>
        <v>1</v>
      </c>
      <c r="M29" s="11">
        <f t="shared" si="0"/>
        <v>0.4</v>
      </c>
      <c r="N29" s="11">
        <f t="shared" si="1"/>
        <v>0.5</v>
      </c>
      <c r="O29" s="11">
        <f t="shared" si="2"/>
        <v>0</v>
      </c>
      <c r="P29" s="11">
        <f t="shared" si="3"/>
        <v>0.1</v>
      </c>
      <c r="Q29" s="11">
        <f t="shared" si="4"/>
        <v>9.375E-2</v>
      </c>
      <c r="R29" s="12">
        <f t="shared" si="5"/>
        <v>0.17241379310344829</v>
      </c>
      <c r="S29" s="12">
        <f t="shared" si="6"/>
        <v>0.31034482758620691</v>
      </c>
      <c r="T29" s="14">
        <f t="shared" si="7"/>
        <v>0.25</v>
      </c>
      <c r="U29" s="14">
        <f t="shared" si="8"/>
        <v>0.56034482758620685</v>
      </c>
      <c r="V29" s="14">
        <f>(Table31120[[#This Row],[2B]]+Table31120[[#This Row],[3B]]+(3*Table31120[[#This Row],[HR]]))/Table31120[[#This Row],[AB]]</f>
        <v>0.13793103448275862</v>
      </c>
      <c r="W29" s="15">
        <f>(0.69*Table31120[[#This Row],[BB]])+(0.89*Table31120[[#This Row],[1B]])+(1.27*Table31120[[#This Row],[2B]])+(1.62*Table31120[[#This Row],[3B]])+(2.1*Table31120[[#This Row],[HR]])/Table31120[[#This Row],[PA]]</f>
        <v>14.082812499999999</v>
      </c>
      <c r="X29" s="15">
        <f t="shared" si="9"/>
        <v>4.8981249999999994</v>
      </c>
    </row>
    <row r="30" spans="1:24" x14ac:dyDescent="0.25">
      <c r="A30" s="6" t="s">
        <v>231</v>
      </c>
      <c r="B30" s="17" t="str">
        <f>Claws!A7</f>
        <v>Tyrone Clark</v>
      </c>
      <c r="C30" s="17">
        <f>Claws!B7</f>
        <v>64</v>
      </c>
      <c r="D30" s="17">
        <f>Claws!C7</f>
        <v>56</v>
      </c>
      <c r="E30" s="17">
        <f>Claws!D7</f>
        <v>11</v>
      </c>
      <c r="F30" s="17">
        <f>Claws!E7</f>
        <v>8</v>
      </c>
      <c r="G30" s="17">
        <f>Claws!F7</f>
        <v>8</v>
      </c>
      <c r="H30" s="17">
        <f>Claws!G7</f>
        <v>3</v>
      </c>
      <c r="I30" s="17">
        <f>Claws!H7</f>
        <v>0</v>
      </c>
      <c r="J30" s="17">
        <f>Claws!I7</f>
        <v>0</v>
      </c>
      <c r="K30" s="17">
        <f>Claws!J7</f>
        <v>14</v>
      </c>
      <c r="L30" s="17">
        <f>Claws!K7</f>
        <v>3</v>
      </c>
      <c r="M30" s="11">
        <f t="shared" si="0"/>
        <v>0.72727272727272729</v>
      </c>
      <c r="N30" s="11">
        <f t="shared" si="1"/>
        <v>0.27272727272727271</v>
      </c>
      <c r="O30" s="11">
        <f t="shared" si="2"/>
        <v>0</v>
      </c>
      <c r="P30" s="11">
        <f t="shared" si="3"/>
        <v>0</v>
      </c>
      <c r="Q30" s="11">
        <f t="shared" si="4"/>
        <v>0.125</v>
      </c>
      <c r="R30" s="12">
        <f t="shared" si="5"/>
        <v>0.19642857142857142</v>
      </c>
      <c r="S30" s="12">
        <f t="shared" si="6"/>
        <v>0.25</v>
      </c>
      <c r="T30" s="14">
        <f t="shared" si="7"/>
        <v>0.296875</v>
      </c>
      <c r="U30" s="14">
        <f t="shared" si="8"/>
        <v>0.546875</v>
      </c>
      <c r="V30" s="14">
        <f>(Table31120[[#This Row],[2B]]+Table31120[[#This Row],[3B]]+(3*Table31120[[#This Row],[HR]]))/Table31120[[#This Row],[AB]]</f>
        <v>5.3571428571428568E-2</v>
      </c>
      <c r="W30" s="15">
        <f>(0.69*Table31120[[#This Row],[BB]])+(0.89*Table31120[[#This Row],[1B]])+(1.27*Table31120[[#This Row],[2B]])+(1.62*Table31120[[#This Row],[3B]])+(2.1*Table31120[[#This Row],[HR]])/Table31120[[#This Row],[PA]]</f>
        <v>16.45</v>
      </c>
      <c r="X30" s="15">
        <f t="shared" si="9"/>
        <v>4.7981249999999998</v>
      </c>
    </row>
    <row r="31" spans="1:24" x14ac:dyDescent="0.25">
      <c r="A31" s="6" t="s">
        <v>232</v>
      </c>
      <c r="B31" s="17" t="str">
        <f>Spartans!A4</f>
        <v>Xavier Hildago</v>
      </c>
      <c r="C31" s="17">
        <f>Spartans!B4</f>
        <v>65</v>
      </c>
      <c r="D31" s="17">
        <f>Spartans!C4</f>
        <v>60</v>
      </c>
      <c r="E31" s="17">
        <f>Spartans!D4</f>
        <v>11</v>
      </c>
      <c r="F31" s="17">
        <f>Spartans!E4</f>
        <v>5</v>
      </c>
      <c r="G31" s="17">
        <f>Spartans!F4</f>
        <v>7</v>
      </c>
      <c r="H31" s="17">
        <f>Spartans!G4</f>
        <v>3</v>
      </c>
      <c r="I31" s="17">
        <f>Spartans!H4</f>
        <v>0</v>
      </c>
      <c r="J31" s="17">
        <f>Spartans!I4</f>
        <v>1</v>
      </c>
      <c r="K31" s="17">
        <f>Spartans!J4</f>
        <v>17</v>
      </c>
      <c r="L31" s="17">
        <f>Spartans!K4</f>
        <v>1</v>
      </c>
      <c r="M31" s="11">
        <f t="shared" si="0"/>
        <v>0.63636363636363635</v>
      </c>
      <c r="N31" s="11">
        <f t="shared" si="1"/>
        <v>0.27272727272727271</v>
      </c>
      <c r="O31" s="11">
        <f t="shared" si="2"/>
        <v>0</v>
      </c>
      <c r="P31" s="11">
        <f t="shared" si="3"/>
        <v>9.0909090909090912E-2</v>
      </c>
      <c r="Q31" s="11">
        <f t="shared" si="4"/>
        <v>7.6923076923076927E-2</v>
      </c>
      <c r="R31" s="12">
        <f t="shared" si="5"/>
        <v>0.18333333333333332</v>
      </c>
      <c r="S31" s="12">
        <f t="shared" si="6"/>
        <v>0.28333333333333333</v>
      </c>
      <c r="T31" s="14">
        <f t="shared" si="7"/>
        <v>0.24615384615384617</v>
      </c>
      <c r="U31" s="14">
        <f t="shared" si="8"/>
        <v>0.52948717948717949</v>
      </c>
      <c r="V31" s="14">
        <f>(Table31120[[#This Row],[2B]]+Table31120[[#This Row],[3B]]+(3*Table31120[[#This Row],[HR]]))/Table31120[[#This Row],[AB]]</f>
        <v>0.1</v>
      </c>
      <c r="W31" s="15">
        <f>(0.69*Table31120[[#This Row],[BB]])+(0.89*Table31120[[#This Row],[1B]])+(1.27*Table31120[[#This Row],[2B]])+(1.62*Table31120[[#This Row],[3B]])+(2.1*Table31120[[#This Row],[HR]])/Table31120[[#This Row],[PA]]</f>
        <v>13.522307692307692</v>
      </c>
      <c r="X31" s="15">
        <f t="shared" si="9"/>
        <v>4.5126153846153843</v>
      </c>
    </row>
    <row r="32" spans="1:24" x14ac:dyDescent="0.25">
      <c r="A32" s="6" t="s">
        <v>232</v>
      </c>
      <c r="B32" s="17" t="str">
        <f>Spartans!A9</f>
        <v>Mariano Ramos</v>
      </c>
      <c r="C32" s="17">
        <f>Spartans!B9</f>
        <v>62</v>
      </c>
      <c r="D32" s="17">
        <f>Spartans!C9</f>
        <v>57</v>
      </c>
      <c r="E32" s="17">
        <f>Spartans!D9</f>
        <v>12</v>
      </c>
      <c r="F32" s="17">
        <f>Spartans!E9</f>
        <v>5</v>
      </c>
      <c r="G32" s="17">
        <f>Spartans!F9</f>
        <v>9</v>
      </c>
      <c r="H32" s="17">
        <f>Spartans!G9</f>
        <v>3</v>
      </c>
      <c r="I32" s="17">
        <f>Spartans!H9</f>
        <v>0</v>
      </c>
      <c r="J32" s="17">
        <f>Spartans!I9</f>
        <v>0</v>
      </c>
      <c r="K32" s="17">
        <f>Spartans!J9</f>
        <v>15</v>
      </c>
      <c r="L32" s="17">
        <f>Spartans!K9</f>
        <v>2</v>
      </c>
      <c r="M32" s="11">
        <f t="shared" si="0"/>
        <v>0.75</v>
      </c>
      <c r="N32" s="11">
        <f t="shared" si="1"/>
        <v>0.25</v>
      </c>
      <c r="O32" s="11">
        <f t="shared" si="2"/>
        <v>0</v>
      </c>
      <c r="P32" s="11">
        <f t="shared" si="3"/>
        <v>0</v>
      </c>
      <c r="Q32" s="11">
        <f t="shared" si="4"/>
        <v>8.0645161290322578E-2</v>
      </c>
      <c r="R32" s="12">
        <f t="shared" si="5"/>
        <v>0.21052631578947367</v>
      </c>
      <c r="S32" s="12">
        <f t="shared" si="6"/>
        <v>0.26315789473684209</v>
      </c>
      <c r="T32" s="14">
        <f t="shared" si="7"/>
        <v>0.27419354838709675</v>
      </c>
      <c r="U32" s="14">
        <f t="shared" si="8"/>
        <v>0.53735144312393879</v>
      </c>
      <c r="V32" s="14">
        <f>(Table31120[[#This Row],[2B]]+Table31120[[#This Row],[3B]]+(3*Table31120[[#This Row],[HR]]))/Table31120[[#This Row],[AB]]</f>
        <v>5.2631578947368418E-2</v>
      </c>
      <c r="W32" s="15">
        <f>(0.69*Table31120[[#This Row],[BB]])+(0.89*Table31120[[#This Row],[1B]])+(1.27*Table31120[[#This Row],[2B]])+(1.62*Table31120[[#This Row],[3B]])+(2.1*Table31120[[#This Row],[HR]])/Table31120[[#This Row],[PA]]</f>
        <v>15.27</v>
      </c>
      <c r="X32" s="15">
        <f t="shared" si="9"/>
        <v>4.4861290322580656</v>
      </c>
    </row>
    <row r="33" spans="1:24" x14ac:dyDescent="0.25">
      <c r="A33" s="6" t="s">
        <v>234</v>
      </c>
      <c r="B33" s="17" t="str">
        <f>Bullets!A14</f>
        <v>Sebastian Pascual</v>
      </c>
      <c r="C33" s="17">
        <f>Bullets!B14</f>
        <v>25</v>
      </c>
      <c r="D33" s="17">
        <f>Bullets!C14</f>
        <v>22</v>
      </c>
      <c r="E33" s="17">
        <f>Bullets!D14</f>
        <v>6</v>
      </c>
      <c r="F33" s="17">
        <f>Bullets!E14</f>
        <v>3</v>
      </c>
      <c r="G33" s="17">
        <f>Bullets!F14</f>
        <v>4</v>
      </c>
      <c r="H33" s="17">
        <f>Bullets!G14</f>
        <v>1</v>
      </c>
      <c r="I33" s="17">
        <f>Bullets!H14</f>
        <v>0</v>
      </c>
      <c r="J33" s="17">
        <f>Bullets!I14</f>
        <v>1</v>
      </c>
      <c r="K33" s="17">
        <f>Bullets!J14</f>
        <v>10</v>
      </c>
      <c r="L33" s="17">
        <f>Bullets!K14</f>
        <v>1</v>
      </c>
      <c r="M33" s="11">
        <f t="shared" si="0"/>
        <v>0.66666666666666663</v>
      </c>
      <c r="N33" s="11">
        <f t="shared" si="1"/>
        <v>0.16666666666666666</v>
      </c>
      <c r="O33" s="11">
        <f t="shared" si="2"/>
        <v>0</v>
      </c>
      <c r="P33" s="11">
        <f t="shared" si="3"/>
        <v>0.16666666666666666</v>
      </c>
      <c r="Q33" s="11">
        <f t="shared" si="4"/>
        <v>0.12</v>
      </c>
      <c r="R33" s="12">
        <f t="shared" si="5"/>
        <v>0.27272727272727271</v>
      </c>
      <c r="S33" s="12">
        <f t="shared" si="6"/>
        <v>0.45454545454545453</v>
      </c>
      <c r="T33" s="14">
        <f t="shared" si="7"/>
        <v>0.36</v>
      </c>
      <c r="U33" s="14">
        <f t="shared" si="8"/>
        <v>0.81454545454545446</v>
      </c>
      <c r="V33" s="14">
        <f>(Table31120[[#This Row],[2B]]+Table31120[[#This Row],[3B]]+(3*Table31120[[#This Row],[HR]]))/Table31120[[#This Row],[AB]]</f>
        <v>0.18181818181818182</v>
      </c>
      <c r="W33" s="15">
        <f>(0.69*Table31120[[#This Row],[BB]])+(0.89*Table31120[[#This Row],[1B]])+(1.27*Table31120[[#This Row],[2B]])+(1.62*Table31120[[#This Row],[3B]])+(2.1*Table31120[[#This Row],[HR]])/Table31120[[#This Row],[PA]]</f>
        <v>6.984</v>
      </c>
      <c r="X33" s="15">
        <f t="shared" si="9"/>
        <v>3.9015999999999997</v>
      </c>
    </row>
    <row r="34" spans="1:24" x14ac:dyDescent="0.25">
      <c r="A34" s="6" t="s">
        <v>232</v>
      </c>
      <c r="B34" s="17" t="str">
        <f>Spartans!A10</f>
        <v>Raul Marquez</v>
      </c>
      <c r="C34" s="17">
        <f>Spartans!B10</f>
        <v>28</v>
      </c>
      <c r="D34" s="17">
        <f>Spartans!C10</f>
        <v>26</v>
      </c>
      <c r="E34" s="17">
        <f>Spartans!D10</f>
        <v>5</v>
      </c>
      <c r="F34" s="17">
        <f>Spartans!E10</f>
        <v>2</v>
      </c>
      <c r="G34" s="17">
        <f>Spartans!F10</f>
        <v>0</v>
      </c>
      <c r="H34" s="17">
        <f>Spartans!G10</f>
        <v>2</v>
      </c>
      <c r="I34" s="17">
        <f>Spartans!H10</f>
        <v>2</v>
      </c>
      <c r="J34" s="17">
        <f>Spartans!I10</f>
        <v>1</v>
      </c>
      <c r="K34" s="17">
        <f>Spartans!J10</f>
        <v>14</v>
      </c>
      <c r="L34" s="17">
        <f>Spartans!K10</f>
        <v>1</v>
      </c>
      <c r="M34" s="11">
        <f t="shared" ref="M34:M53" si="10">IFERROR(G34/E34,0)</f>
        <v>0</v>
      </c>
      <c r="N34" s="11">
        <f t="shared" ref="N34:N53" si="11">IFERROR(H34/E34,0)</f>
        <v>0.4</v>
      </c>
      <c r="O34" s="11">
        <f t="shared" ref="O34:O53" si="12">IFERROR(I34/E34,0)</f>
        <v>0.4</v>
      </c>
      <c r="P34" s="11">
        <f t="shared" ref="P34:P53" si="13">IFERROR(J34/E34,0)</f>
        <v>0.2</v>
      </c>
      <c r="Q34" s="11">
        <f t="shared" ref="Q34:Q53" si="14">IFERROR(F34/C34,0)</f>
        <v>7.1428571428571425E-2</v>
      </c>
      <c r="R34" s="12">
        <f t="shared" ref="R34:R53" si="15">IFERROR((G34+H34+I34+J34)/D34,0)</f>
        <v>0.19230769230769232</v>
      </c>
      <c r="S34" s="12">
        <f t="shared" ref="S34:S53" si="16">IFERROR(K34/D34,0)</f>
        <v>0.53846153846153844</v>
      </c>
      <c r="T34" s="14">
        <f t="shared" ref="T34:T53" si="17">(E34+F34)/C34</f>
        <v>0.25</v>
      </c>
      <c r="U34" s="14">
        <f t="shared" ref="U34:U53" si="18">S34+T34</f>
        <v>0.78846153846153844</v>
      </c>
      <c r="V34" s="14">
        <f>(Table31120[[#This Row],[2B]]+Table31120[[#This Row],[3B]]+(3*Table31120[[#This Row],[HR]]))/Table31120[[#This Row],[AB]]</f>
        <v>0.26923076923076922</v>
      </c>
      <c r="W34" s="15">
        <f>(0.69*Table31120[[#This Row],[BB]])+(0.89*Table31120[[#This Row],[1B]])+(1.27*Table31120[[#This Row],[2B]])+(1.62*Table31120[[#This Row],[3B]])+(2.1*Table31120[[#This Row],[HR]])/Table31120[[#This Row],[PA]]</f>
        <v>7.2350000000000003</v>
      </c>
      <c r="X34" s="15">
        <f t="shared" ref="X34:X53" si="19">((E34+F34)*(K34+(0.26*F34))+(0.52*L34))/C34</f>
        <v>3.6485714285714286</v>
      </c>
    </row>
    <row r="35" spans="1:24" x14ac:dyDescent="0.25">
      <c r="A35" s="6" t="s">
        <v>232</v>
      </c>
      <c r="B35" s="17" t="str">
        <f>Spartans!A12</f>
        <v>Alfredo Gallego</v>
      </c>
      <c r="C35" s="17">
        <f>Spartans!B12</f>
        <v>27</v>
      </c>
      <c r="D35" s="17">
        <f>Spartans!C12</f>
        <v>26</v>
      </c>
      <c r="E35" s="17">
        <f>Spartans!D12</f>
        <v>6</v>
      </c>
      <c r="F35" s="17">
        <f>Spartans!E12</f>
        <v>1</v>
      </c>
      <c r="G35" s="17">
        <f>Spartans!F12</f>
        <v>2</v>
      </c>
      <c r="H35" s="17">
        <f>Spartans!G12</f>
        <v>2</v>
      </c>
      <c r="I35" s="17">
        <f>Spartans!H12</f>
        <v>1</v>
      </c>
      <c r="J35" s="17">
        <f>Spartans!I12</f>
        <v>1</v>
      </c>
      <c r="K35" s="17">
        <f>Spartans!J12</f>
        <v>13</v>
      </c>
      <c r="L35" s="17">
        <f>Spartans!K12</f>
        <v>0</v>
      </c>
      <c r="M35" s="11">
        <f t="shared" si="10"/>
        <v>0.33333333333333331</v>
      </c>
      <c r="N35" s="11">
        <f t="shared" si="11"/>
        <v>0.33333333333333331</v>
      </c>
      <c r="O35" s="11">
        <f t="shared" si="12"/>
        <v>0.16666666666666666</v>
      </c>
      <c r="P35" s="11">
        <f t="shared" si="13"/>
        <v>0.16666666666666666</v>
      </c>
      <c r="Q35" s="11">
        <f t="shared" si="14"/>
        <v>3.7037037037037035E-2</v>
      </c>
      <c r="R35" s="12">
        <f t="shared" si="15"/>
        <v>0.23076923076923078</v>
      </c>
      <c r="S35" s="12">
        <f t="shared" si="16"/>
        <v>0.5</v>
      </c>
      <c r="T35" s="14">
        <f t="shared" si="17"/>
        <v>0.25925925925925924</v>
      </c>
      <c r="U35" s="14">
        <f t="shared" si="18"/>
        <v>0.7592592592592593</v>
      </c>
      <c r="V35" s="14">
        <f>(Table31120[[#This Row],[2B]]+Table31120[[#This Row],[3B]]+(3*Table31120[[#This Row],[HR]]))/Table31120[[#This Row],[AB]]</f>
        <v>0.23076923076923078</v>
      </c>
      <c r="W35" s="15">
        <f>(0.69*Table31120[[#This Row],[BB]])+(0.89*Table31120[[#This Row],[1B]])+(1.27*Table31120[[#This Row],[2B]])+(1.62*Table31120[[#This Row],[3B]])+(2.1*Table31120[[#This Row],[HR]])/Table31120[[#This Row],[PA]]</f>
        <v>6.7077777777777774</v>
      </c>
      <c r="X35" s="15">
        <f t="shared" si="19"/>
        <v>3.4377777777777774</v>
      </c>
    </row>
    <row r="36" spans="1:24" x14ac:dyDescent="0.25">
      <c r="A36" s="6" t="s">
        <v>234</v>
      </c>
      <c r="B36" s="17" t="str">
        <f>Bullets!A12</f>
        <v>Anik De Luca</v>
      </c>
      <c r="C36" s="17">
        <f>Bullets!B12</f>
        <v>26</v>
      </c>
      <c r="D36" s="17">
        <f>Bullets!C12</f>
        <v>24</v>
      </c>
      <c r="E36" s="17">
        <f>Bullets!D12</f>
        <v>6</v>
      </c>
      <c r="F36" s="17">
        <f>Bullets!E12</f>
        <v>2</v>
      </c>
      <c r="G36" s="17">
        <f>Bullets!F12</f>
        <v>3</v>
      </c>
      <c r="H36" s="17">
        <f>Bullets!G12</f>
        <v>3</v>
      </c>
      <c r="I36" s="17">
        <f>Bullets!H12</f>
        <v>0</v>
      </c>
      <c r="J36" s="17">
        <f>Bullets!I12</f>
        <v>0</v>
      </c>
      <c r="K36" s="17">
        <f>Bullets!J12</f>
        <v>9</v>
      </c>
      <c r="L36" s="17">
        <f>Bullets!K12</f>
        <v>0</v>
      </c>
      <c r="M36" s="11">
        <f t="shared" si="10"/>
        <v>0.5</v>
      </c>
      <c r="N36" s="11">
        <f t="shared" si="11"/>
        <v>0.5</v>
      </c>
      <c r="O36" s="11">
        <f t="shared" si="12"/>
        <v>0</v>
      </c>
      <c r="P36" s="11">
        <f t="shared" si="13"/>
        <v>0</v>
      </c>
      <c r="Q36" s="11">
        <f t="shared" si="14"/>
        <v>7.6923076923076927E-2</v>
      </c>
      <c r="R36" s="12">
        <f t="shared" si="15"/>
        <v>0.25</v>
      </c>
      <c r="S36" s="12">
        <f t="shared" si="16"/>
        <v>0.375</v>
      </c>
      <c r="T36" s="14">
        <f t="shared" si="17"/>
        <v>0.30769230769230771</v>
      </c>
      <c r="U36" s="14">
        <f t="shared" si="18"/>
        <v>0.68269230769230771</v>
      </c>
      <c r="V36" s="14">
        <f>(Table31120[[#This Row],[2B]]+Table31120[[#This Row],[3B]]+(3*Table31120[[#This Row],[HR]]))/Table31120[[#This Row],[AB]]</f>
        <v>0.125</v>
      </c>
      <c r="W36" s="15">
        <f>(0.69*Table31120[[#This Row],[BB]])+(0.89*Table31120[[#This Row],[1B]])+(1.27*Table31120[[#This Row],[2B]])+(1.62*Table31120[[#This Row],[3B]])+(2.1*Table31120[[#This Row],[HR]])/Table31120[[#This Row],[PA]]</f>
        <v>7.8599999999999994</v>
      </c>
      <c r="X36" s="15">
        <f t="shared" si="19"/>
        <v>2.9292307692307693</v>
      </c>
    </row>
    <row r="37" spans="1:24" x14ac:dyDescent="0.25">
      <c r="A37" s="6" t="s">
        <v>232</v>
      </c>
      <c r="B37" s="17" t="str">
        <f>Spartans!A2</f>
        <v>Joshua Wagner</v>
      </c>
      <c r="C37" s="17">
        <f>Spartans!B2</f>
        <v>75</v>
      </c>
      <c r="D37" s="17">
        <f>Spartans!C2</f>
        <v>71</v>
      </c>
      <c r="E37" s="17">
        <f>Spartans!D2</f>
        <v>11</v>
      </c>
      <c r="F37" s="17">
        <f>Spartans!E2</f>
        <v>4</v>
      </c>
      <c r="G37" s="17">
        <f>Spartans!F2</f>
        <v>10</v>
      </c>
      <c r="H37" s="17">
        <f>Spartans!G2</f>
        <v>1</v>
      </c>
      <c r="I37" s="17">
        <f>Spartans!H2</f>
        <v>0</v>
      </c>
      <c r="J37" s="17">
        <f>Spartans!I2</f>
        <v>0</v>
      </c>
      <c r="K37" s="17">
        <f>Spartans!J2</f>
        <v>12</v>
      </c>
      <c r="L37" s="17">
        <f>Spartans!K2</f>
        <v>5</v>
      </c>
      <c r="M37" s="11">
        <f t="shared" si="10"/>
        <v>0.90909090909090906</v>
      </c>
      <c r="N37" s="11">
        <f t="shared" si="11"/>
        <v>9.0909090909090912E-2</v>
      </c>
      <c r="O37" s="11">
        <f t="shared" si="12"/>
        <v>0</v>
      </c>
      <c r="P37" s="11">
        <f t="shared" si="13"/>
        <v>0</v>
      </c>
      <c r="Q37" s="11">
        <f t="shared" si="14"/>
        <v>5.3333333333333337E-2</v>
      </c>
      <c r="R37" s="12">
        <f t="shared" si="15"/>
        <v>0.15492957746478872</v>
      </c>
      <c r="S37" s="12">
        <f t="shared" si="16"/>
        <v>0.16901408450704225</v>
      </c>
      <c r="T37" s="14">
        <f t="shared" si="17"/>
        <v>0.2</v>
      </c>
      <c r="U37" s="14">
        <f t="shared" si="18"/>
        <v>0.36901408450704226</v>
      </c>
      <c r="V37" s="14">
        <f>(Table31120[[#This Row],[2B]]+Table31120[[#This Row],[3B]]+(3*Table31120[[#This Row],[HR]]))/Table31120[[#This Row],[AB]]</f>
        <v>1.4084507042253521E-2</v>
      </c>
      <c r="W37" s="15">
        <f>(0.69*Table31120[[#This Row],[BB]])+(0.89*Table31120[[#This Row],[1B]])+(1.27*Table31120[[#This Row],[2B]])+(1.62*Table31120[[#This Row],[3B]])+(2.1*Table31120[[#This Row],[HR]])/Table31120[[#This Row],[PA]]</f>
        <v>12.93</v>
      </c>
      <c r="X37" s="15">
        <f t="shared" si="19"/>
        <v>2.6426666666666665</v>
      </c>
    </row>
    <row r="38" spans="1:24" x14ac:dyDescent="0.25">
      <c r="A38" s="6" t="s">
        <v>232</v>
      </c>
      <c r="B38" s="17" t="str">
        <f>Spartans!A13</f>
        <v>Joseph Sims</v>
      </c>
      <c r="C38" s="17">
        <f>Spartans!B13</f>
        <v>29</v>
      </c>
      <c r="D38" s="17">
        <f>Spartans!C13</f>
        <v>28</v>
      </c>
      <c r="E38" s="17">
        <f>Spartans!D13</f>
        <v>8</v>
      </c>
      <c r="F38" s="17">
        <f>Spartans!E13</f>
        <v>1</v>
      </c>
      <c r="G38" s="17">
        <f>Spartans!F13</f>
        <v>8</v>
      </c>
      <c r="H38" s="17">
        <f>Spartans!G13</f>
        <v>0</v>
      </c>
      <c r="I38" s="17">
        <f>Spartans!H13</f>
        <v>0</v>
      </c>
      <c r="J38" s="17">
        <f>Spartans!I13</f>
        <v>0</v>
      </c>
      <c r="K38" s="17">
        <f>Spartans!J13</f>
        <v>8</v>
      </c>
      <c r="L38" s="17">
        <f>Spartans!K13</f>
        <v>3</v>
      </c>
      <c r="M38" s="11">
        <f t="shared" si="10"/>
        <v>1</v>
      </c>
      <c r="N38" s="11">
        <f t="shared" si="11"/>
        <v>0</v>
      </c>
      <c r="O38" s="11">
        <f t="shared" si="12"/>
        <v>0</v>
      </c>
      <c r="P38" s="11">
        <f t="shared" si="13"/>
        <v>0</v>
      </c>
      <c r="Q38" s="11">
        <f t="shared" si="14"/>
        <v>3.4482758620689655E-2</v>
      </c>
      <c r="R38" s="12">
        <f t="shared" si="15"/>
        <v>0.2857142857142857</v>
      </c>
      <c r="S38" s="12">
        <f t="shared" si="16"/>
        <v>0.2857142857142857</v>
      </c>
      <c r="T38" s="14">
        <f t="shared" si="17"/>
        <v>0.31034482758620691</v>
      </c>
      <c r="U38" s="14">
        <f t="shared" si="18"/>
        <v>0.59605911330049266</v>
      </c>
      <c r="V38" s="14">
        <f>(Table31120[[#This Row],[2B]]+Table31120[[#This Row],[3B]]+(3*Table31120[[#This Row],[HR]]))/Table31120[[#This Row],[AB]]</f>
        <v>0</v>
      </c>
      <c r="W38" s="15">
        <f>(0.69*Table31120[[#This Row],[BB]])+(0.89*Table31120[[#This Row],[1B]])+(1.27*Table31120[[#This Row],[2B]])+(1.62*Table31120[[#This Row],[3B]])+(2.1*Table31120[[#This Row],[HR]])/Table31120[[#This Row],[PA]]</f>
        <v>7.8100000000000005</v>
      </c>
      <c r="X38" s="15">
        <f t="shared" si="19"/>
        <v>2.6172413793103448</v>
      </c>
    </row>
    <row r="39" spans="1:24" x14ac:dyDescent="0.25">
      <c r="A39" s="6" t="s">
        <v>231</v>
      </c>
      <c r="B39" s="17" t="str">
        <f>Claws!A13</f>
        <v>Andy Mason</v>
      </c>
      <c r="C39" s="17">
        <f>Claws!B13</f>
        <v>24</v>
      </c>
      <c r="D39" s="17">
        <f>Claws!C13</f>
        <v>21</v>
      </c>
      <c r="E39" s="17">
        <f>Claws!D13</f>
        <v>3</v>
      </c>
      <c r="F39" s="17">
        <f>Claws!E13</f>
        <v>3</v>
      </c>
      <c r="G39" s="17">
        <f>Claws!F13</f>
        <v>1</v>
      </c>
      <c r="H39" s="17">
        <f>Claws!G13</f>
        <v>1</v>
      </c>
      <c r="I39" s="17">
        <f>Claws!H13</f>
        <v>0</v>
      </c>
      <c r="J39" s="17">
        <f>Claws!I13</f>
        <v>1</v>
      </c>
      <c r="K39" s="17">
        <f>Claws!J13</f>
        <v>7</v>
      </c>
      <c r="L39" s="17">
        <f>Claws!K13</f>
        <v>0</v>
      </c>
      <c r="M39" s="11">
        <f t="shared" si="10"/>
        <v>0.33333333333333331</v>
      </c>
      <c r="N39" s="11">
        <f t="shared" si="11"/>
        <v>0.33333333333333331</v>
      </c>
      <c r="O39" s="11">
        <f t="shared" si="12"/>
        <v>0</v>
      </c>
      <c r="P39" s="11">
        <f t="shared" si="13"/>
        <v>0.33333333333333331</v>
      </c>
      <c r="Q39" s="11">
        <f t="shared" si="14"/>
        <v>0.125</v>
      </c>
      <c r="R39" s="12">
        <f t="shared" si="15"/>
        <v>0.14285714285714285</v>
      </c>
      <c r="S39" s="12">
        <f t="shared" si="16"/>
        <v>0.33333333333333331</v>
      </c>
      <c r="T39" s="14">
        <f t="shared" si="17"/>
        <v>0.25</v>
      </c>
      <c r="U39" s="33">
        <f t="shared" si="18"/>
        <v>0.58333333333333326</v>
      </c>
      <c r="V39" s="33">
        <f>(Table31120[[#This Row],[2B]]+Table31120[[#This Row],[3B]]+(3*Table31120[[#This Row],[HR]]))/Table31120[[#This Row],[AB]]</f>
        <v>0.19047619047619047</v>
      </c>
      <c r="W39" s="34">
        <f>(0.69*Table31120[[#This Row],[BB]])+(0.89*Table31120[[#This Row],[1B]])+(1.27*Table31120[[#This Row],[2B]])+(1.62*Table31120[[#This Row],[3B]])+(2.1*Table31120[[#This Row],[HR]])/Table31120[[#This Row],[PA]]</f>
        <v>4.3175000000000008</v>
      </c>
      <c r="X39" s="15">
        <f t="shared" si="19"/>
        <v>1.9450000000000001</v>
      </c>
    </row>
    <row r="40" spans="1:24" x14ac:dyDescent="0.25">
      <c r="A40" s="6" t="s">
        <v>230</v>
      </c>
      <c r="B40" s="17" t="str">
        <f>Marshals!A14</f>
        <v>Ivan Pena</v>
      </c>
      <c r="C40" s="17">
        <f>Marshals!B14</f>
        <v>11</v>
      </c>
      <c r="D40" s="17">
        <f>Marshals!C14</f>
        <v>11</v>
      </c>
      <c r="E40" s="17">
        <f>Marshals!D14</f>
        <v>3</v>
      </c>
      <c r="F40" s="17">
        <f>Marshals!E14</f>
        <v>0</v>
      </c>
      <c r="G40" s="17">
        <f>Marshals!F14</f>
        <v>0</v>
      </c>
      <c r="H40" s="17">
        <f>Marshals!G14</f>
        <v>2</v>
      </c>
      <c r="I40" s="17">
        <f>Marshals!H14</f>
        <v>1</v>
      </c>
      <c r="J40" s="17">
        <f>Marshals!I14</f>
        <v>0</v>
      </c>
      <c r="K40" s="17">
        <f>Marshals!J14</f>
        <v>7</v>
      </c>
      <c r="L40" s="17">
        <f>Marshals!K14</f>
        <v>0</v>
      </c>
      <c r="M40" s="20">
        <f t="shared" si="10"/>
        <v>0</v>
      </c>
      <c r="N40" s="20">
        <f t="shared" si="11"/>
        <v>0.66666666666666663</v>
      </c>
      <c r="O40" s="20">
        <f t="shared" si="12"/>
        <v>0.33333333333333331</v>
      </c>
      <c r="P40" s="20">
        <f t="shared" si="13"/>
        <v>0</v>
      </c>
      <c r="Q40" s="20">
        <f t="shared" si="14"/>
        <v>0</v>
      </c>
      <c r="R40" s="21">
        <f t="shared" si="15"/>
        <v>0.27272727272727271</v>
      </c>
      <c r="S40" s="21">
        <f t="shared" si="16"/>
        <v>0.63636363636363635</v>
      </c>
      <c r="T40" s="22">
        <f t="shared" si="17"/>
        <v>0.27272727272727271</v>
      </c>
      <c r="U40" s="22">
        <f t="shared" si="18"/>
        <v>0.90909090909090906</v>
      </c>
      <c r="V40" s="22">
        <f>(Table31120[[#This Row],[2B]]+Table31120[[#This Row],[3B]]+(3*Table31120[[#This Row],[HR]]))/Table31120[[#This Row],[AB]]</f>
        <v>0.27272727272727271</v>
      </c>
      <c r="W40" s="23">
        <f>(0.69*Table31120[[#This Row],[BB]])+(0.89*Table31120[[#This Row],[1B]])+(1.27*Table31120[[#This Row],[2B]])+(1.62*Table31120[[#This Row],[3B]])+(2.1*Table31120[[#This Row],[HR]])/Table31120[[#This Row],[PA]]</f>
        <v>4.16</v>
      </c>
      <c r="X40" s="23">
        <f t="shared" si="19"/>
        <v>1.9090909090909092</v>
      </c>
    </row>
    <row r="41" spans="1:24" x14ac:dyDescent="0.25">
      <c r="A41" s="6" t="s">
        <v>231</v>
      </c>
      <c r="B41" s="17" t="str">
        <f>Claws!A14</f>
        <v>Mohamed Vargas</v>
      </c>
      <c r="C41" s="17">
        <f>Claws!B14</f>
        <v>22</v>
      </c>
      <c r="D41" s="17">
        <f>Claws!C14</f>
        <v>21</v>
      </c>
      <c r="E41" s="17">
        <f>Claws!D14</f>
        <v>3</v>
      </c>
      <c r="F41" s="17">
        <f>Claws!E14</f>
        <v>1</v>
      </c>
      <c r="G41" s="17">
        <f>Claws!F14</f>
        <v>0</v>
      </c>
      <c r="H41" s="17">
        <f>Claws!G14</f>
        <v>2</v>
      </c>
      <c r="I41" s="17">
        <f>Claws!H14</f>
        <v>1</v>
      </c>
      <c r="J41" s="17">
        <f>Claws!I14</f>
        <v>0</v>
      </c>
      <c r="K41" s="17">
        <f>Claws!J14</f>
        <v>7</v>
      </c>
      <c r="L41" s="17">
        <f>Claws!K14</f>
        <v>1</v>
      </c>
      <c r="M41" s="11">
        <f t="shared" si="10"/>
        <v>0</v>
      </c>
      <c r="N41" s="11">
        <f t="shared" si="11"/>
        <v>0.66666666666666663</v>
      </c>
      <c r="O41" s="11">
        <f t="shared" si="12"/>
        <v>0.33333333333333331</v>
      </c>
      <c r="P41" s="11">
        <f t="shared" si="13"/>
        <v>0</v>
      </c>
      <c r="Q41" s="11">
        <f t="shared" si="14"/>
        <v>4.5454545454545456E-2</v>
      </c>
      <c r="R41" s="12">
        <f t="shared" si="15"/>
        <v>0.14285714285714285</v>
      </c>
      <c r="S41" s="12">
        <f t="shared" si="16"/>
        <v>0.33333333333333331</v>
      </c>
      <c r="T41" s="14">
        <f t="shared" si="17"/>
        <v>0.18181818181818182</v>
      </c>
      <c r="U41" s="14">
        <f t="shared" si="18"/>
        <v>0.51515151515151514</v>
      </c>
      <c r="V41" s="14">
        <f>(Table31120[[#This Row],[2B]]+Table31120[[#This Row],[3B]]+(3*Table31120[[#This Row],[HR]]))/Table31120[[#This Row],[AB]]</f>
        <v>0.14285714285714285</v>
      </c>
      <c r="W41" s="15">
        <f>(0.69*Table31120[[#This Row],[BB]])+(0.89*Table31120[[#This Row],[1B]])+(1.27*Table31120[[#This Row],[2B]])+(1.62*Table31120[[#This Row],[3B]])+(2.1*Table31120[[#This Row],[HR]])/Table31120[[#This Row],[PA]]</f>
        <v>4.8499999999999996</v>
      </c>
      <c r="X41" s="15">
        <f t="shared" si="19"/>
        <v>1.3436363636363635</v>
      </c>
    </row>
    <row r="42" spans="1:24" x14ac:dyDescent="0.25">
      <c r="A42" s="6" t="s">
        <v>232</v>
      </c>
      <c r="B42" s="17" t="str">
        <f>Spartans!A11</f>
        <v>German Castillo</v>
      </c>
      <c r="C42" s="17">
        <f>Spartans!B11</f>
        <v>28</v>
      </c>
      <c r="D42" s="17">
        <f>Spartans!C11</f>
        <v>25</v>
      </c>
      <c r="E42" s="17">
        <f>Spartans!D11</f>
        <v>3</v>
      </c>
      <c r="F42" s="17">
        <f>Spartans!E11</f>
        <v>3</v>
      </c>
      <c r="G42" s="17">
        <f>Spartans!F11</f>
        <v>2</v>
      </c>
      <c r="H42" s="17">
        <f>Spartans!G11</f>
        <v>1</v>
      </c>
      <c r="I42" s="17">
        <f>Spartans!H11</f>
        <v>0</v>
      </c>
      <c r="J42" s="17">
        <f>Spartans!I11</f>
        <v>0</v>
      </c>
      <c r="K42" s="17">
        <f>Spartans!J11</f>
        <v>4</v>
      </c>
      <c r="L42" s="17">
        <f>Spartans!K11</f>
        <v>1</v>
      </c>
      <c r="M42" s="11">
        <f t="shared" si="10"/>
        <v>0.66666666666666663</v>
      </c>
      <c r="N42" s="11">
        <f t="shared" si="11"/>
        <v>0.33333333333333331</v>
      </c>
      <c r="O42" s="11">
        <f t="shared" si="12"/>
        <v>0</v>
      </c>
      <c r="P42" s="11">
        <f t="shared" si="13"/>
        <v>0</v>
      </c>
      <c r="Q42" s="11">
        <f t="shared" si="14"/>
        <v>0.10714285714285714</v>
      </c>
      <c r="R42" s="12">
        <f t="shared" si="15"/>
        <v>0.12</v>
      </c>
      <c r="S42" s="12">
        <f t="shared" si="16"/>
        <v>0.16</v>
      </c>
      <c r="T42" s="14">
        <f t="shared" si="17"/>
        <v>0.21428571428571427</v>
      </c>
      <c r="U42" s="14">
        <f t="shared" si="18"/>
        <v>0.37428571428571428</v>
      </c>
      <c r="V42" s="14">
        <f>(Table31120[[#This Row],[2B]]+Table31120[[#This Row],[3B]]+(3*Table31120[[#This Row],[HR]]))/Table31120[[#This Row],[AB]]</f>
        <v>0.04</v>
      </c>
      <c r="W42" s="15">
        <f>(0.69*Table31120[[#This Row],[BB]])+(0.89*Table31120[[#This Row],[1B]])+(1.27*Table31120[[#This Row],[2B]])+(1.62*Table31120[[#This Row],[3B]])+(2.1*Table31120[[#This Row],[HR]])/Table31120[[#This Row],[PA]]</f>
        <v>5.1199999999999992</v>
      </c>
      <c r="X42" s="15">
        <f t="shared" si="19"/>
        <v>1.0428571428571429</v>
      </c>
    </row>
    <row r="43" spans="1:24" x14ac:dyDescent="0.25">
      <c r="A43" s="6" t="s">
        <v>231</v>
      </c>
      <c r="B43" s="17" t="str">
        <f>Claws!A10</f>
        <v>Gabriel Martin</v>
      </c>
      <c r="C43" s="17">
        <f>Claws!B10</f>
        <v>25</v>
      </c>
      <c r="D43" s="17">
        <f>Claws!C10</f>
        <v>25</v>
      </c>
      <c r="E43" s="17">
        <f>Claws!D10</f>
        <v>5</v>
      </c>
      <c r="F43" s="17">
        <f>Claws!E10</f>
        <v>0</v>
      </c>
      <c r="G43" s="17">
        <f>Claws!F10</f>
        <v>5</v>
      </c>
      <c r="H43" s="17">
        <f>Claws!G10</f>
        <v>0</v>
      </c>
      <c r="I43" s="17">
        <f>Claws!H10</f>
        <v>0</v>
      </c>
      <c r="J43" s="17">
        <f>Claws!I10</f>
        <v>0</v>
      </c>
      <c r="K43" s="17">
        <f>Claws!J10</f>
        <v>5</v>
      </c>
      <c r="L43" s="17">
        <f>Claws!K10</f>
        <v>0</v>
      </c>
      <c r="M43" s="11">
        <f t="shared" si="10"/>
        <v>1</v>
      </c>
      <c r="N43" s="11">
        <f t="shared" si="11"/>
        <v>0</v>
      </c>
      <c r="O43" s="11">
        <f t="shared" si="12"/>
        <v>0</v>
      </c>
      <c r="P43" s="11">
        <f t="shared" si="13"/>
        <v>0</v>
      </c>
      <c r="Q43" s="11">
        <f t="shared" si="14"/>
        <v>0</v>
      </c>
      <c r="R43" s="12">
        <f t="shared" si="15"/>
        <v>0.2</v>
      </c>
      <c r="S43" s="12">
        <f t="shared" si="16"/>
        <v>0.2</v>
      </c>
      <c r="T43" s="14">
        <f t="shared" si="17"/>
        <v>0.2</v>
      </c>
      <c r="U43" s="14">
        <f t="shared" si="18"/>
        <v>0.4</v>
      </c>
      <c r="V43" s="14">
        <f>(Table31120[[#This Row],[2B]]+Table31120[[#This Row],[3B]]+(3*Table31120[[#This Row],[HR]]))/Table31120[[#This Row],[AB]]</f>
        <v>0</v>
      </c>
      <c r="W43" s="15">
        <f>(0.69*Table31120[[#This Row],[BB]])+(0.89*Table31120[[#This Row],[1B]])+(1.27*Table31120[[#This Row],[2B]])+(1.62*Table31120[[#This Row],[3B]])+(2.1*Table31120[[#This Row],[HR]])/Table31120[[#This Row],[PA]]</f>
        <v>4.45</v>
      </c>
      <c r="X43" s="15">
        <f t="shared" si="19"/>
        <v>1</v>
      </c>
    </row>
    <row r="44" spans="1:24" x14ac:dyDescent="0.25">
      <c r="A44" s="6" t="s">
        <v>230</v>
      </c>
      <c r="B44" s="17" t="str">
        <f>Marshals!A11</f>
        <v>Tracey Sutton</v>
      </c>
      <c r="C44" s="17">
        <f>Marshals!B11</f>
        <v>8</v>
      </c>
      <c r="D44" s="17">
        <f>Marshals!C11</f>
        <v>7</v>
      </c>
      <c r="E44" s="17">
        <f>Marshals!D11</f>
        <v>2</v>
      </c>
      <c r="F44" s="17">
        <f>Marshals!E11</f>
        <v>1</v>
      </c>
      <c r="G44" s="17">
        <f>Marshals!F11</f>
        <v>2</v>
      </c>
      <c r="H44" s="17">
        <f>Marshals!G11</f>
        <v>0</v>
      </c>
      <c r="I44" s="17">
        <f>Marshals!H11</f>
        <v>0</v>
      </c>
      <c r="J44" s="17">
        <f>Marshals!I11</f>
        <v>0</v>
      </c>
      <c r="K44" s="17">
        <f>Marshals!J11</f>
        <v>2</v>
      </c>
      <c r="L44" s="17">
        <f>Marshals!K11</f>
        <v>0</v>
      </c>
      <c r="M44" s="11">
        <f t="shared" si="10"/>
        <v>1</v>
      </c>
      <c r="N44" s="11">
        <f t="shared" si="11"/>
        <v>0</v>
      </c>
      <c r="O44" s="11">
        <f t="shared" si="12"/>
        <v>0</v>
      </c>
      <c r="P44" s="11">
        <f t="shared" si="13"/>
        <v>0</v>
      </c>
      <c r="Q44" s="11">
        <f t="shared" si="14"/>
        <v>0.125</v>
      </c>
      <c r="R44" s="12">
        <f t="shared" si="15"/>
        <v>0.2857142857142857</v>
      </c>
      <c r="S44" s="12">
        <f t="shared" si="16"/>
        <v>0.2857142857142857</v>
      </c>
      <c r="T44" s="14">
        <f t="shared" si="17"/>
        <v>0.375</v>
      </c>
      <c r="U44" s="14">
        <f t="shared" si="18"/>
        <v>0.6607142857142857</v>
      </c>
      <c r="V44" s="14">
        <f>(Table31120[[#This Row],[2B]]+Table31120[[#This Row],[3B]]+(3*Table31120[[#This Row],[HR]]))/Table31120[[#This Row],[AB]]</f>
        <v>0</v>
      </c>
      <c r="W44" s="15">
        <f>(0.69*Table31120[[#This Row],[BB]])+(0.89*Table31120[[#This Row],[1B]])+(1.27*Table31120[[#This Row],[2B]])+(1.62*Table31120[[#This Row],[3B]])+(2.1*Table31120[[#This Row],[HR]])/Table31120[[#This Row],[PA]]</f>
        <v>2.4699999999999998</v>
      </c>
      <c r="X44" s="15">
        <f t="shared" si="19"/>
        <v>0.84749999999999992</v>
      </c>
    </row>
    <row r="45" spans="1:24" x14ac:dyDescent="0.25">
      <c r="A45" s="6" t="s">
        <v>234</v>
      </c>
      <c r="B45" s="17" t="str">
        <f>Bullets!A10</f>
        <v>Mario Nunez</v>
      </c>
      <c r="C45" s="17">
        <f>Bullets!B10</f>
        <v>27</v>
      </c>
      <c r="D45" s="17">
        <f>Bullets!C10</f>
        <v>26</v>
      </c>
      <c r="E45" s="17">
        <f>Bullets!D10</f>
        <v>3</v>
      </c>
      <c r="F45" s="17">
        <f>Bullets!E10</f>
        <v>1</v>
      </c>
      <c r="G45" s="17">
        <f>Bullets!F10</f>
        <v>1</v>
      </c>
      <c r="H45" s="17">
        <f>Bullets!G10</f>
        <v>2</v>
      </c>
      <c r="I45" s="17">
        <f>Bullets!H10</f>
        <v>0</v>
      </c>
      <c r="J45" s="17">
        <f>Bullets!I10</f>
        <v>0</v>
      </c>
      <c r="K45" s="17">
        <f>Bullets!J10</f>
        <v>5</v>
      </c>
      <c r="L45" s="17">
        <f>Bullets!K10</f>
        <v>2</v>
      </c>
      <c r="M45" s="11">
        <f t="shared" si="10"/>
        <v>0.33333333333333331</v>
      </c>
      <c r="N45" s="11">
        <f t="shared" si="11"/>
        <v>0.66666666666666663</v>
      </c>
      <c r="O45" s="11">
        <f t="shared" si="12"/>
        <v>0</v>
      </c>
      <c r="P45" s="11">
        <f t="shared" si="13"/>
        <v>0</v>
      </c>
      <c r="Q45" s="11">
        <f t="shared" si="14"/>
        <v>3.7037037037037035E-2</v>
      </c>
      <c r="R45" s="12">
        <f t="shared" si="15"/>
        <v>0.11538461538461539</v>
      </c>
      <c r="S45" s="12">
        <f t="shared" si="16"/>
        <v>0.19230769230769232</v>
      </c>
      <c r="T45" s="14">
        <f t="shared" si="17"/>
        <v>0.14814814814814814</v>
      </c>
      <c r="U45" s="14">
        <f t="shared" si="18"/>
        <v>0.34045584045584043</v>
      </c>
      <c r="V45" s="14">
        <f>(Table31120[[#This Row],[2B]]+Table31120[[#This Row],[3B]]+(3*Table31120[[#This Row],[HR]]))/Table31120[[#This Row],[AB]]</f>
        <v>7.6923076923076927E-2</v>
      </c>
      <c r="W45" s="15">
        <f>(0.69*Table31120[[#This Row],[BB]])+(0.89*Table31120[[#This Row],[1B]])+(1.27*Table31120[[#This Row],[2B]])+(1.62*Table31120[[#This Row],[3B]])+(2.1*Table31120[[#This Row],[HR]])/Table31120[[#This Row],[PA]]</f>
        <v>4.12</v>
      </c>
      <c r="X45" s="15">
        <f t="shared" si="19"/>
        <v>0.81777777777777771</v>
      </c>
    </row>
    <row r="46" spans="1:24" x14ac:dyDescent="0.25">
      <c r="A46" s="6" t="s">
        <v>230</v>
      </c>
      <c r="B46" s="17" t="str">
        <f>Marshals!A12</f>
        <v>Antionio Inglesias</v>
      </c>
      <c r="C46" s="17">
        <f>Marshals!B12</f>
        <v>16</v>
      </c>
      <c r="D46" s="17">
        <f>Marshals!C12</f>
        <v>15</v>
      </c>
      <c r="E46" s="17">
        <f>Marshals!D12</f>
        <v>2</v>
      </c>
      <c r="F46" s="17">
        <f>Marshals!E12</f>
        <v>1</v>
      </c>
      <c r="G46" s="17">
        <f>Marshals!F12</f>
        <v>1</v>
      </c>
      <c r="H46" s="17">
        <f>Marshals!G12</f>
        <v>1</v>
      </c>
      <c r="I46" s="17">
        <f>Marshals!H12</f>
        <v>0</v>
      </c>
      <c r="J46" s="17">
        <f>Marshals!I12</f>
        <v>0</v>
      </c>
      <c r="K46" s="17">
        <f>Marshals!J12</f>
        <v>3</v>
      </c>
      <c r="L46" s="17">
        <f>Marshals!K12</f>
        <v>0</v>
      </c>
      <c r="M46" s="11">
        <f t="shared" si="10"/>
        <v>0.5</v>
      </c>
      <c r="N46" s="11">
        <f t="shared" si="11"/>
        <v>0.5</v>
      </c>
      <c r="O46" s="11">
        <f t="shared" si="12"/>
        <v>0</v>
      </c>
      <c r="P46" s="11">
        <f t="shared" si="13"/>
        <v>0</v>
      </c>
      <c r="Q46" s="11">
        <f t="shared" si="14"/>
        <v>6.25E-2</v>
      </c>
      <c r="R46" s="12">
        <f t="shared" si="15"/>
        <v>0.13333333333333333</v>
      </c>
      <c r="S46" s="12">
        <f t="shared" si="16"/>
        <v>0.2</v>
      </c>
      <c r="T46" s="14">
        <f t="shared" si="17"/>
        <v>0.1875</v>
      </c>
      <c r="U46" s="14">
        <f t="shared" si="18"/>
        <v>0.38750000000000001</v>
      </c>
      <c r="V46" s="14">
        <f>(Table31120[[#This Row],[2B]]+Table31120[[#This Row],[3B]]+(3*Table31120[[#This Row],[HR]]))/Table31120[[#This Row],[AB]]</f>
        <v>6.6666666666666666E-2</v>
      </c>
      <c r="W46" s="15">
        <f>(0.69*Table31120[[#This Row],[BB]])+(0.89*Table31120[[#This Row],[1B]])+(1.27*Table31120[[#This Row],[2B]])+(1.62*Table31120[[#This Row],[3B]])+(2.1*Table31120[[#This Row],[HR]])/Table31120[[#This Row],[PA]]</f>
        <v>2.85</v>
      </c>
      <c r="X46" s="15">
        <f t="shared" si="19"/>
        <v>0.61124999999999996</v>
      </c>
    </row>
    <row r="47" spans="1:24" x14ac:dyDescent="0.25">
      <c r="A47" s="6" t="s">
        <v>234</v>
      </c>
      <c r="B47" s="17" t="str">
        <f>Bullets!A13</f>
        <v>Lewis Harvey</v>
      </c>
      <c r="C47" s="17">
        <f>Bullets!B13</f>
        <v>25</v>
      </c>
      <c r="D47" s="17">
        <f>Bullets!C13</f>
        <v>20</v>
      </c>
      <c r="E47" s="17">
        <f>Bullets!D13</f>
        <v>1</v>
      </c>
      <c r="F47" s="17">
        <f>Bullets!E13</f>
        <v>5</v>
      </c>
      <c r="G47" s="17">
        <f>Bullets!F13</f>
        <v>1</v>
      </c>
      <c r="H47" s="17">
        <f>Bullets!G13</f>
        <v>0</v>
      </c>
      <c r="I47" s="17">
        <f>Bullets!H13</f>
        <v>0</v>
      </c>
      <c r="J47" s="17">
        <f>Bullets!I13</f>
        <v>0</v>
      </c>
      <c r="K47" s="17">
        <f>Bullets!J13</f>
        <v>1</v>
      </c>
      <c r="L47" s="17">
        <f>Bullets!K13</f>
        <v>0</v>
      </c>
      <c r="M47" s="11">
        <f t="shared" si="10"/>
        <v>1</v>
      </c>
      <c r="N47" s="11">
        <f t="shared" si="11"/>
        <v>0</v>
      </c>
      <c r="O47" s="11">
        <f t="shared" si="12"/>
        <v>0</v>
      </c>
      <c r="P47" s="11">
        <f t="shared" si="13"/>
        <v>0</v>
      </c>
      <c r="Q47" s="11">
        <f t="shared" si="14"/>
        <v>0.2</v>
      </c>
      <c r="R47" s="12">
        <f t="shared" si="15"/>
        <v>0.05</v>
      </c>
      <c r="S47" s="12">
        <f t="shared" si="16"/>
        <v>0.05</v>
      </c>
      <c r="T47" s="14">
        <f t="shared" si="17"/>
        <v>0.24</v>
      </c>
      <c r="U47" s="14">
        <f t="shared" si="18"/>
        <v>0.28999999999999998</v>
      </c>
      <c r="V47" s="14">
        <f>(Table31120[[#This Row],[2B]]+Table31120[[#This Row],[3B]]+(3*Table31120[[#This Row],[HR]]))/Table31120[[#This Row],[AB]]</f>
        <v>0</v>
      </c>
      <c r="W47" s="15">
        <f>(0.69*Table31120[[#This Row],[BB]])+(0.89*Table31120[[#This Row],[1B]])+(1.27*Table31120[[#This Row],[2B]])+(1.62*Table31120[[#This Row],[3B]])+(2.1*Table31120[[#This Row],[HR]])/Table31120[[#This Row],[PA]]</f>
        <v>4.34</v>
      </c>
      <c r="X47" s="15">
        <f t="shared" si="19"/>
        <v>0.55199999999999994</v>
      </c>
    </row>
    <row r="48" spans="1:24" x14ac:dyDescent="0.25">
      <c r="A48" s="6" t="s">
        <v>234</v>
      </c>
      <c r="B48" s="17" t="str">
        <f>Bullets!A11</f>
        <v>Joan Fuentes</v>
      </c>
      <c r="C48" s="17">
        <f>Bullets!B11</f>
        <v>26</v>
      </c>
      <c r="D48" s="17">
        <f>Bullets!C11</f>
        <v>26</v>
      </c>
      <c r="E48" s="17">
        <f>Bullets!D11</f>
        <v>3</v>
      </c>
      <c r="F48" s="17">
        <f>Bullets!E11</f>
        <v>0</v>
      </c>
      <c r="G48" s="17">
        <f>Bullets!F11</f>
        <v>2</v>
      </c>
      <c r="H48" s="17">
        <f>Bullets!G11</f>
        <v>1</v>
      </c>
      <c r="I48" s="17">
        <f>Bullets!H11</f>
        <v>0</v>
      </c>
      <c r="J48" s="17">
        <f>Bullets!I11</f>
        <v>0</v>
      </c>
      <c r="K48" s="17">
        <f>Bullets!J11</f>
        <v>4</v>
      </c>
      <c r="L48" s="17">
        <f>Bullets!K11</f>
        <v>1</v>
      </c>
      <c r="M48" s="11">
        <f t="shared" si="10"/>
        <v>0.66666666666666663</v>
      </c>
      <c r="N48" s="11">
        <f t="shared" si="11"/>
        <v>0.33333333333333331</v>
      </c>
      <c r="O48" s="11">
        <f t="shared" si="12"/>
        <v>0</v>
      </c>
      <c r="P48" s="11">
        <f t="shared" si="13"/>
        <v>0</v>
      </c>
      <c r="Q48" s="11">
        <f t="shared" si="14"/>
        <v>0</v>
      </c>
      <c r="R48" s="12">
        <f t="shared" si="15"/>
        <v>0.11538461538461539</v>
      </c>
      <c r="S48" s="12">
        <f t="shared" si="16"/>
        <v>0.15384615384615385</v>
      </c>
      <c r="T48" s="14">
        <f t="shared" si="17"/>
        <v>0.11538461538461539</v>
      </c>
      <c r="U48" s="14">
        <f t="shared" si="18"/>
        <v>0.26923076923076927</v>
      </c>
      <c r="V48" s="14">
        <f>(Table31120[[#This Row],[2B]]+Table31120[[#This Row],[3B]]+(3*Table31120[[#This Row],[HR]]))/Table31120[[#This Row],[AB]]</f>
        <v>3.8461538461538464E-2</v>
      </c>
      <c r="W48" s="15">
        <f>(0.69*Table31120[[#This Row],[BB]])+(0.89*Table31120[[#This Row],[1B]])+(1.27*Table31120[[#This Row],[2B]])+(1.62*Table31120[[#This Row],[3B]])+(2.1*Table31120[[#This Row],[HR]])/Table31120[[#This Row],[PA]]</f>
        <v>3.05</v>
      </c>
      <c r="X48" s="15">
        <f t="shared" si="19"/>
        <v>0.48153846153846153</v>
      </c>
    </row>
    <row r="49" spans="1:24" x14ac:dyDescent="0.25">
      <c r="A49" s="6" t="s">
        <v>230</v>
      </c>
      <c r="B49" s="17" t="str">
        <f>Marshals!A10</f>
        <v>Corey Castro</v>
      </c>
      <c r="C49" s="17">
        <f>Marshals!B10</f>
        <v>8</v>
      </c>
      <c r="D49" s="17">
        <f>Marshals!C10</f>
        <v>8</v>
      </c>
      <c r="E49" s="17">
        <f>Marshals!D10</f>
        <v>1</v>
      </c>
      <c r="F49" s="17">
        <f>Marshals!E10</f>
        <v>0</v>
      </c>
      <c r="G49" s="17">
        <f>Marshals!F10</f>
        <v>0</v>
      </c>
      <c r="H49" s="17">
        <f>Marshals!G10</f>
        <v>1</v>
      </c>
      <c r="I49" s="17">
        <f>Marshals!H10</f>
        <v>0</v>
      </c>
      <c r="J49" s="17">
        <f>Marshals!I10</f>
        <v>0</v>
      </c>
      <c r="K49" s="17">
        <f>Marshals!J10</f>
        <v>2</v>
      </c>
      <c r="L49" s="17">
        <f>Marshals!K10</f>
        <v>0</v>
      </c>
      <c r="M49" s="11">
        <f t="shared" si="10"/>
        <v>0</v>
      </c>
      <c r="N49" s="11">
        <f t="shared" si="11"/>
        <v>1</v>
      </c>
      <c r="O49" s="11">
        <f t="shared" si="12"/>
        <v>0</v>
      </c>
      <c r="P49" s="11">
        <f t="shared" si="13"/>
        <v>0</v>
      </c>
      <c r="Q49" s="11">
        <f t="shared" si="14"/>
        <v>0</v>
      </c>
      <c r="R49" s="12">
        <f t="shared" si="15"/>
        <v>0.125</v>
      </c>
      <c r="S49" s="12">
        <f t="shared" si="16"/>
        <v>0.25</v>
      </c>
      <c r="T49" s="14">
        <f t="shared" si="17"/>
        <v>0.125</v>
      </c>
      <c r="U49" s="14">
        <f t="shared" si="18"/>
        <v>0.375</v>
      </c>
      <c r="V49" s="14">
        <f>(Table31120[[#This Row],[2B]]+Table31120[[#This Row],[3B]]+(3*Table31120[[#This Row],[HR]]))/Table31120[[#This Row],[AB]]</f>
        <v>0.125</v>
      </c>
      <c r="W49" s="15">
        <f>(0.69*Table31120[[#This Row],[BB]])+(0.89*Table31120[[#This Row],[1B]])+(1.27*Table31120[[#This Row],[2B]])+(1.62*Table31120[[#This Row],[3B]])+(2.1*Table31120[[#This Row],[HR]])/Table31120[[#This Row],[PA]]</f>
        <v>1.27</v>
      </c>
      <c r="X49" s="15">
        <f t="shared" si="19"/>
        <v>0.25</v>
      </c>
    </row>
    <row r="50" spans="1:24" x14ac:dyDescent="0.25">
      <c r="A50" s="6" t="s">
        <v>232</v>
      </c>
      <c r="B50" s="17" t="str">
        <f>Spartans!A14</f>
        <v>Cory Richards</v>
      </c>
      <c r="C50" s="17">
        <f>Spartans!B14</f>
        <v>26</v>
      </c>
      <c r="D50" s="17">
        <f>Spartans!C14</f>
        <v>24</v>
      </c>
      <c r="E50" s="17">
        <f>Spartans!D14</f>
        <v>1</v>
      </c>
      <c r="F50" s="17">
        <f>Spartans!E14</f>
        <v>2</v>
      </c>
      <c r="G50" s="17">
        <f>Spartans!F14</f>
        <v>1</v>
      </c>
      <c r="H50" s="17">
        <f>Spartans!G14</f>
        <v>0</v>
      </c>
      <c r="I50" s="17">
        <f>Spartans!H14</f>
        <v>0</v>
      </c>
      <c r="J50" s="17">
        <f>Spartans!I14</f>
        <v>0</v>
      </c>
      <c r="K50" s="17">
        <f>Spartans!J14</f>
        <v>1</v>
      </c>
      <c r="L50" s="17">
        <f>Spartans!K14</f>
        <v>0</v>
      </c>
      <c r="M50" s="11">
        <f t="shared" si="10"/>
        <v>1</v>
      </c>
      <c r="N50" s="11">
        <f t="shared" si="11"/>
        <v>0</v>
      </c>
      <c r="O50" s="11">
        <f t="shared" si="12"/>
        <v>0</v>
      </c>
      <c r="P50" s="11">
        <f t="shared" si="13"/>
        <v>0</v>
      </c>
      <c r="Q50" s="11">
        <f t="shared" si="14"/>
        <v>7.6923076923076927E-2</v>
      </c>
      <c r="R50" s="12">
        <f t="shared" si="15"/>
        <v>4.1666666666666664E-2</v>
      </c>
      <c r="S50" s="12">
        <f t="shared" si="16"/>
        <v>4.1666666666666664E-2</v>
      </c>
      <c r="T50" s="14">
        <f t="shared" si="17"/>
        <v>0.11538461538461539</v>
      </c>
      <c r="U50" s="14">
        <f t="shared" si="18"/>
        <v>0.15705128205128205</v>
      </c>
      <c r="V50" s="14">
        <f>(Table31120[[#This Row],[2B]]+Table31120[[#This Row],[3B]]+(3*Table31120[[#This Row],[HR]]))/Table31120[[#This Row],[AB]]</f>
        <v>0</v>
      </c>
      <c r="W50" s="15">
        <f>(0.69*Table31120[[#This Row],[BB]])+(0.89*Table31120[[#This Row],[1B]])+(1.27*Table31120[[#This Row],[2B]])+(1.62*Table31120[[#This Row],[3B]])+(2.1*Table31120[[#This Row],[HR]])/Table31120[[#This Row],[PA]]</f>
        <v>2.27</v>
      </c>
      <c r="X50" s="15">
        <f t="shared" si="19"/>
        <v>0.17538461538461542</v>
      </c>
    </row>
    <row r="51" spans="1:24" x14ac:dyDescent="0.25">
      <c r="A51" s="6" t="s">
        <v>231</v>
      </c>
      <c r="B51" s="17" t="str">
        <f>Claws!A12</f>
        <v>Javier Carrasco</v>
      </c>
      <c r="C51" s="17">
        <f>Claws!B12</f>
        <v>24</v>
      </c>
      <c r="D51" s="17">
        <f>Claws!C12</f>
        <v>24</v>
      </c>
      <c r="E51" s="17">
        <f>Claws!D12</f>
        <v>1</v>
      </c>
      <c r="F51" s="17">
        <f>Claws!E12</f>
        <v>0</v>
      </c>
      <c r="G51" s="17">
        <f>Claws!F12</f>
        <v>1</v>
      </c>
      <c r="H51" s="17">
        <f>Claws!G12</f>
        <v>0</v>
      </c>
      <c r="I51" s="17">
        <f>Claws!H12</f>
        <v>0</v>
      </c>
      <c r="J51" s="17">
        <f>Claws!I12</f>
        <v>0</v>
      </c>
      <c r="K51" s="17">
        <f>Claws!J12</f>
        <v>1</v>
      </c>
      <c r="L51" s="17">
        <f>Claws!K12</f>
        <v>1</v>
      </c>
      <c r="M51" s="11">
        <f t="shared" si="10"/>
        <v>1</v>
      </c>
      <c r="N51" s="11">
        <f t="shared" si="11"/>
        <v>0</v>
      </c>
      <c r="O51" s="11">
        <f t="shared" si="12"/>
        <v>0</v>
      </c>
      <c r="P51" s="11">
        <f t="shared" si="13"/>
        <v>0</v>
      </c>
      <c r="Q51" s="11">
        <f t="shared" si="14"/>
        <v>0</v>
      </c>
      <c r="R51" s="12">
        <f t="shared" si="15"/>
        <v>4.1666666666666664E-2</v>
      </c>
      <c r="S51" s="12">
        <f t="shared" si="16"/>
        <v>4.1666666666666664E-2</v>
      </c>
      <c r="T51" s="14">
        <f t="shared" si="17"/>
        <v>4.1666666666666664E-2</v>
      </c>
      <c r="U51" s="14">
        <f t="shared" si="18"/>
        <v>8.3333333333333329E-2</v>
      </c>
      <c r="V51" s="14">
        <f>(Table31120[[#This Row],[2B]]+Table31120[[#This Row],[3B]]+(3*Table31120[[#This Row],[HR]]))/Table31120[[#This Row],[AB]]</f>
        <v>0</v>
      </c>
      <c r="W51" s="15">
        <f>(0.69*Table31120[[#This Row],[BB]])+(0.89*Table31120[[#This Row],[1B]])+(1.27*Table31120[[#This Row],[2B]])+(1.62*Table31120[[#This Row],[3B]])+(2.1*Table31120[[#This Row],[HR]])/Table31120[[#This Row],[PA]]</f>
        <v>0.89</v>
      </c>
      <c r="X51" s="15">
        <f t="shared" si="19"/>
        <v>6.3333333333333339E-2</v>
      </c>
    </row>
    <row r="52" spans="1:24" x14ac:dyDescent="0.25">
      <c r="A52" s="6" t="s">
        <v>231</v>
      </c>
      <c r="B52" s="17" t="str">
        <f>Claws!A11</f>
        <v>Ian Perez</v>
      </c>
      <c r="C52" s="17">
        <f>Claws!B11</f>
        <v>22</v>
      </c>
      <c r="D52" s="17">
        <f>Claws!C11</f>
        <v>21</v>
      </c>
      <c r="E52" s="17">
        <f>Claws!D11</f>
        <v>0</v>
      </c>
      <c r="F52" s="17">
        <f>Claws!E11</f>
        <v>1</v>
      </c>
      <c r="G52" s="17">
        <f>Claws!F11</f>
        <v>0</v>
      </c>
      <c r="H52" s="17">
        <f>Claws!G11</f>
        <v>0</v>
      </c>
      <c r="I52" s="17">
        <f>Claws!H11</f>
        <v>0</v>
      </c>
      <c r="J52" s="17">
        <f>Claws!I11</f>
        <v>0</v>
      </c>
      <c r="K52" s="17">
        <f>Claws!J11</f>
        <v>0</v>
      </c>
      <c r="L52" s="17">
        <f>Claws!K11</f>
        <v>0</v>
      </c>
      <c r="M52" s="11">
        <f t="shared" si="10"/>
        <v>0</v>
      </c>
      <c r="N52" s="11">
        <f t="shared" si="11"/>
        <v>0</v>
      </c>
      <c r="O52" s="11">
        <f t="shared" si="12"/>
        <v>0</v>
      </c>
      <c r="P52" s="11">
        <f t="shared" si="13"/>
        <v>0</v>
      </c>
      <c r="Q52" s="11">
        <f t="shared" si="14"/>
        <v>4.5454545454545456E-2</v>
      </c>
      <c r="R52" s="12">
        <f t="shared" si="15"/>
        <v>0</v>
      </c>
      <c r="S52" s="12">
        <f t="shared" si="16"/>
        <v>0</v>
      </c>
      <c r="T52" s="14">
        <f t="shared" si="17"/>
        <v>4.5454545454545456E-2</v>
      </c>
      <c r="U52" s="33">
        <f t="shared" si="18"/>
        <v>4.5454545454545456E-2</v>
      </c>
      <c r="V52" s="33">
        <f>(Table31120[[#This Row],[2B]]+Table31120[[#This Row],[3B]]+(3*Table31120[[#This Row],[HR]]))/Table31120[[#This Row],[AB]]</f>
        <v>0</v>
      </c>
      <c r="W52" s="34">
        <f>(0.69*Table31120[[#This Row],[BB]])+(0.89*Table31120[[#This Row],[1B]])+(1.27*Table31120[[#This Row],[2B]])+(1.62*Table31120[[#This Row],[3B]])+(2.1*Table31120[[#This Row],[HR]])/Table31120[[#This Row],[PA]]</f>
        <v>0.69</v>
      </c>
      <c r="X52" s="15">
        <f t="shared" si="19"/>
        <v>1.1818181818181818E-2</v>
      </c>
    </row>
    <row r="53" spans="1:24" x14ac:dyDescent="0.25">
      <c r="A53" s="6" t="s">
        <v>230</v>
      </c>
      <c r="B53" s="17" t="str">
        <f>Marshals!A13</f>
        <v>Salavador Ford</v>
      </c>
      <c r="C53" s="17">
        <f>Marshals!B13</f>
        <v>8</v>
      </c>
      <c r="D53" s="17">
        <f>Marshals!C13</f>
        <v>8</v>
      </c>
      <c r="E53" s="17">
        <f>Marshals!D13</f>
        <v>0</v>
      </c>
      <c r="F53" s="17">
        <f>Marshals!E13</f>
        <v>0</v>
      </c>
      <c r="G53" s="17">
        <f>Marshals!F13</f>
        <v>0</v>
      </c>
      <c r="H53" s="17">
        <f>Marshals!G13</f>
        <v>0</v>
      </c>
      <c r="I53" s="17">
        <f>Marshals!H13</f>
        <v>0</v>
      </c>
      <c r="J53" s="17">
        <f>Marshals!I13</f>
        <v>0</v>
      </c>
      <c r="K53" s="17">
        <f>Marshals!J13</f>
        <v>0</v>
      </c>
      <c r="L53" s="17">
        <f>Marshals!K13</f>
        <v>0</v>
      </c>
      <c r="M53" s="20">
        <f t="shared" si="10"/>
        <v>0</v>
      </c>
      <c r="N53" s="20">
        <f t="shared" si="11"/>
        <v>0</v>
      </c>
      <c r="O53" s="20">
        <f t="shared" si="12"/>
        <v>0</v>
      </c>
      <c r="P53" s="20">
        <f t="shared" si="13"/>
        <v>0</v>
      </c>
      <c r="Q53" s="20">
        <f t="shared" si="14"/>
        <v>0</v>
      </c>
      <c r="R53" s="21">
        <f t="shared" si="15"/>
        <v>0</v>
      </c>
      <c r="S53" s="21">
        <f t="shared" si="16"/>
        <v>0</v>
      </c>
      <c r="T53" s="22">
        <f t="shared" si="17"/>
        <v>0</v>
      </c>
      <c r="U53" s="22">
        <f t="shared" si="18"/>
        <v>0</v>
      </c>
      <c r="V53" s="22">
        <f>(Table31120[[#This Row],[2B]]+Table31120[[#This Row],[3B]]+(3*Table31120[[#This Row],[HR]]))/Table31120[[#This Row],[AB]]</f>
        <v>0</v>
      </c>
      <c r="W53" s="23">
        <f>(0.69*Table31120[[#This Row],[BB]])+(0.89*Table31120[[#This Row],[1B]])+(1.27*Table31120[[#This Row],[2B]])+(1.62*Table31120[[#This Row],[3B]])+(2.1*Table31120[[#This Row],[HR]])/Table31120[[#This Row],[PA]]</f>
        <v>0</v>
      </c>
      <c r="X53" s="23">
        <f t="shared" si="19"/>
        <v>0</v>
      </c>
    </row>
  </sheetData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1853-BC06-445E-A097-9675F9597ECD}">
  <dimension ref="A1:W14"/>
  <sheetViews>
    <sheetView workbookViewId="0">
      <selection activeCell="O23" sqref="O23"/>
    </sheetView>
  </sheetViews>
  <sheetFormatPr defaultRowHeight="15" x14ac:dyDescent="0.25"/>
  <cols>
    <col min="1" max="1" width="17" bestFit="1" customWidth="1"/>
    <col min="11" max="11" width="7.710937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24</v>
      </c>
      <c r="B2" s="6">
        <v>75</v>
      </c>
      <c r="C2" s="7">
        <f t="shared" ref="C2:C14" si="0">B2-E2</f>
        <v>70</v>
      </c>
      <c r="D2" s="7">
        <f>SUM(Table311[[#This Row],[1B]:[HR]])</f>
        <v>24</v>
      </c>
      <c r="E2" s="6">
        <v>5</v>
      </c>
      <c r="F2" s="6">
        <v>12</v>
      </c>
      <c r="G2" s="6">
        <v>10</v>
      </c>
      <c r="H2" s="6"/>
      <c r="I2" s="6">
        <v>2</v>
      </c>
      <c r="J2" s="8">
        <f t="shared" ref="J2:J14" si="1">SUM((F2*1),(G2*2),(H2*3),(I2*4))</f>
        <v>40</v>
      </c>
      <c r="K2" s="9"/>
      <c r="L2" s="11">
        <f t="shared" ref="L2:L14" si="2">IFERROR(F2/D2,0)</f>
        <v>0.5</v>
      </c>
      <c r="M2" s="11">
        <f t="shared" ref="M2:M14" si="3">IFERROR(G2/D2,0)</f>
        <v>0.41666666666666669</v>
      </c>
      <c r="N2" s="11">
        <f t="shared" ref="N2:N14" si="4">IFERROR(H2/D2,0)</f>
        <v>0</v>
      </c>
      <c r="O2" s="11">
        <f t="shared" ref="O2:O14" si="5">IFERROR(I2/D2,0)</f>
        <v>8.3333333333333329E-2</v>
      </c>
      <c r="P2" s="11">
        <f t="shared" ref="P2:P14" si="6">IFERROR(E2/B2,0)</f>
        <v>6.6666666666666666E-2</v>
      </c>
      <c r="Q2" s="12">
        <f t="shared" ref="Q2:Q14" si="7">IFERROR((F2+G2+H2+I2)/C2,0)</f>
        <v>0.34285714285714286</v>
      </c>
      <c r="R2" s="12">
        <f t="shared" ref="R2:R14" si="8">IFERROR(J2/C2,0)</f>
        <v>0.5714285714285714</v>
      </c>
      <c r="S2" s="14">
        <f t="shared" ref="S2:S14" si="9">(D2+E2)/B2</f>
        <v>0.38666666666666666</v>
      </c>
      <c r="T2" s="14">
        <f t="shared" ref="T2:T14" si="10">R2+S2</f>
        <v>0.95809523809523811</v>
      </c>
      <c r="U2" s="14">
        <f>(Table311[[#This Row],[2B]]+Table311[[#This Row],[3B]]+(3*Table311[[#This Row],[HR]]))/Table311[[#This Row],[AB]]</f>
        <v>0.22857142857142856</v>
      </c>
      <c r="V2" s="15">
        <f>(0.69*Table311[[#This Row],[BB]])+(0.89*Table311[[#This Row],[1B]])+(1.27*Table311[[#This Row],[2B]])+(1.62*Table311[[#This Row],[3B]])+(2.1*Table311[[#This Row],[HR]])/Table311[[#This Row],[PA]]</f>
        <v>26.885999999999999</v>
      </c>
      <c r="W2" s="15">
        <f t="shared" ref="W2:W14" si="11">((D2+E2)*(J2+(0.26*E2))+(0.52*K2))/B2</f>
        <v>15.969333333333331</v>
      </c>
    </row>
    <row r="3" spans="1:23" x14ac:dyDescent="0.25">
      <c r="A3" s="17" t="s">
        <v>29</v>
      </c>
      <c r="B3" s="6">
        <v>64</v>
      </c>
      <c r="C3" s="7">
        <f t="shared" si="0"/>
        <v>58</v>
      </c>
      <c r="D3" s="7">
        <f>SUM(Table311[[#This Row],[1B]:[HR]])</f>
        <v>10</v>
      </c>
      <c r="E3" s="6">
        <v>6</v>
      </c>
      <c r="F3" s="6">
        <v>4</v>
      </c>
      <c r="G3" s="6">
        <v>5</v>
      </c>
      <c r="H3" s="6"/>
      <c r="I3" s="6">
        <v>1</v>
      </c>
      <c r="J3" s="8">
        <f t="shared" si="1"/>
        <v>18</v>
      </c>
      <c r="K3" s="9">
        <v>1</v>
      </c>
      <c r="L3" s="11">
        <f t="shared" si="2"/>
        <v>0.4</v>
      </c>
      <c r="M3" s="11">
        <f t="shared" si="3"/>
        <v>0.5</v>
      </c>
      <c r="N3" s="11">
        <f t="shared" si="4"/>
        <v>0</v>
      </c>
      <c r="O3" s="11">
        <f t="shared" si="5"/>
        <v>0.1</v>
      </c>
      <c r="P3" s="11">
        <f t="shared" si="6"/>
        <v>9.375E-2</v>
      </c>
      <c r="Q3" s="12">
        <f t="shared" si="7"/>
        <v>0.17241379310344829</v>
      </c>
      <c r="R3" s="12">
        <f t="shared" si="8"/>
        <v>0.31034482758620691</v>
      </c>
      <c r="S3" s="14">
        <f t="shared" si="9"/>
        <v>0.25</v>
      </c>
      <c r="T3" s="14">
        <f t="shared" si="10"/>
        <v>0.56034482758620685</v>
      </c>
      <c r="U3" s="14">
        <f>(Table311[[#This Row],[2B]]+Table311[[#This Row],[3B]]+(3*Table311[[#This Row],[HR]]))/Table311[[#This Row],[AB]]</f>
        <v>0.13793103448275862</v>
      </c>
      <c r="V3" s="15">
        <f>(0.69*Table311[[#This Row],[BB]])+(0.89*Table311[[#This Row],[1B]])+(1.27*Table311[[#This Row],[2B]])+(1.62*Table311[[#This Row],[3B]])+(2.1*Table311[[#This Row],[HR]])/Table311[[#This Row],[PA]]</f>
        <v>14.082812499999999</v>
      </c>
      <c r="W3" s="15">
        <f t="shared" si="11"/>
        <v>4.8981249999999994</v>
      </c>
    </row>
    <row r="4" spans="1:23" x14ac:dyDescent="0.25">
      <c r="A4" s="17" t="s">
        <v>23</v>
      </c>
      <c r="B4" s="6">
        <v>79</v>
      </c>
      <c r="C4" s="7">
        <f t="shared" si="0"/>
        <v>75</v>
      </c>
      <c r="D4" s="7">
        <f>SUM(Table311[[#This Row],[1B]:[HR]])</f>
        <v>15</v>
      </c>
      <c r="E4" s="6">
        <v>4</v>
      </c>
      <c r="F4" s="6">
        <v>9</v>
      </c>
      <c r="G4" s="6">
        <v>4</v>
      </c>
      <c r="H4" s="6">
        <v>1</v>
      </c>
      <c r="I4" s="6">
        <v>1</v>
      </c>
      <c r="J4" s="8">
        <f t="shared" si="1"/>
        <v>24</v>
      </c>
      <c r="K4" s="9"/>
      <c r="L4" s="10">
        <f t="shared" si="2"/>
        <v>0.6</v>
      </c>
      <c r="M4" s="10">
        <f t="shared" si="3"/>
        <v>0.26666666666666666</v>
      </c>
      <c r="N4" s="10">
        <f t="shared" si="4"/>
        <v>6.6666666666666666E-2</v>
      </c>
      <c r="O4" s="11">
        <f t="shared" si="5"/>
        <v>6.6666666666666666E-2</v>
      </c>
      <c r="P4" s="11">
        <f t="shared" si="6"/>
        <v>5.0632911392405063E-2</v>
      </c>
      <c r="Q4" s="12">
        <f t="shared" si="7"/>
        <v>0.2</v>
      </c>
      <c r="R4" s="13">
        <f t="shared" si="8"/>
        <v>0.32</v>
      </c>
      <c r="S4" s="14">
        <f t="shared" si="9"/>
        <v>0.24050632911392406</v>
      </c>
      <c r="T4" s="14">
        <f t="shared" si="10"/>
        <v>0.56050632911392406</v>
      </c>
      <c r="U4" s="14">
        <f>(Table311[[#This Row],[2B]]+Table311[[#This Row],[3B]]+(3*Table311[[#This Row],[HR]]))/Table311[[#This Row],[AB]]</f>
        <v>0.10666666666666667</v>
      </c>
      <c r="V4" s="15">
        <f>(0.69*Table311[[#This Row],[BB]])+(0.89*Table311[[#This Row],[1B]])+(1.27*Table311[[#This Row],[2B]])+(1.62*Table311[[#This Row],[3B]])+(2.1*Table311[[#This Row],[HR]])/Table311[[#This Row],[PA]]</f>
        <v>17.496582278481011</v>
      </c>
      <c r="W4" s="15">
        <f t="shared" si="11"/>
        <v>6.0222784810126582</v>
      </c>
    </row>
    <row r="5" spans="1:23" x14ac:dyDescent="0.25">
      <c r="A5" s="16" t="s">
        <v>27</v>
      </c>
      <c r="B5" s="6">
        <v>68</v>
      </c>
      <c r="C5" s="7">
        <f t="shared" si="0"/>
        <v>67</v>
      </c>
      <c r="D5" s="7">
        <f>SUM(Table311[[#This Row],[1B]:[HR]])</f>
        <v>18</v>
      </c>
      <c r="E5" s="6">
        <v>1</v>
      </c>
      <c r="F5" s="6">
        <v>13</v>
      </c>
      <c r="G5" s="6">
        <v>2</v>
      </c>
      <c r="H5" s="6"/>
      <c r="I5" s="6">
        <v>3</v>
      </c>
      <c r="J5" s="8">
        <f t="shared" si="1"/>
        <v>29</v>
      </c>
      <c r="K5" s="9"/>
      <c r="L5" s="11">
        <f t="shared" si="2"/>
        <v>0.72222222222222221</v>
      </c>
      <c r="M5" s="11">
        <f t="shared" si="3"/>
        <v>0.1111111111111111</v>
      </c>
      <c r="N5" s="11">
        <f t="shared" si="4"/>
        <v>0</v>
      </c>
      <c r="O5" s="11">
        <f t="shared" si="5"/>
        <v>0.16666666666666666</v>
      </c>
      <c r="P5" s="11">
        <f t="shared" si="6"/>
        <v>1.4705882352941176E-2</v>
      </c>
      <c r="Q5" s="12">
        <f t="shared" si="7"/>
        <v>0.26865671641791045</v>
      </c>
      <c r="R5" s="12">
        <f t="shared" si="8"/>
        <v>0.43283582089552236</v>
      </c>
      <c r="S5" s="14">
        <f t="shared" si="9"/>
        <v>0.27941176470588236</v>
      </c>
      <c r="T5" s="14">
        <f t="shared" si="10"/>
        <v>0.71224758560140478</v>
      </c>
      <c r="U5" s="14">
        <f>(Table311[[#This Row],[2B]]+Table311[[#This Row],[3B]]+(3*Table311[[#This Row],[HR]]))/Table311[[#This Row],[AB]]</f>
        <v>0.16417910447761194</v>
      </c>
      <c r="V5" s="15">
        <f>(0.69*Table311[[#This Row],[BB]])+(0.89*Table311[[#This Row],[1B]])+(1.27*Table311[[#This Row],[2B]])+(1.62*Table311[[#This Row],[3B]])+(2.1*Table311[[#This Row],[HR]])/Table311[[#This Row],[PA]]</f>
        <v>14.892647058823529</v>
      </c>
      <c r="W5" s="15">
        <f t="shared" si="11"/>
        <v>8.1755882352941178</v>
      </c>
    </row>
    <row r="6" spans="1:23" x14ac:dyDescent="0.25">
      <c r="A6" s="17" t="s">
        <v>26</v>
      </c>
      <c r="B6" s="6">
        <v>73</v>
      </c>
      <c r="C6" s="7">
        <f t="shared" si="0"/>
        <v>68</v>
      </c>
      <c r="D6" s="7">
        <f>SUM(Table311[[#This Row],[1B]:[HR]])</f>
        <v>18</v>
      </c>
      <c r="E6" s="6">
        <v>5</v>
      </c>
      <c r="F6" s="6">
        <v>13</v>
      </c>
      <c r="G6" s="6">
        <v>3</v>
      </c>
      <c r="H6" s="6"/>
      <c r="I6" s="6">
        <v>2</v>
      </c>
      <c r="J6" s="8">
        <f t="shared" si="1"/>
        <v>27</v>
      </c>
      <c r="K6" s="9"/>
      <c r="L6" s="11">
        <f t="shared" si="2"/>
        <v>0.72222222222222221</v>
      </c>
      <c r="M6" s="11">
        <f t="shared" si="3"/>
        <v>0.16666666666666666</v>
      </c>
      <c r="N6" s="11">
        <f t="shared" si="4"/>
        <v>0</v>
      </c>
      <c r="O6" s="11">
        <f t="shared" si="5"/>
        <v>0.1111111111111111</v>
      </c>
      <c r="P6" s="11">
        <f t="shared" si="6"/>
        <v>6.8493150684931503E-2</v>
      </c>
      <c r="Q6" s="12">
        <f t="shared" si="7"/>
        <v>0.26470588235294118</v>
      </c>
      <c r="R6" s="12">
        <f t="shared" si="8"/>
        <v>0.39705882352941174</v>
      </c>
      <c r="S6" s="14">
        <f t="shared" si="9"/>
        <v>0.31506849315068491</v>
      </c>
      <c r="T6" s="14">
        <f t="shared" si="10"/>
        <v>0.71212731668009666</v>
      </c>
      <c r="U6" s="14">
        <f>(Table311[[#This Row],[2B]]+Table311[[#This Row],[3B]]+(3*Table311[[#This Row],[HR]]))/Table311[[#This Row],[AB]]</f>
        <v>0.13235294117647059</v>
      </c>
      <c r="V6" s="15">
        <f>(0.69*Table311[[#This Row],[BB]])+(0.89*Table311[[#This Row],[1B]])+(1.27*Table311[[#This Row],[2B]])+(1.62*Table311[[#This Row],[3B]])+(2.1*Table311[[#This Row],[HR]])/Table311[[#This Row],[PA]]</f>
        <v>18.887534246575342</v>
      </c>
      <c r="W6" s="15">
        <f t="shared" si="11"/>
        <v>8.9164383561643827</v>
      </c>
    </row>
    <row r="7" spans="1:23" x14ac:dyDescent="0.25">
      <c r="A7" s="17" t="s">
        <v>25</v>
      </c>
      <c r="B7" s="6">
        <v>73</v>
      </c>
      <c r="C7" s="7">
        <f t="shared" si="0"/>
        <v>67</v>
      </c>
      <c r="D7" s="7">
        <f>SUM(Table311[[#This Row],[1B]:[HR]])</f>
        <v>21</v>
      </c>
      <c r="E7" s="6">
        <v>6</v>
      </c>
      <c r="F7" s="6">
        <v>15</v>
      </c>
      <c r="G7" s="6">
        <v>4</v>
      </c>
      <c r="H7" s="6"/>
      <c r="I7" s="6">
        <v>2</v>
      </c>
      <c r="J7" s="8">
        <f t="shared" si="1"/>
        <v>31</v>
      </c>
      <c r="K7" s="9"/>
      <c r="L7" s="11">
        <f t="shared" si="2"/>
        <v>0.7142857142857143</v>
      </c>
      <c r="M7" s="11">
        <f t="shared" si="3"/>
        <v>0.19047619047619047</v>
      </c>
      <c r="N7" s="11">
        <f t="shared" si="4"/>
        <v>0</v>
      </c>
      <c r="O7" s="11">
        <f t="shared" si="5"/>
        <v>9.5238095238095233E-2</v>
      </c>
      <c r="P7" s="11">
        <f t="shared" si="6"/>
        <v>8.2191780821917804E-2</v>
      </c>
      <c r="Q7" s="12">
        <f t="shared" si="7"/>
        <v>0.31343283582089554</v>
      </c>
      <c r="R7" s="12">
        <f t="shared" si="8"/>
        <v>0.46268656716417911</v>
      </c>
      <c r="S7" s="14">
        <f t="shared" si="9"/>
        <v>0.36986301369863012</v>
      </c>
      <c r="T7" s="14">
        <f t="shared" si="10"/>
        <v>0.83254958086280917</v>
      </c>
      <c r="U7" s="14">
        <f>(Table311[[#This Row],[2B]]+Table311[[#This Row],[3B]]+(3*Table311[[#This Row],[HR]]))/Table311[[#This Row],[AB]]</f>
        <v>0.14925373134328357</v>
      </c>
      <c r="V7" s="15">
        <f>(0.69*Table311[[#This Row],[BB]])+(0.89*Table311[[#This Row],[1B]])+(1.27*Table311[[#This Row],[2B]])+(1.62*Table311[[#This Row],[3B]])+(2.1*Table311[[#This Row],[HR]])/Table311[[#This Row],[PA]]</f>
        <v>22.627534246575344</v>
      </c>
      <c r="W7" s="15">
        <f t="shared" si="11"/>
        <v>12.042739726027399</v>
      </c>
    </row>
    <row r="8" spans="1:23" x14ac:dyDescent="0.25">
      <c r="A8" s="17" t="s">
        <v>28</v>
      </c>
      <c r="B8" s="6">
        <v>65</v>
      </c>
      <c r="C8" s="7">
        <f t="shared" si="0"/>
        <v>56</v>
      </c>
      <c r="D8" s="7">
        <f>SUM(Table311[[#This Row],[1B]:[HR]])</f>
        <v>18</v>
      </c>
      <c r="E8" s="6">
        <v>9</v>
      </c>
      <c r="F8" s="6">
        <v>13</v>
      </c>
      <c r="G8" s="6">
        <v>3</v>
      </c>
      <c r="H8" s="6">
        <v>1</v>
      </c>
      <c r="I8" s="6">
        <v>1</v>
      </c>
      <c r="J8" s="8">
        <f t="shared" si="1"/>
        <v>26</v>
      </c>
      <c r="K8" s="9"/>
      <c r="L8" s="11">
        <f t="shared" si="2"/>
        <v>0.72222222222222221</v>
      </c>
      <c r="M8" s="11">
        <f t="shared" si="3"/>
        <v>0.16666666666666666</v>
      </c>
      <c r="N8" s="11">
        <f t="shared" si="4"/>
        <v>5.5555555555555552E-2</v>
      </c>
      <c r="O8" s="11">
        <f t="shared" si="5"/>
        <v>5.5555555555555552E-2</v>
      </c>
      <c r="P8" s="11">
        <f t="shared" si="6"/>
        <v>0.13846153846153847</v>
      </c>
      <c r="Q8" s="12">
        <f t="shared" si="7"/>
        <v>0.32142857142857145</v>
      </c>
      <c r="R8" s="12">
        <f t="shared" si="8"/>
        <v>0.4642857142857143</v>
      </c>
      <c r="S8" s="14">
        <f t="shared" si="9"/>
        <v>0.41538461538461541</v>
      </c>
      <c r="T8" s="14">
        <f t="shared" si="10"/>
        <v>0.87967032967032965</v>
      </c>
      <c r="U8" s="14">
        <f>(Table311[[#This Row],[2B]]+Table311[[#This Row],[3B]]+(3*Table311[[#This Row],[HR]]))/Table311[[#This Row],[AB]]</f>
        <v>0.125</v>
      </c>
      <c r="V8" s="15">
        <f>(0.69*Table311[[#This Row],[BB]])+(0.89*Table311[[#This Row],[1B]])+(1.27*Table311[[#This Row],[2B]])+(1.62*Table311[[#This Row],[3B]])+(2.1*Table311[[#This Row],[HR]])/Table311[[#This Row],[PA]]</f>
        <v>23.242307692307694</v>
      </c>
      <c r="W8" s="15">
        <f t="shared" si="11"/>
        <v>11.771999999999998</v>
      </c>
    </row>
    <row r="9" spans="1:23" x14ac:dyDescent="0.25">
      <c r="A9" s="17" t="s">
        <v>30</v>
      </c>
      <c r="B9" s="6">
        <v>63</v>
      </c>
      <c r="C9" s="7">
        <f t="shared" si="0"/>
        <v>60</v>
      </c>
      <c r="D9" s="7">
        <f>SUM(Table311[[#This Row],[1B]:[HR]])</f>
        <v>26</v>
      </c>
      <c r="E9" s="6">
        <v>3</v>
      </c>
      <c r="F9" s="6">
        <v>17</v>
      </c>
      <c r="G9" s="6">
        <v>4</v>
      </c>
      <c r="H9" s="6"/>
      <c r="I9" s="6">
        <v>5</v>
      </c>
      <c r="J9" s="8">
        <f t="shared" si="1"/>
        <v>45</v>
      </c>
      <c r="K9" s="9"/>
      <c r="L9" s="11">
        <f t="shared" si="2"/>
        <v>0.65384615384615385</v>
      </c>
      <c r="M9" s="11">
        <f t="shared" si="3"/>
        <v>0.15384615384615385</v>
      </c>
      <c r="N9" s="11">
        <f t="shared" si="4"/>
        <v>0</v>
      </c>
      <c r="O9" s="11">
        <f t="shared" si="5"/>
        <v>0.19230769230769232</v>
      </c>
      <c r="P9" s="11">
        <f t="shared" si="6"/>
        <v>4.7619047619047616E-2</v>
      </c>
      <c r="Q9" s="12">
        <f t="shared" si="7"/>
        <v>0.43333333333333335</v>
      </c>
      <c r="R9" s="12">
        <f t="shared" si="8"/>
        <v>0.75</v>
      </c>
      <c r="S9" s="14">
        <f t="shared" si="9"/>
        <v>0.46031746031746029</v>
      </c>
      <c r="T9" s="14">
        <f t="shared" si="10"/>
        <v>1.2103174603174602</v>
      </c>
      <c r="U9" s="14">
        <f>(Table311[[#This Row],[2B]]+Table311[[#This Row],[3B]]+(3*Table311[[#This Row],[HR]]))/Table311[[#This Row],[AB]]</f>
        <v>0.31666666666666665</v>
      </c>
      <c r="V9" s="15">
        <f>(0.69*Table311[[#This Row],[BB]])+(0.89*Table311[[#This Row],[1B]])+(1.27*Table311[[#This Row],[2B]])+(1.62*Table311[[#This Row],[3B]])+(2.1*Table311[[#This Row],[HR]])/Table311[[#This Row],[PA]]</f>
        <v>22.446666666666669</v>
      </c>
      <c r="W9" s="15">
        <f t="shared" si="11"/>
        <v>21.073333333333334</v>
      </c>
    </row>
    <row r="10" spans="1:23" x14ac:dyDescent="0.25">
      <c r="A10" s="24" t="s">
        <v>34</v>
      </c>
      <c r="B10" s="6">
        <v>8</v>
      </c>
      <c r="C10" s="7">
        <f t="shared" si="0"/>
        <v>8</v>
      </c>
      <c r="D10" s="7">
        <f>SUM(Table311[[#This Row],[1B]:[HR]])</f>
        <v>1</v>
      </c>
      <c r="E10" s="6"/>
      <c r="F10" s="6"/>
      <c r="G10" s="6">
        <v>1</v>
      </c>
      <c r="H10" s="6"/>
      <c r="I10" s="6"/>
      <c r="J10" s="8">
        <f t="shared" si="1"/>
        <v>2</v>
      </c>
      <c r="K10" s="9"/>
      <c r="L10" s="11">
        <f t="shared" si="2"/>
        <v>0</v>
      </c>
      <c r="M10" s="11">
        <f t="shared" si="3"/>
        <v>1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2">
        <f t="shared" si="7"/>
        <v>0.125</v>
      </c>
      <c r="R10" s="12">
        <f t="shared" si="8"/>
        <v>0.25</v>
      </c>
      <c r="S10" s="14">
        <f t="shared" si="9"/>
        <v>0.125</v>
      </c>
      <c r="T10" s="14">
        <f t="shared" si="10"/>
        <v>0.375</v>
      </c>
      <c r="U10" s="14">
        <f>(Table311[[#This Row],[2B]]+Table311[[#This Row],[3B]]+(3*Table311[[#This Row],[HR]]))/Table311[[#This Row],[AB]]</f>
        <v>0.125</v>
      </c>
      <c r="V10" s="15">
        <f>(0.69*Table311[[#This Row],[BB]])+(0.89*Table311[[#This Row],[1B]])+(1.27*Table311[[#This Row],[2B]])+(1.62*Table311[[#This Row],[3B]])+(2.1*Table311[[#This Row],[HR]])/Table311[[#This Row],[PA]]</f>
        <v>1.27</v>
      </c>
      <c r="W10" s="25">
        <f t="shared" si="11"/>
        <v>0.25</v>
      </c>
    </row>
    <row r="11" spans="1:23" x14ac:dyDescent="0.25">
      <c r="A11" s="24" t="s">
        <v>33</v>
      </c>
      <c r="B11" s="6">
        <v>8</v>
      </c>
      <c r="C11" s="7">
        <f t="shared" si="0"/>
        <v>7</v>
      </c>
      <c r="D11" s="7">
        <f>SUM(Table311[[#This Row],[1B]:[HR]])</f>
        <v>2</v>
      </c>
      <c r="E11" s="6">
        <v>1</v>
      </c>
      <c r="F11" s="6">
        <v>2</v>
      </c>
      <c r="G11" s="6"/>
      <c r="H11" s="6"/>
      <c r="I11" s="6"/>
      <c r="J11" s="8">
        <f t="shared" si="1"/>
        <v>2</v>
      </c>
      <c r="K11" s="9"/>
      <c r="L11" s="11">
        <f t="shared" si="2"/>
        <v>1</v>
      </c>
      <c r="M11" s="11">
        <f t="shared" si="3"/>
        <v>0</v>
      </c>
      <c r="N11" s="11">
        <f t="shared" si="4"/>
        <v>0</v>
      </c>
      <c r="O11" s="11">
        <f t="shared" si="5"/>
        <v>0</v>
      </c>
      <c r="P11" s="11">
        <f t="shared" si="6"/>
        <v>0.125</v>
      </c>
      <c r="Q11" s="12">
        <f t="shared" si="7"/>
        <v>0.2857142857142857</v>
      </c>
      <c r="R11" s="12">
        <f t="shared" si="8"/>
        <v>0.2857142857142857</v>
      </c>
      <c r="S11" s="14">
        <f t="shared" si="9"/>
        <v>0.375</v>
      </c>
      <c r="T11" s="14">
        <f t="shared" si="10"/>
        <v>0.6607142857142857</v>
      </c>
      <c r="U11" s="14">
        <f>(Table311[[#This Row],[2B]]+Table311[[#This Row],[3B]]+(3*Table311[[#This Row],[HR]]))/Table311[[#This Row],[AB]]</f>
        <v>0</v>
      </c>
      <c r="V11" s="15">
        <f>(0.69*Table311[[#This Row],[BB]])+(0.89*Table311[[#This Row],[1B]])+(1.27*Table311[[#This Row],[2B]])+(1.62*Table311[[#This Row],[3B]])+(2.1*Table311[[#This Row],[HR]])/Table311[[#This Row],[PA]]</f>
        <v>2.4699999999999998</v>
      </c>
      <c r="W11" s="25">
        <f t="shared" si="11"/>
        <v>0.84749999999999992</v>
      </c>
    </row>
    <row r="12" spans="1:23" x14ac:dyDescent="0.25">
      <c r="A12" s="24" t="s">
        <v>31</v>
      </c>
      <c r="B12" s="6">
        <v>16</v>
      </c>
      <c r="C12" s="7">
        <f t="shared" si="0"/>
        <v>15</v>
      </c>
      <c r="D12" s="7">
        <f>SUM(Table311[[#This Row],[1B]:[HR]])</f>
        <v>2</v>
      </c>
      <c r="E12" s="6">
        <v>1</v>
      </c>
      <c r="F12" s="6">
        <v>1</v>
      </c>
      <c r="G12" s="6">
        <v>1</v>
      </c>
      <c r="H12" s="6"/>
      <c r="I12" s="6"/>
      <c r="J12" s="8">
        <f t="shared" si="1"/>
        <v>3</v>
      </c>
      <c r="K12" s="9"/>
      <c r="L12" s="11">
        <f t="shared" si="2"/>
        <v>0.5</v>
      </c>
      <c r="M12" s="11">
        <f t="shared" si="3"/>
        <v>0.5</v>
      </c>
      <c r="N12" s="11">
        <f t="shared" si="4"/>
        <v>0</v>
      </c>
      <c r="O12" s="11">
        <f t="shared" si="5"/>
        <v>0</v>
      </c>
      <c r="P12" s="11">
        <f t="shared" si="6"/>
        <v>6.25E-2</v>
      </c>
      <c r="Q12" s="12">
        <f t="shared" si="7"/>
        <v>0.13333333333333333</v>
      </c>
      <c r="R12" s="12">
        <f t="shared" si="8"/>
        <v>0.2</v>
      </c>
      <c r="S12" s="14">
        <f t="shared" si="9"/>
        <v>0.1875</v>
      </c>
      <c r="T12" s="14">
        <f t="shared" si="10"/>
        <v>0.38750000000000001</v>
      </c>
      <c r="U12" s="14">
        <f>(Table311[[#This Row],[2B]]+Table311[[#This Row],[3B]]+(3*Table311[[#This Row],[HR]]))/Table311[[#This Row],[AB]]</f>
        <v>6.6666666666666666E-2</v>
      </c>
      <c r="V12" s="15">
        <f>(0.69*Table311[[#This Row],[BB]])+(0.89*Table311[[#This Row],[1B]])+(1.27*Table311[[#This Row],[2B]])+(1.62*Table311[[#This Row],[3B]])+(2.1*Table311[[#This Row],[HR]])/Table311[[#This Row],[PA]]</f>
        <v>2.85</v>
      </c>
      <c r="W12" s="25">
        <f t="shared" si="11"/>
        <v>0.61124999999999996</v>
      </c>
    </row>
    <row r="13" spans="1:23" x14ac:dyDescent="0.25">
      <c r="A13" s="26" t="s">
        <v>35</v>
      </c>
      <c r="B13" s="27">
        <v>8</v>
      </c>
      <c r="C13" s="28">
        <f t="shared" si="0"/>
        <v>8</v>
      </c>
      <c r="D13" s="28">
        <f>SUM(Table311[[#This Row],[1B]:[HR]])</f>
        <v>0</v>
      </c>
      <c r="E13" s="27"/>
      <c r="F13" s="27"/>
      <c r="G13" s="27"/>
      <c r="H13" s="27"/>
      <c r="I13" s="27"/>
      <c r="J13" s="29">
        <f t="shared" si="1"/>
        <v>0</v>
      </c>
      <c r="K13" s="30"/>
      <c r="L13" s="31">
        <f t="shared" si="2"/>
        <v>0</v>
      </c>
      <c r="M13" s="31">
        <f t="shared" si="3"/>
        <v>0</v>
      </c>
      <c r="N13" s="31">
        <f t="shared" si="4"/>
        <v>0</v>
      </c>
      <c r="O13" s="31">
        <f t="shared" si="5"/>
        <v>0</v>
      </c>
      <c r="P13" s="31">
        <f t="shared" si="6"/>
        <v>0</v>
      </c>
      <c r="Q13" s="32">
        <f t="shared" si="7"/>
        <v>0</v>
      </c>
      <c r="R13" s="32">
        <f t="shared" si="8"/>
        <v>0</v>
      </c>
      <c r="S13" s="33">
        <f t="shared" si="9"/>
        <v>0</v>
      </c>
      <c r="T13" s="33">
        <f t="shared" si="10"/>
        <v>0</v>
      </c>
      <c r="U13" s="33">
        <f>(Table311[[#This Row],[2B]]+Table311[[#This Row],[3B]]+(3*Table311[[#This Row],[HR]]))/Table311[[#This Row],[AB]]</f>
        <v>0</v>
      </c>
      <c r="V13" s="34">
        <f>(0.69*Table311[[#This Row],[BB]])+(0.89*Table311[[#This Row],[1B]])+(1.27*Table311[[#This Row],[2B]])+(1.62*Table311[[#This Row],[3B]])+(2.1*Table311[[#This Row],[HR]])/Table311[[#This Row],[PA]]</f>
        <v>0</v>
      </c>
      <c r="W13" s="35">
        <f t="shared" si="11"/>
        <v>0</v>
      </c>
    </row>
    <row r="14" spans="1:23" x14ac:dyDescent="0.25">
      <c r="A14" s="24" t="s">
        <v>32</v>
      </c>
      <c r="B14" s="6">
        <v>11</v>
      </c>
      <c r="C14" s="7">
        <f t="shared" si="0"/>
        <v>11</v>
      </c>
      <c r="D14" s="7">
        <f>SUM(Table311[[#This Row],[1B]:[HR]])</f>
        <v>3</v>
      </c>
      <c r="E14" s="6"/>
      <c r="F14" s="6"/>
      <c r="G14" s="6">
        <v>2</v>
      </c>
      <c r="H14" s="6">
        <v>1</v>
      </c>
      <c r="I14" s="6"/>
      <c r="J14" s="8">
        <f t="shared" si="1"/>
        <v>7</v>
      </c>
      <c r="K14" s="9"/>
      <c r="L14" s="11">
        <f t="shared" si="2"/>
        <v>0</v>
      </c>
      <c r="M14" s="11">
        <f t="shared" si="3"/>
        <v>0.66666666666666663</v>
      </c>
      <c r="N14" s="11">
        <f t="shared" si="4"/>
        <v>0.33333333333333331</v>
      </c>
      <c r="O14" s="11">
        <f t="shared" si="5"/>
        <v>0</v>
      </c>
      <c r="P14" s="11">
        <f t="shared" si="6"/>
        <v>0</v>
      </c>
      <c r="Q14" s="12">
        <f t="shared" si="7"/>
        <v>0.27272727272727271</v>
      </c>
      <c r="R14" s="12">
        <f t="shared" si="8"/>
        <v>0.63636363636363635</v>
      </c>
      <c r="S14" s="14">
        <f t="shared" si="9"/>
        <v>0.27272727272727271</v>
      </c>
      <c r="T14" s="14">
        <f t="shared" si="10"/>
        <v>0.90909090909090906</v>
      </c>
      <c r="U14" s="14">
        <f>(Table311[[#This Row],[2B]]+Table311[[#This Row],[3B]]+(3*Table311[[#This Row],[HR]]))/Table311[[#This Row],[AB]]</f>
        <v>0.27272727272727271</v>
      </c>
      <c r="V14" s="15">
        <f>(0.69*Table311[[#This Row],[BB]])+(0.89*Table311[[#This Row],[1B]])+(1.27*Table311[[#This Row],[2B]])+(1.62*Table311[[#This Row],[3B]])+(2.1*Table311[[#This Row],[HR]])/Table311[[#This Row],[PA]]</f>
        <v>4.16</v>
      </c>
      <c r="W14" s="25">
        <f t="shared" si="11"/>
        <v>1.9090909090909092</v>
      </c>
    </row>
  </sheetData>
  <conditionalFormatting sqref="W2:W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5D8B-3005-4A72-B84C-F2EEB2FE1C34}">
  <dimension ref="A1:W19"/>
  <sheetViews>
    <sheetView workbookViewId="0">
      <selection activeCell="F29" sqref="F29"/>
    </sheetView>
  </sheetViews>
  <sheetFormatPr defaultRowHeight="15" x14ac:dyDescent="0.25"/>
  <cols>
    <col min="1" max="1" width="17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36</v>
      </c>
      <c r="B2" s="6">
        <v>73</v>
      </c>
      <c r="C2" s="7">
        <f t="shared" ref="C2:C14" si="0">B2-E2</f>
        <v>65</v>
      </c>
      <c r="D2" s="7">
        <f>SUM(Table3113[[#This Row],[1B]:[HR]])</f>
        <v>14</v>
      </c>
      <c r="E2" s="6">
        <v>8</v>
      </c>
      <c r="F2" s="6">
        <v>1</v>
      </c>
      <c r="G2" s="6">
        <v>7</v>
      </c>
      <c r="H2" s="6">
        <v>3</v>
      </c>
      <c r="I2" s="6">
        <v>3</v>
      </c>
      <c r="J2" s="8">
        <f t="shared" ref="J2:J14" si="1">SUM((F2*1),(G2*2),(H2*3),(I2*4))</f>
        <v>36</v>
      </c>
      <c r="K2" s="9">
        <v>8</v>
      </c>
      <c r="L2" s="10">
        <f t="shared" ref="L2:L14" si="2">IFERROR(F2/D2,0)</f>
        <v>7.1428571428571425E-2</v>
      </c>
      <c r="M2" s="10">
        <f t="shared" ref="M2:M14" si="3">IFERROR(G2/D2,0)</f>
        <v>0.5</v>
      </c>
      <c r="N2" s="10">
        <f t="shared" ref="N2:N14" si="4">IFERROR(H2/D2,0)</f>
        <v>0.21428571428571427</v>
      </c>
      <c r="O2" s="11">
        <f t="shared" ref="O2:O14" si="5">IFERROR(I2/D2,0)</f>
        <v>0.21428571428571427</v>
      </c>
      <c r="P2" s="11">
        <f t="shared" ref="P2:P14" si="6">IFERROR(E2/B2,0)</f>
        <v>0.1095890410958904</v>
      </c>
      <c r="Q2" s="12">
        <f t="shared" ref="Q2:Q14" si="7">IFERROR((F2+G2+H2+I2)/C2,0)</f>
        <v>0.2153846153846154</v>
      </c>
      <c r="R2" s="13">
        <f t="shared" ref="R2:R14" si="8">IFERROR(J2/C2,0)</f>
        <v>0.55384615384615388</v>
      </c>
      <c r="S2" s="14">
        <f t="shared" ref="S2:S14" si="9">(D2+E2)/B2</f>
        <v>0.30136986301369861</v>
      </c>
      <c r="T2" s="14">
        <f t="shared" ref="T2:T14" si="10">R2+S2</f>
        <v>0.85521601685985249</v>
      </c>
      <c r="U2" s="14">
        <f>(Table3113[[#This Row],[2B]]+Table3113[[#This Row],[3B]]+(3*Table3113[[#This Row],[HR]]))/Table3113[[#This Row],[AB]]</f>
        <v>0.29230769230769232</v>
      </c>
      <c r="V2" s="15">
        <f>(0.69*Table3113[[#This Row],[BB]])+(0.89*Table3113[[#This Row],[1B]])+(1.27*Table3113[[#This Row],[2B]])+(1.62*Table3113[[#This Row],[3B]])+(2.1*Table3113[[#This Row],[HR]])/Table3113[[#This Row],[PA]]</f>
        <v>20.246301369863012</v>
      </c>
      <c r="W2" s="15">
        <f t="shared" ref="W2:W14" si="11">((D2+E2)*(J2+(0.26*E2))+(0.52*K2))/B2</f>
        <v>11.533150684931506</v>
      </c>
    </row>
    <row r="3" spans="1:23" x14ac:dyDescent="0.25">
      <c r="A3" s="17" t="s">
        <v>38</v>
      </c>
      <c r="B3" s="6">
        <v>73</v>
      </c>
      <c r="C3" s="7">
        <f t="shared" si="0"/>
        <v>71</v>
      </c>
      <c r="D3" s="7">
        <f>SUM(Table3113[[#This Row],[1B]:[HR]])</f>
        <v>23</v>
      </c>
      <c r="E3" s="6">
        <v>2</v>
      </c>
      <c r="F3" s="6">
        <v>16</v>
      </c>
      <c r="G3" s="6">
        <v>6</v>
      </c>
      <c r="H3" s="6">
        <v>0</v>
      </c>
      <c r="I3" s="6">
        <v>1</v>
      </c>
      <c r="J3" s="8">
        <f t="shared" si="1"/>
        <v>32</v>
      </c>
      <c r="K3" s="9">
        <v>6</v>
      </c>
      <c r="L3" s="11">
        <f t="shared" si="2"/>
        <v>0.69565217391304346</v>
      </c>
      <c r="M3" s="11">
        <f t="shared" si="3"/>
        <v>0.2608695652173913</v>
      </c>
      <c r="N3" s="11">
        <f t="shared" si="4"/>
        <v>0</v>
      </c>
      <c r="O3" s="11">
        <f t="shared" si="5"/>
        <v>4.3478260869565216E-2</v>
      </c>
      <c r="P3" s="11">
        <f t="shared" si="6"/>
        <v>2.7397260273972601E-2</v>
      </c>
      <c r="Q3" s="12">
        <f t="shared" si="7"/>
        <v>0.323943661971831</v>
      </c>
      <c r="R3" s="12">
        <f t="shared" si="8"/>
        <v>0.45070422535211269</v>
      </c>
      <c r="S3" s="14">
        <f t="shared" si="9"/>
        <v>0.34246575342465752</v>
      </c>
      <c r="T3" s="14">
        <f t="shared" si="10"/>
        <v>0.7931699787767702</v>
      </c>
      <c r="U3" s="14">
        <f>(Table3113[[#This Row],[2B]]+Table3113[[#This Row],[3B]]+(3*Table3113[[#This Row],[HR]]))/Table3113[[#This Row],[AB]]</f>
        <v>0.12676056338028169</v>
      </c>
      <c r="V3" s="15">
        <f>(0.69*Table3113[[#This Row],[BB]])+(0.89*Table3113[[#This Row],[1B]])+(1.27*Table3113[[#This Row],[2B]])+(1.62*Table3113[[#This Row],[3B]])+(2.1*Table3113[[#This Row],[HR]])/Table3113[[#This Row],[PA]]</f>
        <v>23.268767123287674</v>
      </c>
      <c r="W3" s="15">
        <f t="shared" si="11"/>
        <v>11.179726027397262</v>
      </c>
    </row>
    <row r="4" spans="1:23" x14ac:dyDescent="0.25">
      <c r="A4" s="17" t="s">
        <v>39</v>
      </c>
      <c r="B4" s="6">
        <v>70</v>
      </c>
      <c r="C4" s="7">
        <f t="shared" si="0"/>
        <v>69</v>
      </c>
      <c r="D4" s="7">
        <f>SUM(Table3113[[#This Row],[1B]:[HR]])</f>
        <v>16</v>
      </c>
      <c r="E4" s="6">
        <v>1</v>
      </c>
      <c r="F4" s="6">
        <v>7</v>
      </c>
      <c r="G4" s="6">
        <v>6</v>
      </c>
      <c r="H4" s="6">
        <v>1</v>
      </c>
      <c r="I4" s="6">
        <v>2</v>
      </c>
      <c r="J4" s="8">
        <f t="shared" si="1"/>
        <v>30</v>
      </c>
      <c r="K4" s="9">
        <v>6</v>
      </c>
      <c r="L4" s="11">
        <f t="shared" si="2"/>
        <v>0.4375</v>
      </c>
      <c r="M4" s="11">
        <f t="shared" si="3"/>
        <v>0.375</v>
      </c>
      <c r="N4" s="11">
        <f t="shared" si="4"/>
        <v>6.25E-2</v>
      </c>
      <c r="O4" s="11">
        <f t="shared" si="5"/>
        <v>0.125</v>
      </c>
      <c r="P4" s="11">
        <f t="shared" si="6"/>
        <v>1.4285714285714285E-2</v>
      </c>
      <c r="Q4" s="12">
        <f t="shared" si="7"/>
        <v>0.2318840579710145</v>
      </c>
      <c r="R4" s="12">
        <f t="shared" si="8"/>
        <v>0.43478260869565216</v>
      </c>
      <c r="S4" s="14">
        <f t="shared" si="9"/>
        <v>0.24285714285714285</v>
      </c>
      <c r="T4" s="14">
        <f t="shared" si="10"/>
        <v>0.67763975155279499</v>
      </c>
      <c r="U4" s="14">
        <f>(Table3113[[#This Row],[2B]]+Table3113[[#This Row],[3B]]+(3*Table3113[[#This Row],[HR]]))/Table3113[[#This Row],[AB]]</f>
        <v>0.18840579710144928</v>
      </c>
      <c r="V4" s="15">
        <f>(0.69*Table3113[[#This Row],[BB]])+(0.89*Table3113[[#This Row],[1B]])+(1.27*Table3113[[#This Row],[2B]])+(1.62*Table3113[[#This Row],[3B]])+(2.1*Table3113[[#This Row],[HR]])/Table3113[[#This Row],[PA]]</f>
        <v>16.22</v>
      </c>
      <c r="W4" s="15">
        <f t="shared" si="11"/>
        <v>7.3934285714285721</v>
      </c>
    </row>
    <row r="5" spans="1:23" x14ac:dyDescent="0.25">
      <c r="A5" s="17" t="s">
        <v>40</v>
      </c>
      <c r="B5" s="6">
        <v>74</v>
      </c>
      <c r="C5" s="7">
        <f t="shared" si="0"/>
        <v>72</v>
      </c>
      <c r="D5" s="7">
        <f>SUM(Table3113[[#This Row],[1B]:[HR]])</f>
        <v>18</v>
      </c>
      <c r="E5" s="6">
        <v>2</v>
      </c>
      <c r="F5" s="6">
        <v>10</v>
      </c>
      <c r="G5" s="6">
        <v>5</v>
      </c>
      <c r="H5" s="6">
        <v>1</v>
      </c>
      <c r="I5" s="6">
        <v>2</v>
      </c>
      <c r="J5" s="8">
        <f t="shared" si="1"/>
        <v>31</v>
      </c>
      <c r="K5" s="9">
        <v>2</v>
      </c>
      <c r="L5" s="11">
        <f t="shared" si="2"/>
        <v>0.55555555555555558</v>
      </c>
      <c r="M5" s="11">
        <f t="shared" si="3"/>
        <v>0.27777777777777779</v>
      </c>
      <c r="N5" s="11">
        <f t="shared" si="4"/>
        <v>5.5555555555555552E-2</v>
      </c>
      <c r="O5" s="11">
        <f t="shared" si="5"/>
        <v>0.1111111111111111</v>
      </c>
      <c r="P5" s="11">
        <f t="shared" si="6"/>
        <v>2.7027027027027029E-2</v>
      </c>
      <c r="Q5" s="12">
        <f t="shared" si="7"/>
        <v>0.25</v>
      </c>
      <c r="R5" s="12">
        <f t="shared" si="8"/>
        <v>0.43055555555555558</v>
      </c>
      <c r="S5" s="14">
        <f t="shared" si="9"/>
        <v>0.27027027027027029</v>
      </c>
      <c r="T5" s="14">
        <f t="shared" si="10"/>
        <v>0.70082582582582587</v>
      </c>
      <c r="U5" s="14">
        <f>(Table3113[[#This Row],[2B]]+Table3113[[#This Row],[3B]]+(3*Table3113[[#This Row],[HR]]))/Table3113[[#This Row],[AB]]</f>
        <v>0.16666666666666666</v>
      </c>
      <c r="V5" s="15">
        <f>(0.69*Table3113[[#This Row],[BB]])+(0.89*Table3113[[#This Row],[1B]])+(1.27*Table3113[[#This Row],[2B]])+(1.62*Table3113[[#This Row],[3B]])+(2.1*Table3113[[#This Row],[HR]])/Table3113[[#This Row],[PA]]</f>
        <v>18.306756756756759</v>
      </c>
      <c r="W5" s="15">
        <f t="shared" si="11"/>
        <v>8.5329729729729724</v>
      </c>
    </row>
    <row r="6" spans="1:23" x14ac:dyDescent="0.25">
      <c r="A6" s="36" t="s">
        <v>48</v>
      </c>
      <c r="B6" s="6">
        <v>68</v>
      </c>
      <c r="C6" s="7">
        <f t="shared" si="0"/>
        <v>62</v>
      </c>
      <c r="D6" s="7">
        <f>SUM(Table3113[[#This Row],[1B]:[HR]])</f>
        <v>14</v>
      </c>
      <c r="E6" s="6">
        <v>6</v>
      </c>
      <c r="F6" s="6">
        <v>5</v>
      </c>
      <c r="G6" s="6">
        <v>7</v>
      </c>
      <c r="H6" s="6">
        <v>1</v>
      </c>
      <c r="I6" s="6">
        <v>1</v>
      </c>
      <c r="J6" s="8">
        <f t="shared" si="1"/>
        <v>26</v>
      </c>
      <c r="K6" s="9">
        <v>3</v>
      </c>
      <c r="L6" s="11">
        <f t="shared" si="2"/>
        <v>0.35714285714285715</v>
      </c>
      <c r="M6" s="11">
        <f t="shared" si="3"/>
        <v>0.5</v>
      </c>
      <c r="N6" s="11">
        <f t="shared" si="4"/>
        <v>7.1428571428571425E-2</v>
      </c>
      <c r="O6" s="11">
        <f t="shared" si="5"/>
        <v>7.1428571428571425E-2</v>
      </c>
      <c r="P6" s="11">
        <f t="shared" si="6"/>
        <v>8.8235294117647065E-2</v>
      </c>
      <c r="Q6" s="12">
        <f t="shared" si="7"/>
        <v>0.22580645161290322</v>
      </c>
      <c r="R6" s="12">
        <f t="shared" si="8"/>
        <v>0.41935483870967744</v>
      </c>
      <c r="S6" s="14">
        <f t="shared" si="9"/>
        <v>0.29411764705882354</v>
      </c>
      <c r="T6" s="14">
        <f t="shared" si="10"/>
        <v>0.71347248576850097</v>
      </c>
      <c r="U6" s="14">
        <f>(Table3113[[#This Row],[2B]]+Table3113[[#This Row],[3B]]+(3*Table3113[[#This Row],[HR]]))/Table3113[[#This Row],[AB]]</f>
        <v>0.17741935483870969</v>
      </c>
      <c r="V6" s="15">
        <f>(0.69*Table3113[[#This Row],[BB]])+(0.89*Table3113[[#This Row],[1B]])+(1.27*Table3113[[#This Row],[2B]])+(1.62*Table3113[[#This Row],[3B]])+(2.1*Table3113[[#This Row],[HR]])/Table3113[[#This Row],[PA]]</f>
        <v>19.130882352941178</v>
      </c>
      <c r="W6" s="15">
        <f t="shared" si="11"/>
        <v>8.128823529411763</v>
      </c>
    </row>
    <row r="7" spans="1:23" x14ac:dyDescent="0.25">
      <c r="A7" s="16" t="s">
        <v>41</v>
      </c>
      <c r="B7" s="6">
        <v>64</v>
      </c>
      <c r="C7" s="7">
        <f t="shared" si="0"/>
        <v>56</v>
      </c>
      <c r="D7" s="7">
        <f>SUM(Table3113[[#This Row],[1B]:[HR]])</f>
        <v>11</v>
      </c>
      <c r="E7" s="6">
        <v>8</v>
      </c>
      <c r="F7" s="6">
        <v>8</v>
      </c>
      <c r="G7" s="6">
        <v>3</v>
      </c>
      <c r="H7" s="6">
        <v>0</v>
      </c>
      <c r="I7" s="6">
        <v>0</v>
      </c>
      <c r="J7" s="8">
        <f t="shared" si="1"/>
        <v>14</v>
      </c>
      <c r="K7" s="9">
        <v>3</v>
      </c>
      <c r="L7" s="11">
        <f t="shared" si="2"/>
        <v>0.72727272727272729</v>
      </c>
      <c r="M7" s="11">
        <f t="shared" si="3"/>
        <v>0.27272727272727271</v>
      </c>
      <c r="N7" s="11">
        <f t="shared" si="4"/>
        <v>0</v>
      </c>
      <c r="O7" s="11">
        <f t="shared" si="5"/>
        <v>0</v>
      </c>
      <c r="P7" s="11">
        <f t="shared" si="6"/>
        <v>0.125</v>
      </c>
      <c r="Q7" s="12">
        <f t="shared" si="7"/>
        <v>0.19642857142857142</v>
      </c>
      <c r="R7" s="12">
        <f t="shared" si="8"/>
        <v>0.25</v>
      </c>
      <c r="S7" s="14">
        <f t="shared" si="9"/>
        <v>0.296875</v>
      </c>
      <c r="T7" s="14">
        <f t="shared" si="10"/>
        <v>0.546875</v>
      </c>
      <c r="U7" s="14">
        <f>(Table3113[[#This Row],[2B]]+Table3113[[#This Row],[3B]]+(3*Table3113[[#This Row],[HR]]))/Table3113[[#This Row],[AB]]</f>
        <v>5.3571428571428568E-2</v>
      </c>
      <c r="V7" s="15">
        <f>(0.69*Table3113[[#This Row],[BB]])+(0.89*Table3113[[#This Row],[1B]])+(1.27*Table3113[[#This Row],[2B]])+(1.62*Table3113[[#This Row],[3B]])+(2.1*Table3113[[#This Row],[HR]])/Table3113[[#This Row],[PA]]</f>
        <v>16.45</v>
      </c>
      <c r="W7" s="15">
        <f t="shared" si="11"/>
        <v>4.7981249999999998</v>
      </c>
    </row>
    <row r="8" spans="1:23" x14ac:dyDescent="0.25">
      <c r="A8" s="17" t="s">
        <v>42</v>
      </c>
      <c r="B8" s="6">
        <v>67</v>
      </c>
      <c r="C8" s="7">
        <f t="shared" si="0"/>
        <v>61</v>
      </c>
      <c r="D8" s="7">
        <f>SUM(Table3113[[#This Row],[1B]:[HR]])</f>
        <v>17</v>
      </c>
      <c r="E8" s="6">
        <v>6</v>
      </c>
      <c r="F8" s="6">
        <v>13</v>
      </c>
      <c r="G8" s="6">
        <v>3</v>
      </c>
      <c r="H8" s="6">
        <v>0</v>
      </c>
      <c r="I8" s="6">
        <v>1</v>
      </c>
      <c r="J8" s="8">
        <f t="shared" si="1"/>
        <v>23</v>
      </c>
      <c r="K8" s="9">
        <v>5</v>
      </c>
      <c r="L8" s="11">
        <f t="shared" si="2"/>
        <v>0.76470588235294112</v>
      </c>
      <c r="M8" s="11">
        <f t="shared" si="3"/>
        <v>0.17647058823529413</v>
      </c>
      <c r="N8" s="11">
        <f t="shared" si="4"/>
        <v>0</v>
      </c>
      <c r="O8" s="11">
        <f t="shared" si="5"/>
        <v>5.8823529411764705E-2</v>
      </c>
      <c r="P8" s="11">
        <f t="shared" si="6"/>
        <v>8.9552238805970144E-2</v>
      </c>
      <c r="Q8" s="12">
        <f t="shared" si="7"/>
        <v>0.27868852459016391</v>
      </c>
      <c r="R8" s="12">
        <f t="shared" si="8"/>
        <v>0.37704918032786883</v>
      </c>
      <c r="S8" s="14">
        <f t="shared" si="9"/>
        <v>0.34328358208955223</v>
      </c>
      <c r="T8" s="14">
        <f t="shared" si="10"/>
        <v>0.72033276241742106</v>
      </c>
      <c r="U8" s="14">
        <f>(Table3113[[#This Row],[2B]]+Table3113[[#This Row],[3B]]+(3*Table3113[[#This Row],[HR]]))/Table3113[[#This Row],[AB]]</f>
        <v>9.8360655737704916E-2</v>
      </c>
      <c r="V8" s="15">
        <f>(0.69*Table3113[[#This Row],[BB]])+(0.89*Table3113[[#This Row],[1B]])+(1.27*Table3113[[#This Row],[2B]])+(1.62*Table3113[[#This Row],[3B]])+(2.1*Table3113[[#This Row],[HR]])/Table3113[[#This Row],[PA]]</f>
        <v>19.551343283582089</v>
      </c>
      <c r="W8" s="15">
        <f t="shared" si="11"/>
        <v>8.4698507462686567</v>
      </c>
    </row>
    <row r="9" spans="1:23" x14ac:dyDescent="0.25">
      <c r="A9" s="17" t="s">
        <v>43</v>
      </c>
      <c r="B9" s="6">
        <v>64</v>
      </c>
      <c r="C9" s="7">
        <f t="shared" si="0"/>
        <v>57</v>
      </c>
      <c r="D9" s="7">
        <f>SUM(Table3113[[#This Row],[1B]:[HR]])</f>
        <v>14</v>
      </c>
      <c r="E9" s="6">
        <v>7</v>
      </c>
      <c r="F9" s="6">
        <v>8</v>
      </c>
      <c r="G9" s="6">
        <v>4</v>
      </c>
      <c r="H9" s="6">
        <v>0</v>
      </c>
      <c r="I9" s="6">
        <v>2</v>
      </c>
      <c r="J9" s="8">
        <f t="shared" si="1"/>
        <v>24</v>
      </c>
      <c r="K9" s="9">
        <v>4</v>
      </c>
      <c r="L9" s="11">
        <f t="shared" si="2"/>
        <v>0.5714285714285714</v>
      </c>
      <c r="M9" s="11">
        <f t="shared" si="3"/>
        <v>0.2857142857142857</v>
      </c>
      <c r="N9" s="11">
        <f t="shared" si="4"/>
        <v>0</v>
      </c>
      <c r="O9" s="11">
        <f t="shared" si="5"/>
        <v>0.14285714285714285</v>
      </c>
      <c r="P9" s="11">
        <f t="shared" si="6"/>
        <v>0.109375</v>
      </c>
      <c r="Q9" s="12">
        <f t="shared" si="7"/>
        <v>0.24561403508771928</v>
      </c>
      <c r="R9" s="12">
        <f t="shared" si="8"/>
        <v>0.42105263157894735</v>
      </c>
      <c r="S9" s="14">
        <f t="shared" si="9"/>
        <v>0.328125</v>
      </c>
      <c r="T9" s="14">
        <f t="shared" si="10"/>
        <v>0.74917763157894735</v>
      </c>
      <c r="U9" s="14">
        <f>(Table3113[[#This Row],[2B]]+Table3113[[#This Row],[3B]]+(3*Table3113[[#This Row],[HR]]))/Table3113[[#This Row],[AB]]</f>
        <v>0.17543859649122806</v>
      </c>
      <c r="V9" s="15">
        <f>(0.69*Table3113[[#This Row],[BB]])+(0.89*Table3113[[#This Row],[1B]])+(1.27*Table3113[[#This Row],[2B]])+(1.62*Table3113[[#This Row],[3B]])+(2.1*Table3113[[#This Row],[HR]])/Table3113[[#This Row],[PA]]</f>
        <v>17.095625000000002</v>
      </c>
      <c r="W9" s="15">
        <f t="shared" si="11"/>
        <v>8.5046875000000011</v>
      </c>
    </row>
    <row r="10" spans="1:23" x14ac:dyDescent="0.25">
      <c r="A10" s="17" t="s">
        <v>44</v>
      </c>
      <c r="B10" s="6">
        <v>25</v>
      </c>
      <c r="C10" s="7">
        <f t="shared" si="0"/>
        <v>25</v>
      </c>
      <c r="D10" s="7">
        <f>SUM(Table3113[[#This Row],[1B]:[HR]])</f>
        <v>5</v>
      </c>
      <c r="E10" s="6">
        <v>0</v>
      </c>
      <c r="F10" s="6">
        <v>5</v>
      </c>
      <c r="G10" s="6">
        <v>0</v>
      </c>
      <c r="H10" s="6">
        <v>0</v>
      </c>
      <c r="I10" s="6">
        <v>0</v>
      </c>
      <c r="J10" s="8">
        <f t="shared" si="1"/>
        <v>5</v>
      </c>
      <c r="K10" s="9">
        <v>0</v>
      </c>
      <c r="L10" s="11">
        <f t="shared" si="2"/>
        <v>1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2">
        <f t="shared" si="7"/>
        <v>0.2</v>
      </c>
      <c r="R10" s="12">
        <f t="shared" si="8"/>
        <v>0.2</v>
      </c>
      <c r="S10" s="14">
        <f t="shared" si="9"/>
        <v>0.2</v>
      </c>
      <c r="T10" s="14">
        <f t="shared" si="10"/>
        <v>0.4</v>
      </c>
      <c r="U10" s="14">
        <f>(Table3113[[#This Row],[2B]]+Table3113[[#This Row],[3B]]+(3*Table3113[[#This Row],[HR]]))/Table3113[[#This Row],[AB]]</f>
        <v>0</v>
      </c>
      <c r="V10" s="15">
        <f>(0.69*Table3113[[#This Row],[BB]])+(0.89*Table3113[[#This Row],[1B]])+(1.27*Table3113[[#This Row],[2B]])+(1.62*Table3113[[#This Row],[3B]])+(2.1*Table3113[[#This Row],[HR]])/Table3113[[#This Row],[PA]]</f>
        <v>4.45</v>
      </c>
      <c r="W10" s="15">
        <f t="shared" si="11"/>
        <v>1</v>
      </c>
    </row>
    <row r="11" spans="1:23" x14ac:dyDescent="0.25">
      <c r="A11" s="17" t="s">
        <v>45</v>
      </c>
      <c r="B11" s="6">
        <v>22</v>
      </c>
      <c r="C11" s="7">
        <f t="shared" si="0"/>
        <v>21</v>
      </c>
      <c r="D11" s="7">
        <f>SUM(Table3113[[#This Row],[1B]:[HR]])</f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8">
        <f t="shared" si="1"/>
        <v>0</v>
      </c>
      <c r="K11" s="9">
        <v>0</v>
      </c>
      <c r="L11" s="11">
        <f t="shared" si="2"/>
        <v>0</v>
      </c>
      <c r="M11" s="11">
        <f t="shared" si="3"/>
        <v>0</v>
      </c>
      <c r="N11" s="11">
        <f t="shared" si="4"/>
        <v>0</v>
      </c>
      <c r="O11" s="11">
        <f t="shared" si="5"/>
        <v>0</v>
      </c>
      <c r="P11" s="11">
        <f t="shared" si="6"/>
        <v>4.5454545454545456E-2</v>
      </c>
      <c r="Q11" s="12">
        <f t="shared" si="7"/>
        <v>0</v>
      </c>
      <c r="R11" s="12">
        <f t="shared" si="8"/>
        <v>0</v>
      </c>
      <c r="S11" s="14">
        <f t="shared" si="9"/>
        <v>4.5454545454545456E-2</v>
      </c>
      <c r="T11" s="14">
        <f t="shared" si="10"/>
        <v>4.5454545454545456E-2</v>
      </c>
      <c r="U11" s="14">
        <f>(Table3113[[#This Row],[2B]]+Table3113[[#This Row],[3B]]+(3*Table3113[[#This Row],[HR]]))/Table3113[[#This Row],[AB]]</f>
        <v>0</v>
      </c>
      <c r="V11" s="15">
        <f>(0.69*Table3113[[#This Row],[BB]])+(0.89*Table3113[[#This Row],[1B]])+(1.27*Table3113[[#This Row],[2B]])+(1.62*Table3113[[#This Row],[3B]])+(2.1*Table3113[[#This Row],[HR]])/Table3113[[#This Row],[PA]]</f>
        <v>0.69</v>
      </c>
      <c r="W11" s="15">
        <f t="shared" si="11"/>
        <v>1.1818181818181818E-2</v>
      </c>
    </row>
    <row r="12" spans="1:23" x14ac:dyDescent="0.25">
      <c r="A12" s="17" t="s">
        <v>46</v>
      </c>
      <c r="B12" s="6">
        <v>24</v>
      </c>
      <c r="C12" s="7">
        <f t="shared" si="0"/>
        <v>24</v>
      </c>
      <c r="D12" s="7">
        <f>SUM(Table3113[[#This Row],[1B]:[HR]])</f>
        <v>1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8">
        <f t="shared" si="1"/>
        <v>1</v>
      </c>
      <c r="K12" s="9">
        <v>1</v>
      </c>
      <c r="L12" s="11">
        <f t="shared" si="2"/>
        <v>1</v>
      </c>
      <c r="M12" s="11">
        <f t="shared" si="3"/>
        <v>0</v>
      </c>
      <c r="N12" s="11">
        <f t="shared" si="4"/>
        <v>0</v>
      </c>
      <c r="O12" s="11">
        <f t="shared" si="5"/>
        <v>0</v>
      </c>
      <c r="P12" s="11">
        <f t="shared" si="6"/>
        <v>0</v>
      </c>
      <c r="Q12" s="12">
        <f t="shared" si="7"/>
        <v>4.1666666666666664E-2</v>
      </c>
      <c r="R12" s="12">
        <f t="shared" si="8"/>
        <v>4.1666666666666664E-2</v>
      </c>
      <c r="S12" s="14">
        <f t="shared" si="9"/>
        <v>4.1666666666666664E-2</v>
      </c>
      <c r="T12" s="14">
        <f t="shared" si="10"/>
        <v>8.3333333333333329E-2</v>
      </c>
      <c r="U12" s="14">
        <f>(Table3113[[#This Row],[2B]]+Table3113[[#This Row],[3B]]+(3*Table3113[[#This Row],[HR]]))/Table3113[[#This Row],[AB]]</f>
        <v>0</v>
      </c>
      <c r="V12" s="15">
        <f>(0.69*Table3113[[#This Row],[BB]])+(0.89*Table3113[[#This Row],[1B]])+(1.27*Table3113[[#This Row],[2B]])+(1.62*Table3113[[#This Row],[3B]])+(2.1*Table3113[[#This Row],[HR]])/Table3113[[#This Row],[PA]]</f>
        <v>0.89</v>
      </c>
      <c r="W12" s="15">
        <f t="shared" si="11"/>
        <v>6.3333333333333339E-2</v>
      </c>
    </row>
    <row r="13" spans="1:23" x14ac:dyDescent="0.25">
      <c r="A13" s="17" t="s">
        <v>47</v>
      </c>
      <c r="B13" s="6">
        <v>24</v>
      </c>
      <c r="C13" s="7">
        <f t="shared" si="0"/>
        <v>21</v>
      </c>
      <c r="D13" s="7">
        <f>SUM(Table3113[[#This Row],[1B]:[HR]])</f>
        <v>3</v>
      </c>
      <c r="E13" s="6">
        <v>3</v>
      </c>
      <c r="F13" s="6">
        <v>1</v>
      </c>
      <c r="G13" s="6">
        <v>1</v>
      </c>
      <c r="H13" s="6">
        <v>0</v>
      </c>
      <c r="I13" s="6">
        <v>1</v>
      </c>
      <c r="J13" s="8">
        <f t="shared" si="1"/>
        <v>7</v>
      </c>
      <c r="K13" s="9">
        <v>0</v>
      </c>
      <c r="L13" s="11">
        <f t="shared" si="2"/>
        <v>0.33333333333333331</v>
      </c>
      <c r="M13" s="11">
        <f t="shared" si="3"/>
        <v>0.33333333333333331</v>
      </c>
      <c r="N13" s="11">
        <f t="shared" si="4"/>
        <v>0</v>
      </c>
      <c r="O13" s="11">
        <f t="shared" si="5"/>
        <v>0.33333333333333331</v>
      </c>
      <c r="P13" s="11">
        <f t="shared" si="6"/>
        <v>0.125</v>
      </c>
      <c r="Q13" s="12">
        <f t="shared" si="7"/>
        <v>0.14285714285714285</v>
      </c>
      <c r="R13" s="12">
        <f t="shared" si="8"/>
        <v>0.33333333333333331</v>
      </c>
      <c r="S13" s="14">
        <f t="shared" si="9"/>
        <v>0.25</v>
      </c>
      <c r="T13" s="14">
        <f t="shared" si="10"/>
        <v>0.58333333333333326</v>
      </c>
      <c r="U13" s="14">
        <f>(Table3113[[#This Row],[2B]]+Table3113[[#This Row],[3B]]+(3*Table3113[[#This Row],[HR]]))/Table3113[[#This Row],[AB]]</f>
        <v>0.19047619047619047</v>
      </c>
      <c r="V13" s="15">
        <f>(0.69*Table3113[[#This Row],[BB]])+(0.89*Table3113[[#This Row],[1B]])+(1.27*Table3113[[#This Row],[2B]])+(1.62*Table3113[[#This Row],[3B]])+(2.1*Table3113[[#This Row],[HR]])/Table3113[[#This Row],[PA]]</f>
        <v>4.3175000000000008</v>
      </c>
      <c r="W13" s="15">
        <f t="shared" si="11"/>
        <v>1.9450000000000001</v>
      </c>
    </row>
    <row r="14" spans="1:23" x14ac:dyDescent="0.25">
      <c r="A14" s="18" t="s">
        <v>37</v>
      </c>
      <c r="B14" s="6">
        <v>22</v>
      </c>
      <c r="C14" s="19">
        <f t="shared" si="0"/>
        <v>21</v>
      </c>
      <c r="D14" s="7">
        <f>SUM(Table3113[[#This Row],[1B]:[HR]])</f>
        <v>3</v>
      </c>
      <c r="E14" s="6">
        <v>1</v>
      </c>
      <c r="F14" s="6">
        <v>0</v>
      </c>
      <c r="G14" s="6">
        <v>2</v>
      </c>
      <c r="H14" s="6">
        <v>1</v>
      </c>
      <c r="I14" s="6">
        <v>0</v>
      </c>
      <c r="J14" s="8">
        <f t="shared" si="1"/>
        <v>7</v>
      </c>
      <c r="K14" s="9">
        <v>1</v>
      </c>
      <c r="L14" s="20">
        <f t="shared" si="2"/>
        <v>0</v>
      </c>
      <c r="M14" s="20">
        <f t="shared" si="3"/>
        <v>0.66666666666666663</v>
      </c>
      <c r="N14" s="11">
        <f t="shared" si="4"/>
        <v>0.33333333333333331</v>
      </c>
      <c r="O14" s="11">
        <f t="shared" si="5"/>
        <v>0</v>
      </c>
      <c r="P14" s="11">
        <f t="shared" si="6"/>
        <v>4.5454545454545456E-2</v>
      </c>
      <c r="Q14" s="21">
        <f t="shared" si="7"/>
        <v>0.14285714285714285</v>
      </c>
      <c r="R14" s="21">
        <f t="shared" si="8"/>
        <v>0.33333333333333331</v>
      </c>
      <c r="S14" s="22">
        <f t="shared" si="9"/>
        <v>0.18181818181818182</v>
      </c>
      <c r="T14" s="22">
        <f t="shared" si="10"/>
        <v>0.51515151515151514</v>
      </c>
      <c r="U14" s="22">
        <f>(Table3113[[#This Row],[2B]]+Table3113[[#This Row],[3B]]+(3*Table3113[[#This Row],[HR]]))/Table3113[[#This Row],[AB]]</f>
        <v>0.14285714285714285</v>
      </c>
      <c r="V14" s="23">
        <f>(0.69*Table3113[[#This Row],[BB]])+(0.89*Table3113[[#This Row],[1B]])+(1.27*Table3113[[#This Row],[2B]])+(1.62*Table3113[[#This Row],[3B]])+(2.1*Table3113[[#This Row],[HR]])/Table3113[[#This Row],[PA]]</f>
        <v>4.8499999999999996</v>
      </c>
      <c r="W14" s="15">
        <f t="shared" si="11"/>
        <v>1.3436363636363635</v>
      </c>
    </row>
    <row r="19" ht="13.5" customHeight="1" x14ac:dyDescent="0.25"/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EBB2-A733-4760-9FD3-58916EB88912}">
  <dimension ref="A1:W14"/>
  <sheetViews>
    <sheetView workbookViewId="0">
      <selection activeCell="R24" sqref="R24"/>
    </sheetView>
  </sheetViews>
  <sheetFormatPr defaultRowHeight="15" x14ac:dyDescent="0.25"/>
  <cols>
    <col min="1" max="1" width="17.4257812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49</v>
      </c>
      <c r="B2" s="6">
        <v>75</v>
      </c>
      <c r="C2" s="7">
        <f t="shared" ref="C2:C14" si="0">B2-E2</f>
        <v>71</v>
      </c>
      <c r="D2" s="7">
        <f>SUM(Table3114[[#This Row],[1B]:[HR]])</f>
        <v>11</v>
      </c>
      <c r="E2" s="6">
        <v>4</v>
      </c>
      <c r="F2" s="6">
        <v>10</v>
      </c>
      <c r="G2" s="6">
        <v>1</v>
      </c>
      <c r="H2" s="6">
        <v>0</v>
      </c>
      <c r="I2" s="6">
        <v>0</v>
      </c>
      <c r="J2" s="8">
        <f t="shared" ref="J2:J14" si="1">SUM((F2*1),(G2*2),(H2*3),(I2*4))</f>
        <v>12</v>
      </c>
      <c r="K2" s="9">
        <v>5</v>
      </c>
      <c r="L2" s="10">
        <f t="shared" ref="L2:L14" si="2">IFERROR(F2/D2,0)</f>
        <v>0.90909090909090906</v>
      </c>
      <c r="M2" s="10">
        <f t="shared" ref="M2:M14" si="3">IFERROR(G2/D2,0)</f>
        <v>9.0909090909090912E-2</v>
      </c>
      <c r="N2" s="10">
        <f t="shared" ref="N2:N14" si="4">IFERROR(H2/D2,0)</f>
        <v>0</v>
      </c>
      <c r="O2" s="11">
        <f t="shared" ref="O2:O14" si="5">IFERROR(I2/D2,0)</f>
        <v>0</v>
      </c>
      <c r="P2" s="11">
        <f t="shared" ref="P2:P14" si="6">IFERROR(E2/B2,0)</f>
        <v>5.3333333333333337E-2</v>
      </c>
      <c r="Q2" s="12">
        <f t="shared" ref="Q2:Q14" si="7">IFERROR((F2+G2+H2+I2)/C2,0)</f>
        <v>0.15492957746478872</v>
      </c>
      <c r="R2" s="13">
        <f t="shared" ref="R2:R14" si="8">IFERROR(J2/C2,0)</f>
        <v>0.16901408450704225</v>
      </c>
      <c r="S2" s="14">
        <f t="shared" ref="S2:S14" si="9">(D2+E2)/B2</f>
        <v>0.2</v>
      </c>
      <c r="T2" s="14">
        <f t="shared" ref="T2:T14" si="10">R2+S2</f>
        <v>0.36901408450704226</v>
      </c>
      <c r="U2" s="14">
        <f>(Table3114[[#This Row],[2B]]+Table3114[[#This Row],[3B]]+(3*Table3114[[#This Row],[HR]]))/Table3114[[#This Row],[AB]]</f>
        <v>1.4084507042253521E-2</v>
      </c>
      <c r="V2" s="15">
        <f>(0.69*Table3114[[#This Row],[BB]])+(0.89*Table3114[[#This Row],[1B]])+(1.27*Table3114[[#This Row],[2B]])+(1.62*Table3114[[#This Row],[3B]])+(2.1*Table3114[[#This Row],[HR]])/Table3114[[#This Row],[PA]]</f>
        <v>12.93</v>
      </c>
      <c r="W2" s="15">
        <f t="shared" ref="W2:W14" si="11">((D2+E2)*(J2+(0.26*E2))+(0.52*K2))/B2</f>
        <v>2.6426666666666665</v>
      </c>
    </row>
    <row r="3" spans="1:23" x14ac:dyDescent="0.25">
      <c r="A3" s="17" t="s">
        <v>50</v>
      </c>
      <c r="B3" s="6">
        <v>70</v>
      </c>
      <c r="C3" s="7">
        <f t="shared" si="0"/>
        <v>67</v>
      </c>
      <c r="D3" s="7">
        <f>SUM(Table3114[[#This Row],[1B]:[HR]])</f>
        <v>20</v>
      </c>
      <c r="E3" s="6">
        <v>3</v>
      </c>
      <c r="F3" s="6">
        <v>10</v>
      </c>
      <c r="G3" s="6">
        <v>8</v>
      </c>
      <c r="H3" s="6">
        <v>0</v>
      </c>
      <c r="I3" s="6">
        <v>2</v>
      </c>
      <c r="J3" s="8">
        <f t="shared" si="1"/>
        <v>34</v>
      </c>
      <c r="K3" s="9">
        <v>5</v>
      </c>
      <c r="L3" s="11">
        <f t="shared" si="2"/>
        <v>0.5</v>
      </c>
      <c r="M3" s="11">
        <f t="shared" si="3"/>
        <v>0.4</v>
      </c>
      <c r="N3" s="11">
        <f t="shared" si="4"/>
        <v>0</v>
      </c>
      <c r="O3" s="11">
        <f t="shared" si="5"/>
        <v>0.1</v>
      </c>
      <c r="P3" s="11">
        <f t="shared" si="6"/>
        <v>4.2857142857142858E-2</v>
      </c>
      <c r="Q3" s="12">
        <f t="shared" si="7"/>
        <v>0.29850746268656714</v>
      </c>
      <c r="R3" s="12">
        <f t="shared" si="8"/>
        <v>0.5074626865671642</v>
      </c>
      <c r="S3" s="14">
        <f t="shared" si="9"/>
        <v>0.32857142857142857</v>
      </c>
      <c r="T3" s="14">
        <f t="shared" si="10"/>
        <v>0.83603411513859283</v>
      </c>
      <c r="U3" s="14">
        <f>(Table3114[[#This Row],[2B]]+Table3114[[#This Row],[3B]]+(3*Table3114[[#This Row],[HR]]))/Table3114[[#This Row],[AB]]</f>
        <v>0.20895522388059701</v>
      </c>
      <c r="V3" s="15">
        <f>(0.69*Table3114[[#This Row],[BB]])+(0.89*Table3114[[#This Row],[1B]])+(1.27*Table3114[[#This Row],[2B]])+(1.62*Table3114[[#This Row],[3B]])+(2.1*Table3114[[#This Row],[HR]])/Table3114[[#This Row],[PA]]</f>
        <v>21.19</v>
      </c>
      <c r="W3" s="15">
        <f t="shared" si="11"/>
        <v>11.464857142857143</v>
      </c>
    </row>
    <row r="4" spans="1:23" x14ac:dyDescent="0.25">
      <c r="A4" s="17" t="s">
        <v>51</v>
      </c>
      <c r="B4" s="6">
        <v>65</v>
      </c>
      <c r="C4" s="7">
        <f t="shared" si="0"/>
        <v>60</v>
      </c>
      <c r="D4" s="7">
        <f>SUM(Table3114[[#This Row],[1B]:[HR]])</f>
        <v>11</v>
      </c>
      <c r="E4" s="6">
        <v>5</v>
      </c>
      <c r="F4" s="6">
        <v>7</v>
      </c>
      <c r="G4" s="6">
        <v>3</v>
      </c>
      <c r="H4" s="6">
        <v>0</v>
      </c>
      <c r="I4" s="6">
        <v>1</v>
      </c>
      <c r="J4" s="8">
        <f t="shared" si="1"/>
        <v>17</v>
      </c>
      <c r="K4" s="9">
        <v>1</v>
      </c>
      <c r="L4" s="11">
        <f t="shared" si="2"/>
        <v>0.63636363636363635</v>
      </c>
      <c r="M4" s="11">
        <f t="shared" si="3"/>
        <v>0.27272727272727271</v>
      </c>
      <c r="N4" s="11">
        <f t="shared" si="4"/>
        <v>0</v>
      </c>
      <c r="O4" s="11">
        <f t="shared" si="5"/>
        <v>9.0909090909090912E-2</v>
      </c>
      <c r="P4" s="11">
        <f t="shared" si="6"/>
        <v>7.6923076923076927E-2</v>
      </c>
      <c r="Q4" s="12">
        <f t="shared" si="7"/>
        <v>0.18333333333333332</v>
      </c>
      <c r="R4" s="12">
        <f t="shared" si="8"/>
        <v>0.28333333333333333</v>
      </c>
      <c r="S4" s="14">
        <f t="shared" si="9"/>
        <v>0.24615384615384617</v>
      </c>
      <c r="T4" s="14">
        <f t="shared" si="10"/>
        <v>0.52948717948717949</v>
      </c>
      <c r="U4" s="14">
        <f>(Table3114[[#This Row],[2B]]+Table3114[[#This Row],[3B]]+(3*Table3114[[#This Row],[HR]]))/Table3114[[#This Row],[AB]]</f>
        <v>0.1</v>
      </c>
      <c r="V4" s="15">
        <f>(0.69*Table3114[[#This Row],[BB]])+(0.89*Table3114[[#This Row],[1B]])+(1.27*Table3114[[#This Row],[2B]])+(1.62*Table3114[[#This Row],[3B]])+(2.1*Table3114[[#This Row],[HR]])/Table3114[[#This Row],[PA]]</f>
        <v>13.522307692307692</v>
      </c>
      <c r="W4" s="15">
        <f t="shared" si="11"/>
        <v>4.5126153846153843</v>
      </c>
    </row>
    <row r="5" spans="1:23" x14ac:dyDescent="0.25">
      <c r="A5" s="17" t="s">
        <v>52</v>
      </c>
      <c r="B5" s="6">
        <v>68</v>
      </c>
      <c r="C5" s="7">
        <f t="shared" si="0"/>
        <v>65</v>
      </c>
      <c r="D5" s="7">
        <f>SUM(Table3114[[#This Row],[1B]:[HR]])</f>
        <v>18</v>
      </c>
      <c r="E5" s="6">
        <v>3</v>
      </c>
      <c r="F5" s="6">
        <v>13</v>
      </c>
      <c r="G5" s="6">
        <v>2</v>
      </c>
      <c r="H5" s="6">
        <v>1</v>
      </c>
      <c r="I5" s="6">
        <v>2</v>
      </c>
      <c r="J5" s="8">
        <f t="shared" si="1"/>
        <v>28</v>
      </c>
      <c r="K5" s="9">
        <v>5</v>
      </c>
      <c r="L5" s="11">
        <f t="shared" si="2"/>
        <v>0.72222222222222221</v>
      </c>
      <c r="M5" s="11">
        <f t="shared" si="3"/>
        <v>0.1111111111111111</v>
      </c>
      <c r="N5" s="11">
        <f t="shared" si="4"/>
        <v>5.5555555555555552E-2</v>
      </c>
      <c r="O5" s="11">
        <f t="shared" si="5"/>
        <v>0.1111111111111111</v>
      </c>
      <c r="P5" s="11">
        <f t="shared" si="6"/>
        <v>4.4117647058823532E-2</v>
      </c>
      <c r="Q5" s="12">
        <f t="shared" si="7"/>
        <v>0.27692307692307694</v>
      </c>
      <c r="R5" s="12">
        <f t="shared" si="8"/>
        <v>0.43076923076923079</v>
      </c>
      <c r="S5" s="14">
        <f t="shared" si="9"/>
        <v>0.30882352941176472</v>
      </c>
      <c r="T5" s="14">
        <f t="shared" si="10"/>
        <v>0.73959276018099551</v>
      </c>
      <c r="U5" s="14">
        <f>(Table3114[[#This Row],[2B]]+Table3114[[#This Row],[3B]]+(3*Table3114[[#This Row],[HR]]))/Table3114[[#This Row],[AB]]</f>
        <v>0.13846153846153847</v>
      </c>
      <c r="V5" s="15">
        <f>(0.69*Table3114[[#This Row],[BB]])+(0.89*Table3114[[#This Row],[1B]])+(1.27*Table3114[[#This Row],[2B]])+(1.62*Table3114[[#This Row],[3B]])+(2.1*Table3114[[#This Row],[HR]])/Table3114[[#This Row],[PA]]</f>
        <v>17.861764705882354</v>
      </c>
      <c r="W5" s="15">
        <f t="shared" si="11"/>
        <v>8.9261764705882349</v>
      </c>
    </row>
    <row r="6" spans="1:23" x14ac:dyDescent="0.25">
      <c r="A6" s="16" t="s">
        <v>53</v>
      </c>
      <c r="B6" s="6">
        <v>68</v>
      </c>
      <c r="C6" s="7">
        <f t="shared" si="0"/>
        <v>64</v>
      </c>
      <c r="D6" s="7">
        <f>SUM(Table3114[[#This Row],[1B]:[HR]])</f>
        <v>13</v>
      </c>
      <c r="E6" s="6">
        <v>4</v>
      </c>
      <c r="F6" s="6">
        <v>9</v>
      </c>
      <c r="G6" s="6">
        <v>3</v>
      </c>
      <c r="H6" s="6">
        <v>0</v>
      </c>
      <c r="I6" s="6">
        <v>1</v>
      </c>
      <c r="J6" s="8">
        <f t="shared" si="1"/>
        <v>19</v>
      </c>
      <c r="K6" s="9">
        <v>2</v>
      </c>
      <c r="L6" s="11">
        <f t="shared" si="2"/>
        <v>0.69230769230769229</v>
      </c>
      <c r="M6" s="11">
        <f t="shared" si="3"/>
        <v>0.23076923076923078</v>
      </c>
      <c r="N6" s="11">
        <f t="shared" si="4"/>
        <v>0</v>
      </c>
      <c r="O6" s="11">
        <f t="shared" si="5"/>
        <v>7.6923076923076927E-2</v>
      </c>
      <c r="P6" s="11">
        <f t="shared" si="6"/>
        <v>5.8823529411764705E-2</v>
      </c>
      <c r="Q6" s="12">
        <f t="shared" si="7"/>
        <v>0.203125</v>
      </c>
      <c r="R6" s="12">
        <f t="shared" si="8"/>
        <v>0.296875</v>
      </c>
      <c r="S6" s="14">
        <f t="shared" si="9"/>
        <v>0.25</v>
      </c>
      <c r="T6" s="14">
        <f t="shared" si="10"/>
        <v>0.546875</v>
      </c>
      <c r="U6" s="14">
        <f>(Table3114[[#This Row],[2B]]+Table3114[[#This Row],[3B]]+(3*Table3114[[#This Row],[HR]]))/Table3114[[#This Row],[AB]]</f>
        <v>9.375E-2</v>
      </c>
      <c r="V6" s="15">
        <f>(0.69*Table3114[[#This Row],[BB]])+(0.89*Table3114[[#This Row],[1B]])+(1.27*Table3114[[#This Row],[2B]])+(1.62*Table3114[[#This Row],[3B]])+(2.1*Table3114[[#This Row],[HR]])/Table3114[[#This Row],[PA]]</f>
        <v>14.610882352941177</v>
      </c>
      <c r="W6" s="15">
        <f t="shared" si="11"/>
        <v>5.0252941176470589</v>
      </c>
    </row>
    <row r="7" spans="1:23" x14ac:dyDescent="0.25">
      <c r="A7" s="17" t="s">
        <v>54</v>
      </c>
      <c r="B7" s="6">
        <v>65</v>
      </c>
      <c r="C7" s="7">
        <f t="shared" si="0"/>
        <v>57</v>
      </c>
      <c r="D7" s="7">
        <f>SUM(Table3114[[#This Row],[1B]:[HR]])</f>
        <v>13</v>
      </c>
      <c r="E7" s="6">
        <v>8</v>
      </c>
      <c r="F7" s="6">
        <v>4</v>
      </c>
      <c r="G7" s="6">
        <v>7</v>
      </c>
      <c r="H7" s="6">
        <v>2</v>
      </c>
      <c r="I7" s="6">
        <v>0</v>
      </c>
      <c r="J7" s="8">
        <f t="shared" si="1"/>
        <v>24</v>
      </c>
      <c r="K7" s="9">
        <v>4</v>
      </c>
      <c r="L7" s="11">
        <f t="shared" si="2"/>
        <v>0.30769230769230771</v>
      </c>
      <c r="M7" s="11">
        <f t="shared" si="3"/>
        <v>0.53846153846153844</v>
      </c>
      <c r="N7" s="11">
        <f t="shared" si="4"/>
        <v>0.15384615384615385</v>
      </c>
      <c r="O7" s="11">
        <f t="shared" si="5"/>
        <v>0</v>
      </c>
      <c r="P7" s="11">
        <f t="shared" si="6"/>
        <v>0.12307692307692308</v>
      </c>
      <c r="Q7" s="12">
        <f t="shared" si="7"/>
        <v>0.22807017543859648</v>
      </c>
      <c r="R7" s="12">
        <f t="shared" si="8"/>
        <v>0.42105263157894735</v>
      </c>
      <c r="S7" s="14">
        <f t="shared" si="9"/>
        <v>0.32307692307692309</v>
      </c>
      <c r="T7" s="14">
        <f t="shared" si="10"/>
        <v>0.74412955465587038</v>
      </c>
      <c r="U7" s="14">
        <f>(Table3114[[#This Row],[2B]]+Table3114[[#This Row],[3B]]+(3*Table3114[[#This Row],[HR]]))/Table3114[[#This Row],[AB]]</f>
        <v>0.15789473684210525</v>
      </c>
      <c r="V7" s="15">
        <f>(0.69*Table3114[[#This Row],[BB]])+(0.89*Table3114[[#This Row],[1B]])+(1.27*Table3114[[#This Row],[2B]])+(1.62*Table3114[[#This Row],[3B]])+(2.1*Table3114[[#This Row],[HR]])/Table3114[[#This Row],[PA]]</f>
        <v>21.21</v>
      </c>
      <c r="W7" s="15">
        <f t="shared" si="11"/>
        <v>8.4578461538461536</v>
      </c>
    </row>
    <row r="8" spans="1:23" x14ac:dyDescent="0.25">
      <c r="A8" s="17" t="s">
        <v>55</v>
      </c>
      <c r="B8" s="6">
        <v>63</v>
      </c>
      <c r="C8" s="7">
        <f t="shared" si="0"/>
        <v>61</v>
      </c>
      <c r="D8" s="7">
        <f>SUM(Table3114[[#This Row],[1B]:[HR]])</f>
        <v>17</v>
      </c>
      <c r="E8" s="6">
        <v>2</v>
      </c>
      <c r="F8" s="6">
        <v>11</v>
      </c>
      <c r="G8" s="6">
        <v>6</v>
      </c>
      <c r="H8" s="6">
        <v>0</v>
      </c>
      <c r="I8" s="6">
        <v>0</v>
      </c>
      <c r="J8" s="8">
        <f t="shared" si="1"/>
        <v>23</v>
      </c>
      <c r="K8" s="9">
        <v>1</v>
      </c>
      <c r="L8" s="11">
        <f t="shared" si="2"/>
        <v>0.6470588235294118</v>
      </c>
      <c r="M8" s="11">
        <f t="shared" si="3"/>
        <v>0.35294117647058826</v>
      </c>
      <c r="N8" s="11">
        <f t="shared" si="4"/>
        <v>0</v>
      </c>
      <c r="O8" s="11">
        <f t="shared" si="5"/>
        <v>0</v>
      </c>
      <c r="P8" s="11">
        <f t="shared" si="6"/>
        <v>3.1746031746031744E-2</v>
      </c>
      <c r="Q8" s="12">
        <f t="shared" si="7"/>
        <v>0.27868852459016391</v>
      </c>
      <c r="R8" s="12">
        <f t="shared" si="8"/>
        <v>0.37704918032786883</v>
      </c>
      <c r="S8" s="14">
        <f t="shared" si="9"/>
        <v>0.30158730158730157</v>
      </c>
      <c r="T8" s="14">
        <f t="shared" si="10"/>
        <v>0.67863648191517045</v>
      </c>
      <c r="U8" s="14">
        <f>(Table3114[[#This Row],[2B]]+Table3114[[#This Row],[3B]]+(3*Table3114[[#This Row],[HR]]))/Table3114[[#This Row],[AB]]</f>
        <v>9.8360655737704916E-2</v>
      </c>
      <c r="V8" s="15">
        <f>(0.69*Table3114[[#This Row],[BB]])+(0.89*Table3114[[#This Row],[1B]])+(1.27*Table3114[[#This Row],[2B]])+(1.62*Table3114[[#This Row],[3B]])+(2.1*Table3114[[#This Row],[HR]])/Table3114[[#This Row],[PA]]</f>
        <v>18.790000000000003</v>
      </c>
      <c r="W8" s="15">
        <f t="shared" si="11"/>
        <v>7.1015873015873012</v>
      </c>
    </row>
    <row r="9" spans="1:23" x14ac:dyDescent="0.25">
      <c r="A9" s="17" t="s">
        <v>56</v>
      </c>
      <c r="B9" s="6">
        <v>62</v>
      </c>
      <c r="C9" s="7">
        <f t="shared" si="0"/>
        <v>57</v>
      </c>
      <c r="D9" s="7">
        <f>SUM(Table3114[[#This Row],[1B]:[HR]])</f>
        <v>12</v>
      </c>
      <c r="E9" s="6">
        <v>5</v>
      </c>
      <c r="F9" s="6">
        <v>9</v>
      </c>
      <c r="G9" s="6">
        <v>3</v>
      </c>
      <c r="H9" s="6">
        <v>0</v>
      </c>
      <c r="I9" s="6">
        <v>0</v>
      </c>
      <c r="J9" s="8">
        <f t="shared" si="1"/>
        <v>15</v>
      </c>
      <c r="K9" s="9">
        <v>2</v>
      </c>
      <c r="L9" s="11">
        <f t="shared" si="2"/>
        <v>0.75</v>
      </c>
      <c r="M9" s="11">
        <f t="shared" si="3"/>
        <v>0.25</v>
      </c>
      <c r="N9" s="11">
        <f t="shared" si="4"/>
        <v>0</v>
      </c>
      <c r="O9" s="11">
        <f t="shared" si="5"/>
        <v>0</v>
      </c>
      <c r="P9" s="11">
        <f t="shared" si="6"/>
        <v>8.0645161290322578E-2</v>
      </c>
      <c r="Q9" s="12">
        <f t="shared" si="7"/>
        <v>0.21052631578947367</v>
      </c>
      <c r="R9" s="12">
        <f t="shared" si="8"/>
        <v>0.26315789473684209</v>
      </c>
      <c r="S9" s="14">
        <f t="shared" si="9"/>
        <v>0.27419354838709675</v>
      </c>
      <c r="T9" s="14">
        <f t="shared" si="10"/>
        <v>0.53735144312393879</v>
      </c>
      <c r="U9" s="14">
        <f>(Table3114[[#This Row],[2B]]+Table3114[[#This Row],[3B]]+(3*Table3114[[#This Row],[HR]]))/Table3114[[#This Row],[AB]]</f>
        <v>5.2631578947368418E-2</v>
      </c>
      <c r="V9" s="15">
        <f>(0.69*Table3114[[#This Row],[BB]])+(0.89*Table3114[[#This Row],[1B]])+(1.27*Table3114[[#This Row],[2B]])+(1.62*Table3114[[#This Row],[3B]])+(2.1*Table3114[[#This Row],[HR]])/Table3114[[#This Row],[PA]]</f>
        <v>15.27</v>
      </c>
      <c r="W9" s="15">
        <f t="shared" si="11"/>
        <v>4.4861290322580656</v>
      </c>
    </row>
    <row r="10" spans="1:23" x14ac:dyDescent="0.25">
      <c r="A10" s="17" t="s">
        <v>57</v>
      </c>
      <c r="B10" s="6">
        <v>28</v>
      </c>
      <c r="C10" s="7">
        <f t="shared" si="0"/>
        <v>26</v>
      </c>
      <c r="D10" s="7">
        <f>SUM(Table3114[[#This Row],[1B]:[HR]])</f>
        <v>5</v>
      </c>
      <c r="E10" s="6">
        <v>2</v>
      </c>
      <c r="F10" s="6">
        <v>0</v>
      </c>
      <c r="G10" s="6">
        <v>2</v>
      </c>
      <c r="H10" s="6">
        <v>2</v>
      </c>
      <c r="I10" s="6">
        <v>1</v>
      </c>
      <c r="J10" s="8">
        <f t="shared" si="1"/>
        <v>14</v>
      </c>
      <c r="K10" s="9">
        <v>1</v>
      </c>
      <c r="L10" s="11">
        <f t="shared" si="2"/>
        <v>0</v>
      </c>
      <c r="M10" s="11">
        <f t="shared" si="3"/>
        <v>0.4</v>
      </c>
      <c r="N10" s="11">
        <f t="shared" si="4"/>
        <v>0.4</v>
      </c>
      <c r="O10" s="11">
        <f t="shared" si="5"/>
        <v>0.2</v>
      </c>
      <c r="P10" s="11">
        <f t="shared" si="6"/>
        <v>7.1428571428571425E-2</v>
      </c>
      <c r="Q10" s="12">
        <f t="shared" si="7"/>
        <v>0.19230769230769232</v>
      </c>
      <c r="R10" s="12">
        <f t="shared" si="8"/>
        <v>0.53846153846153844</v>
      </c>
      <c r="S10" s="14">
        <f t="shared" si="9"/>
        <v>0.25</v>
      </c>
      <c r="T10" s="14">
        <f t="shared" si="10"/>
        <v>0.78846153846153844</v>
      </c>
      <c r="U10" s="14">
        <f>(Table3114[[#This Row],[2B]]+Table3114[[#This Row],[3B]]+(3*Table3114[[#This Row],[HR]]))/Table3114[[#This Row],[AB]]</f>
        <v>0.26923076923076922</v>
      </c>
      <c r="V10" s="15">
        <f>(0.69*Table3114[[#This Row],[BB]])+(0.89*Table3114[[#This Row],[1B]])+(1.27*Table3114[[#This Row],[2B]])+(1.62*Table3114[[#This Row],[3B]])+(2.1*Table3114[[#This Row],[HR]])/Table3114[[#This Row],[PA]]</f>
        <v>7.2350000000000003</v>
      </c>
      <c r="W10" s="15">
        <f t="shared" si="11"/>
        <v>3.6485714285714286</v>
      </c>
    </row>
    <row r="11" spans="1:23" x14ac:dyDescent="0.25">
      <c r="A11" s="17" t="s">
        <v>58</v>
      </c>
      <c r="B11" s="6">
        <v>28</v>
      </c>
      <c r="C11" s="7">
        <f t="shared" si="0"/>
        <v>25</v>
      </c>
      <c r="D11" s="7">
        <f>SUM(Table3114[[#This Row],[1B]:[HR]])</f>
        <v>3</v>
      </c>
      <c r="E11" s="6">
        <v>3</v>
      </c>
      <c r="F11" s="6">
        <v>2</v>
      </c>
      <c r="G11" s="6">
        <v>1</v>
      </c>
      <c r="H11" s="6">
        <v>0</v>
      </c>
      <c r="I11" s="6">
        <v>0</v>
      </c>
      <c r="J11" s="8">
        <f t="shared" si="1"/>
        <v>4</v>
      </c>
      <c r="K11" s="9">
        <v>1</v>
      </c>
      <c r="L11" s="11">
        <f t="shared" si="2"/>
        <v>0.66666666666666663</v>
      </c>
      <c r="M11" s="11">
        <f t="shared" si="3"/>
        <v>0.33333333333333331</v>
      </c>
      <c r="N11" s="11">
        <f t="shared" si="4"/>
        <v>0</v>
      </c>
      <c r="O11" s="11">
        <f t="shared" si="5"/>
        <v>0</v>
      </c>
      <c r="P11" s="11">
        <f t="shared" si="6"/>
        <v>0.10714285714285714</v>
      </c>
      <c r="Q11" s="12">
        <f t="shared" si="7"/>
        <v>0.12</v>
      </c>
      <c r="R11" s="12">
        <f t="shared" si="8"/>
        <v>0.16</v>
      </c>
      <c r="S11" s="14">
        <f t="shared" si="9"/>
        <v>0.21428571428571427</v>
      </c>
      <c r="T11" s="14">
        <f t="shared" si="10"/>
        <v>0.37428571428571428</v>
      </c>
      <c r="U11" s="14">
        <f>(Table3114[[#This Row],[2B]]+Table3114[[#This Row],[3B]]+(3*Table3114[[#This Row],[HR]]))/Table3114[[#This Row],[AB]]</f>
        <v>0.04</v>
      </c>
      <c r="V11" s="15">
        <f>(0.69*Table3114[[#This Row],[BB]])+(0.89*Table3114[[#This Row],[1B]])+(1.27*Table3114[[#This Row],[2B]])+(1.62*Table3114[[#This Row],[3B]])+(2.1*Table3114[[#This Row],[HR]])/Table3114[[#This Row],[PA]]</f>
        <v>5.1199999999999992</v>
      </c>
      <c r="W11" s="15">
        <f t="shared" si="11"/>
        <v>1.0428571428571429</v>
      </c>
    </row>
    <row r="12" spans="1:23" x14ac:dyDescent="0.25">
      <c r="A12" s="17" t="s">
        <v>59</v>
      </c>
      <c r="B12" s="6">
        <v>27</v>
      </c>
      <c r="C12" s="7">
        <f t="shared" si="0"/>
        <v>26</v>
      </c>
      <c r="D12" s="7">
        <f>SUM(Table3114[[#This Row],[1B]:[HR]])</f>
        <v>6</v>
      </c>
      <c r="E12" s="6">
        <v>1</v>
      </c>
      <c r="F12" s="6">
        <v>2</v>
      </c>
      <c r="G12" s="6">
        <v>2</v>
      </c>
      <c r="H12" s="6">
        <v>1</v>
      </c>
      <c r="I12" s="6">
        <v>1</v>
      </c>
      <c r="J12" s="8">
        <f t="shared" si="1"/>
        <v>13</v>
      </c>
      <c r="K12" s="9">
        <v>0</v>
      </c>
      <c r="L12" s="11">
        <f t="shared" si="2"/>
        <v>0.33333333333333331</v>
      </c>
      <c r="M12" s="11">
        <f t="shared" si="3"/>
        <v>0.33333333333333331</v>
      </c>
      <c r="N12" s="11">
        <f t="shared" si="4"/>
        <v>0.16666666666666666</v>
      </c>
      <c r="O12" s="11">
        <f t="shared" si="5"/>
        <v>0.16666666666666666</v>
      </c>
      <c r="P12" s="11">
        <f t="shared" si="6"/>
        <v>3.7037037037037035E-2</v>
      </c>
      <c r="Q12" s="12">
        <f t="shared" si="7"/>
        <v>0.23076923076923078</v>
      </c>
      <c r="R12" s="12">
        <f t="shared" si="8"/>
        <v>0.5</v>
      </c>
      <c r="S12" s="14">
        <f t="shared" si="9"/>
        <v>0.25925925925925924</v>
      </c>
      <c r="T12" s="14">
        <f t="shared" si="10"/>
        <v>0.7592592592592593</v>
      </c>
      <c r="U12" s="14">
        <f>(Table3114[[#This Row],[2B]]+Table3114[[#This Row],[3B]]+(3*Table3114[[#This Row],[HR]]))/Table3114[[#This Row],[AB]]</f>
        <v>0.23076923076923078</v>
      </c>
      <c r="V12" s="15">
        <f>(0.69*Table3114[[#This Row],[BB]])+(0.89*Table3114[[#This Row],[1B]])+(1.27*Table3114[[#This Row],[2B]])+(1.62*Table3114[[#This Row],[3B]])+(2.1*Table3114[[#This Row],[HR]])/Table3114[[#This Row],[PA]]</f>
        <v>6.7077777777777774</v>
      </c>
      <c r="W12" s="15">
        <f t="shared" si="11"/>
        <v>3.4377777777777774</v>
      </c>
    </row>
    <row r="13" spans="1:23" x14ac:dyDescent="0.25">
      <c r="A13" s="17" t="s">
        <v>60</v>
      </c>
      <c r="B13" s="6">
        <v>29</v>
      </c>
      <c r="C13" s="7">
        <f t="shared" si="0"/>
        <v>28</v>
      </c>
      <c r="D13" s="7">
        <f>SUM(Table3114[[#This Row],[1B]:[HR]])</f>
        <v>8</v>
      </c>
      <c r="E13" s="6">
        <v>1</v>
      </c>
      <c r="F13" s="6">
        <v>8</v>
      </c>
      <c r="G13" s="6">
        <v>0</v>
      </c>
      <c r="H13" s="6">
        <v>0</v>
      </c>
      <c r="I13" s="6">
        <v>0</v>
      </c>
      <c r="J13" s="8">
        <f t="shared" si="1"/>
        <v>8</v>
      </c>
      <c r="K13" s="9">
        <v>3</v>
      </c>
      <c r="L13" s="11">
        <f t="shared" si="2"/>
        <v>1</v>
      </c>
      <c r="M13" s="11">
        <f t="shared" si="3"/>
        <v>0</v>
      </c>
      <c r="N13" s="11">
        <f t="shared" si="4"/>
        <v>0</v>
      </c>
      <c r="O13" s="11">
        <f t="shared" si="5"/>
        <v>0</v>
      </c>
      <c r="P13" s="11">
        <f t="shared" si="6"/>
        <v>3.4482758620689655E-2</v>
      </c>
      <c r="Q13" s="12">
        <f t="shared" si="7"/>
        <v>0.2857142857142857</v>
      </c>
      <c r="R13" s="12">
        <f t="shared" si="8"/>
        <v>0.2857142857142857</v>
      </c>
      <c r="S13" s="14">
        <f t="shared" si="9"/>
        <v>0.31034482758620691</v>
      </c>
      <c r="T13" s="14">
        <f t="shared" si="10"/>
        <v>0.59605911330049266</v>
      </c>
      <c r="U13" s="14">
        <f>(Table3114[[#This Row],[2B]]+Table3114[[#This Row],[3B]]+(3*Table3114[[#This Row],[HR]]))/Table3114[[#This Row],[AB]]</f>
        <v>0</v>
      </c>
      <c r="V13" s="15">
        <f>(0.69*Table3114[[#This Row],[BB]])+(0.89*Table3114[[#This Row],[1B]])+(1.27*Table3114[[#This Row],[2B]])+(1.62*Table3114[[#This Row],[3B]])+(2.1*Table3114[[#This Row],[HR]])/Table3114[[#This Row],[PA]]</f>
        <v>7.8100000000000005</v>
      </c>
      <c r="W13" s="15">
        <f t="shared" si="11"/>
        <v>2.6172413793103448</v>
      </c>
    </row>
    <row r="14" spans="1:23" x14ac:dyDescent="0.25">
      <c r="A14" s="18" t="s">
        <v>233</v>
      </c>
      <c r="B14" s="6">
        <v>26</v>
      </c>
      <c r="C14" s="19">
        <f t="shared" si="0"/>
        <v>24</v>
      </c>
      <c r="D14" s="7">
        <f>SUM(Table3114[[#This Row],[1B]:[HR]])</f>
        <v>1</v>
      </c>
      <c r="E14" s="6">
        <v>2</v>
      </c>
      <c r="F14" s="6">
        <v>1</v>
      </c>
      <c r="G14" s="6">
        <v>0</v>
      </c>
      <c r="H14" s="6">
        <v>0</v>
      </c>
      <c r="I14" s="6">
        <v>0</v>
      </c>
      <c r="J14" s="8">
        <f t="shared" si="1"/>
        <v>1</v>
      </c>
      <c r="K14" s="9">
        <v>0</v>
      </c>
      <c r="L14" s="20">
        <f t="shared" si="2"/>
        <v>1</v>
      </c>
      <c r="M14" s="20">
        <f t="shared" si="3"/>
        <v>0</v>
      </c>
      <c r="N14" s="11">
        <f t="shared" si="4"/>
        <v>0</v>
      </c>
      <c r="O14" s="11">
        <f t="shared" si="5"/>
        <v>0</v>
      </c>
      <c r="P14" s="11">
        <f t="shared" si="6"/>
        <v>7.6923076923076927E-2</v>
      </c>
      <c r="Q14" s="21">
        <f t="shared" si="7"/>
        <v>4.1666666666666664E-2</v>
      </c>
      <c r="R14" s="21">
        <f t="shared" si="8"/>
        <v>4.1666666666666664E-2</v>
      </c>
      <c r="S14" s="22">
        <f t="shared" si="9"/>
        <v>0.11538461538461539</v>
      </c>
      <c r="T14" s="22">
        <f t="shared" si="10"/>
        <v>0.15705128205128205</v>
      </c>
      <c r="U14" s="22">
        <f>(Table3114[[#This Row],[2B]]+Table3114[[#This Row],[3B]]+(3*Table3114[[#This Row],[HR]]))/Table3114[[#This Row],[AB]]</f>
        <v>0</v>
      </c>
      <c r="V14" s="23">
        <f>(0.69*Table3114[[#This Row],[BB]])+(0.89*Table3114[[#This Row],[1B]])+(1.27*Table3114[[#This Row],[2B]])+(1.62*Table3114[[#This Row],[3B]])+(2.1*Table3114[[#This Row],[HR]])/Table3114[[#This Row],[PA]]</f>
        <v>2.27</v>
      </c>
      <c r="W14" s="15">
        <f t="shared" si="11"/>
        <v>0.17538461538461542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85D-68C1-48ED-95F1-918CB5DCCEAD}">
  <dimension ref="A1:W14"/>
  <sheetViews>
    <sheetView workbookViewId="0">
      <selection activeCell="E10" sqref="E10"/>
    </sheetView>
  </sheetViews>
  <sheetFormatPr defaultRowHeight="15" x14ac:dyDescent="0.25"/>
  <cols>
    <col min="1" max="1" width="16.71093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61</v>
      </c>
      <c r="B2" s="6">
        <v>72</v>
      </c>
      <c r="C2" s="7">
        <f t="shared" ref="C2:C14" si="0">B2-E2</f>
        <v>66</v>
      </c>
      <c r="D2" s="7">
        <f>SUM(Table3115[[#This Row],[1B]:[HR]])</f>
        <v>23</v>
      </c>
      <c r="E2" s="6">
        <v>6</v>
      </c>
      <c r="F2" s="6">
        <v>14</v>
      </c>
      <c r="G2" s="6">
        <v>6</v>
      </c>
      <c r="H2" s="6">
        <v>1</v>
      </c>
      <c r="I2" s="6">
        <v>2</v>
      </c>
      <c r="J2" s="8">
        <f t="shared" ref="J2:J14" si="1">SUM((F2*1),(G2*2),(H2*3),(I2*4))</f>
        <v>37</v>
      </c>
      <c r="K2" s="9">
        <v>3</v>
      </c>
      <c r="L2" s="10">
        <f t="shared" ref="L2:L14" si="2">IFERROR(F2/D2,0)</f>
        <v>0.60869565217391308</v>
      </c>
      <c r="M2" s="10">
        <f t="shared" ref="M2:M14" si="3">IFERROR(G2/D2,0)</f>
        <v>0.2608695652173913</v>
      </c>
      <c r="N2" s="10">
        <f t="shared" ref="N2:N14" si="4">IFERROR(H2/D2,0)</f>
        <v>4.3478260869565216E-2</v>
      </c>
      <c r="O2" s="11">
        <f t="shared" ref="O2:O14" si="5">IFERROR(I2/D2,0)</f>
        <v>8.6956521739130432E-2</v>
      </c>
      <c r="P2" s="11">
        <f t="shared" ref="P2:P14" si="6">IFERROR(E2/B2,0)</f>
        <v>8.3333333333333329E-2</v>
      </c>
      <c r="Q2" s="12">
        <f t="shared" ref="Q2:Q14" si="7">IFERROR((F2+G2+H2+I2)/C2,0)</f>
        <v>0.34848484848484851</v>
      </c>
      <c r="R2" s="13">
        <f t="shared" ref="R2:R14" si="8">IFERROR(J2/C2,0)</f>
        <v>0.56060606060606055</v>
      </c>
      <c r="S2" s="14">
        <f t="shared" ref="S2:S14" si="9">(D2+E2)/B2</f>
        <v>0.40277777777777779</v>
      </c>
      <c r="T2" s="14">
        <f t="shared" ref="T2:T14" si="10">R2+S2</f>
        <v>0.96338383838383834</v>
      </c>
      <c r="U2" s="14">
        <f>(Table3115[[#This Row],[2B]]+Table3115[[#This Row],[3B]]+(3*Table3115[[#This Row],[HR]]))/Table3115[[#This Row],[AB]]</f>
        <v>0.19696969696969696</v>
      </c>
      <c r="V2" s="15">
        <f>(0.69*Table3115[[#This Row],[BB]])+(0.89*Table3115[[#This Row],[1B]])+(1.27*Table3115[[#This Row],[2B]])+(1.62*Table3115[[#This Row],[3B]])+(2.1*Table3115[[#This Row],[HR]])/Table3115[[#This Row],[PA]]</f>
        <v>25.898333333333337</v>
      </c>
      <c r="W2" s="15">
        <f t="shared" ref="W2:W14" si="11">((D2+E2)*(J2+(0.26*E2))+(0.52*K2))/B2</f>
        <v>15.552777777777777</v>
      </c>
    </row>
    <row r="3" spans="1:23" x14ac:dyDescent="0.25">
      <c r="A3" s="17" t="s">
        <v>62</v>
      </c>
      <c r="B3" s="6">
        <v>70</v>
      </c>
      <c r="C3" s="7">
        <f t="shared" si="0"/>
        <v>65</v>
      </c>
      <c r="D3" s="7">
        <f>SUM(Table3115[[#This Row],[1B]:[HR]])</f>
        <v>10</v>
      </c>
      <c r="E3" s="6">
        <v>5</v>
      </c>
      <c r="F3" s="6">
        <v>3</v>
      </c>
      <c r="G3" s="6">
        <v>3</v>
      </c>
      <c r="H3" s="6">
        <v>0</v>
      </c>
      <c r="I3" s="6">
        <v>4</v>
      </c>
      <c r="J3" s="8">
        <f t="shared" si="1"/>
        <v>25</v>
      </c>
      <c r="K3" s="9">
        <v>4</v>
      </c>
      <c r="L3" s="11">
        <f t="shared" si="2"/>
        <v>0.3</v>
      </c>
      <c r="M3" s="11">
        <f t="shared" si="3"/>
        <v>0.3</v>
      </c>
      <c r="N3" s="11">
        <f t="shared" si="4"/>
        <v>0</v>
      </c>
      <c r="O3" s="11">
        <f t="shared" si="5"/>
        <v>0.4</v>
      </c>
      <c r="P3" s="11">
        <f t="shared" si="6"/>
        <v>7.1428571428571425E-2</v>
      </c>
      <c r="Q3" s="12">
        <f t="shared" si="7"/>
        <v>0.15384615384615385</v>
      </c>
      <c r="R3" s="12">
        <f t="shared" si="8"/>
        <v>0.38461538461538464</v>
      </c>
      <c r="S3" s="14">
        <f t="shared" si="9"/>
        <v>0.21428571428571427</v>
      </c>
      <c r="T3" s="14">
        <f t="shared" si="10"/>
        <v>0.59890109890109888</v>
      </c>
      <c r="U3" s="14">
        <f>(Table3115[[#This Row],[2B]]+Table3115[[#This Row],[3B]]+(3*Table3115[[#This Row],[HR]]))/Table3115[[#This Row],[AB]]</f>
        <v>0.23076923076923078</v>
      </c>
      <c r="V3" s="15">
        <f>(0.69*Table3115[[#This Row],[BB]])+(0.89*Table3115[[#This Row],[1B]])+(1.27*Table3115[[#This Row],[2B]])+(1.62*Table3115[[#This Row],[3B]])+(2.1*Table3115[[#This Row],[HR]])/Table3115[[#This Row],[PA]]</f>
        <v>10.049999999999999</v>
      </c>
      <c r="W3" s="15">
        <f t="shared" si="11"/>
        <v>5.6654285714285715</v>
      </c>
    </row>
    <row r="4" spans="1:23" x14ac:dyDescent="0.25">
      <c r="A4" s="17" t="s">
        <v>63</v>
      </c>
      <c r="B4" s="6">
        <v>67</v>
      </c>
      <c r="C4" s="7">
        <f t="shared" si="0"/>
        <v>62</v>
      </c>
      <c r="D4" s="7">
        <f>SUM(Table3115[[#This Row],[1B]:[HR]])</f>
        <v>12</v>
      </c>
      <c r="E4" s="6">
        <v>5</v>
      </c>
      <c r="F4" s="6">
        <v>5</v>
      </c>
      <c r="G4" s="6">
        <v>5</v>
      </c>
      <c r="H4" s="6">
        <v>1</v>
      </c>
      <c r="I4" s="6">
        <v>1</v>
      </c>
      <c r="J4" s="8">
        <f t="shared" si="1"/>
        <v>22</v>
      </c>
      <c r="K4" s="9">
        <v>3</v>
      </c>
      <c r="L4" s="11">
        <f t="shared" si="2"/>
        <v>0.41666666666666669</v>
      </c>
      <c r="M4" s="11">
        <f t="shared" si="3"/>
        <v>0.41666666666666669</v>
      </c>
      <c r="N4" s="11">
        <f t="shared" si="4"/>
        <v>8.3333333333333329E-2</v>
      </c>
      <c r="O4" s="11">
        <f t="shared" si="5"/>
        <v>8.3333333333333329E-2</v>
      </c>
      <c r="P4" s="11">
        <f t="shared" si="6"/>
        <v>7.4626865671641784E-2</v>
      </c>
      <c r="Q4" s="12">
        <f t="shared" si="7"/>
        <v>0.19354838709677419</v>
      </c>
      <c r="R4" s="12">
        <f t="shared" si="8"/>
        <v>0.35483870967741937</v>
      </c>
      <c r="S4" s="14">
        <f t="shared" si="9"/>
        <v>0.2537313432835821</v>
      </c>
      <c r="T4" s="14">
        <f t="shared" si="10"/>
        <v>0.60857005296100142</v>
      </c>
      <c r="U4" s="14">
        <f>(Table3115[[#This Row],[2B]]+Table3115[[#This Row],[3B]]+(3*Table3115[[#This Row],[HR]]))/Table3115[[#This Row],[AB]]</f>
        <v>0.14516129032258066</v>
      </c>
      <c r="V4" s="15">
        <f>(0.69*Table3115[[#This Row],[BB]])+(0.89*Table3115[[#This Row],[1B]])+(1.27*Table3115[[#This Row],[2B]])+(1.62*Table3115[[#This Row],[3B]])+(2.1*Table3115[[#This Row],[HR]])/Table3115[[#This Row],[PA]]</f>
        <v>15.90134328358209</v>
      </c>
      <c r="W4" s="15">
        <f t="shared" si="11"/>
        <v>5.9352238805970154</v>
      </c>
    </row>
    <row r="5" spans="1:23" x14ac:dyDescent="0.25">
      <c r="A5" s="17" t="s">
        <v>64</v>
      </c>
      <c r="B5" s="6">
        <v>67</v>
      </c>
      <c r="C5" s="7">
        <f t="shared" si="0"/>
        <v>60</v>
      </c>
      <c r="D5" s="7">
        <f>SUM(Table3115[[#This Row],[1B]:[HR]])</f>
        <v>29</v>
      </c>
      <c r="E5" s="6">
        <v>7</v>
      </c>
      <c r="F5" s="6">
        <v>20</v>
      </c>
      <c r="G5" s="6">
        <v>7</v>
      </c>
      <c r="H5" s="6">
        <v>0</v>
      </c>
      <c r="I5" s="6">
        <v>2</v>
      </c>
      <c r="J5" s="8">
        <f t="shared" si="1"/>
        <v>42</v>
      </c>
      <c r="K5" s="9">
        <v>10</v>
      </c>
      <c r="L5" s="11">
        <f t="shared" si="2"/>
        <v>0.68965517241379315</v>
      </c>
      <c r="M5" s="11">
        <f t="shared" si="3"/>
        <v>0.2413793103448276</v>
      </c>
      <c r="N5" s="11">
        <f t="shared" si="4"/>
        <v>0</v>
      </c>
      <c r="O5" s="11">
        <f t="shared" si="5"/>
        <v>6.8965517241379309E-2</v>
      </c>
      <c r="P5" s="11">
        <f t="shared" si="6"/>
        <v>0.1044776119402985</v>
      </c>
      <c r="Q5" s="12">
        <f t="shared" si="7"/>
        <v>0.48333333333333334</v>
      </c>
      <c r="R5" s="12">
        <f t="shared" si="8"/>
        <v>0.7</v>
      </c>
      <c r="S5" s="14">
        <f t="shared" si="9"/>
        <v>0.53731343283582089</v>
      </c>
      <c r="T5" s="14">
        <f t="shared" si="10"/>
        <v>1.2373134328358208</v>
      </c>
      <c r="U5" s="14">
        <f>(Table3115[[#This Row],[2B]]+Table3115[[#This Row],[3B]]+(3*Table3115[[#This Row],[HR]]))/Table3115[[#This Row],[AB]]</f>
        <v>0.21666666666666667</v>
      </c>
      <c r="V5" s="15">
        <f>(0.69*Table3115[[#This Row],[BB]])+(0.89*Table3115[[#This Row],[1B]])+(1.27*Table3115[[#This Row],[2B]])+(1.62*Table3115[[#This Row],[3B]])+(2.1*Table3115[[#This Row],[HR]])/Table3115[[#This Row],[PA]]</f>
        <v>31.582686567164181</v>
      </c>
      <c r="W5" s="15">
        <f t="shared" si="11"/>
        <v>23.62268656716418</v>
      </c>
    </row>
    <row r="6" spans="1:23" x14ac:dyDescent="0.25">
      <c r="A6" s="16" t="s">
        <v>65</v>
      </c>
      <c r="B6" s="6">
        <v>65</v>
      </c>
      <c r="C6" s="7">
        <f t="shared" si="0"/>
        <v>64</v>
      </c>
      <c r="D6" s="7">
        <f>SUM(Table3115[[#This Row],[1B]:[HR]])</f>
        <v>17</v>
      </c>
      <c r="E6" s="6">
        <v>1</v>
      </c>
      <c r="F6" s="6">
        <v>9</v>
      </c>
      <c r="G6" s="6">
        <v>6</v>
      </c>
      <c r="H6" s="6">
        <v>0</v>
      </c>
      <c r="I6" s="6">
        <v>2</v>
      </c>
      <c r="J6" s="8">
        <f t="shared" si="1"/>
        <v>29</v>
      </c>
      <c r="K6" s="9">
        <v>3</v>
      </c>
      <c r="L6" s="11">
        <f t="shared" si="2"/>
        <v>0.52941176470588236</v>
      </c>
      <c r="M6" s="11">
        <f t="shared" si="3"/>
        <v>0.35294117647058826</v>
      </c>
      <c r="N6" s="11">
        <f t="shared" si="4"/>
        <v>0</v>
      </c>
      <c r="O6" s="11">
        <f t="shared" si="5"/>
        <v>0.11764705882352941</v>
      </c>
      <c r="P6" s="11">
        <f t="shared" si="6"/>
        <v>1.5384615384615385E-2</v>
      </c>
      <c r="Q6" s="12">
        <f t="shared" si="7"/>
        <v>0.265625</v>
      </c>
      <c r="R6" s="12">
        <f t="shared" si="8"/>
        <v>0.453125</v>
      </c>
      <c r="S6" s="14">
        <f t="shared" si="9"/>
        <v>0.27692307692307694</v>
      </c>
      <c r="T6" s="14">
        <f t="shared" si="10"/>
        <v>0.73004807692307694</v>
      </c>
      <c r="U6" s="14">
        <f>(Table3115[[#This Row],[2B]]+Table3115[[#This Row],[3B]]+(3*Table3115[[#This Row],[HR]]))/Table3115[[#This Row],[AB]]</f>
        <v>0.1875</v>
      </c>
      <c r="V6" s="15">
        <f>(0.69*Table3115[[#This Row],[BB]])+(0.89*Table3115[[#This Row],[1B]])+(1.27*Table3115[[#This Row],[2B]])+(1.62*Table3115[[#This Row],[3B]])+(2.1*Table3115[[#This Row],[HR]])/Table3115[[#This Row],[PA]]</f>
        <v>16.384615384615383</v>
      </c>
      <c r="W6" s="15">
        <f t="shared" si="11"/>
        <v>8.1267692307692307</v>
      </c>
    </row>
    <row r="7" spans="1:23" x14ac:dyDescent="0.25">
      <c r="A7" s="17" t="s">
        <v>66</v>
      </c>
      <c r="B7" s="6">
        <v>65</v>
      </c>
      <c r="C7" s="7">
        <f t="shared" si="0"/>
        <v>60</v>
      </c>
      <c r="D7" s="7">
        <f>SUM(Table3115[[#This Row],[1B]:[HR]])</f>
        <v>17</v>
      </c>
      <c r="E7" s="6">
        <v>5</v>
      </c>
      <c r="F7" s="6">
        <v>6</v>
      </c>
      <c r="G7" s="6">
        <v>4</v>
      </c>
      <c r="H7" s="6">
        <v>1</v>
      </c>
      <c r="I7" s="6">
        <v>6</v>
      </c>
      <c r="J7" s="8">
        <f t="shared" si="1"/>
        <v>41</v>
      </c>
      <c r="K7" s="9">
        <v>1</v>
      </c>
      <c r="L7" s="11">
        <f t="shared" si="2"/>
        <v>0.35294117647058826</v>
      </c>
      <c r="M7" s="11">
        <f t="shared" si="3"/>
        <v>0.23529411764705882</v>
      </c>
      <c r="N7" s="11">
        <f t="shared" si="4"/>
        <v>5.8823529411764705E-2</v>
      </c>
      <c r="O7" s="11">
        <f t="shared" si="5"/>
        <v>0.35294117647058826</v>
      </c>
      <c r="P7" s="11">
        <f t="shared" si="6"/>
        <v>7.6923076923076927E-2</v>
      </c>
      <c r="Q7" s="12">
        <f t="shared" si="7"/>
        <v>0.28333333333333333</v>
      </c>
      <c r="R7" s="12">
        <f t="shared" si="8"/>
        <v>0.68333333333333335</v>
      </c>
      <c r="S7" s="14">
        <f t="shared" si="9"/>
        <v>0.33846153846153848</v>
      </c>
      <c r="T7" s="14">
        <f t="shared" si="10"/>
        <v>1.0217948717948717</v>
      </c>
      <c r="U7" s="14">
        <f>(Table3115[[#This Row],[2B]]+Table3115[[#This Row],[3B]]+(3*Table3115[[#This Row],[HR]]))/Table3115[[#This Row],[AB]]</f>
        <v>0.38333333333333336</v>
      </c>
      <c r="V7" s="15">
        <f>(0.69*Table3115[[#This Row],[BB]])+(0.89*Table3115[[#This Row],[1B]])+(1.27*Table3115[[#This Row],[2B]])+(1.62*Table3115[[#This Row],[3B]])+(2.1*Table3115[[#This Row],[HR]])/Table3115[[#This Row],[PA]]</f>
        <v>15.683846153846153</v>
      </c>
      <c r="W7" s="15">
        <f t="shared" si="11"/>
        <v>14.324923076923076</v>
      </c>
    </row>
    <row r="8" spans="1:23" x14ac:dyDescent="0.25">
      <c r="A8" s="17" t="s">
        <v>67</v>
      </c>
      <c r="B8" s="6">
        <v>64</v>
      </c>
      <c r="C8" s="7">
        <f t="shared" si="0"/>
        <v>62</v>
      </c>
      <c r="D8" s="7">
        <f>SUM(Table3115[[#This Row],[1B]:[HR]])</f>
        <v>15</v>
      </c>
      <c r="E8" s="6">
        <v>2</v>
      </c>
      <c r="F8" s="6">
        <v>7</v>
      </c>
      <c r="G8" s="6">
        <v>4</v>
      </c>
      <c r="H8" s="6">
        <v>0</v>
      </c>
      <c r="I8" s="6">
        <v>4</v>
      </c>
      <c r="J8" s="8">
        <f t="shared" si="1"/>
        <v>31</v>
      </c>
      <c r="K8" s="9">
        <v>3</v>
      </c>
      <c r="L8" s="11">
        <f t="shared" si="2"/>
        <v>0.46666666666666667</v>
      </c>
      <c r="M8" s="11">
        <f t="shared" si="3"/>
        <v>0.26666666666666666</v>
      </c>
      <c r="N8" s="11">
        <f t="shared" si="4"/>
        <v>0</v>
      </c>
      <c r="O8" s="11">
        <f t="shared" si="5"/>
        <v>0.26666666666666666</v>
      </c>
      <c r="P8" s="11">
        <f t="shared" si="6"/>
        <v>3.125E-2</v>
      </c>
      <c r="Q8" s="12">
        <f t="shared" si="7"/>
        <v>0.24193548387096775</v>
      </c>
      <c r="R8" s="12">
        <f t="shared" si="8"/>
        <v>0.5</v>
      </c>
      <c r="S8" s="14">
        <f t="shared" si="9"/>
        <v>0.265625</v>
      </c>
      <c r="T8" s="14">
        <f t="shared" si="10"/>
        <v>0.765625</v>
      </c>
      <c r="U8" s="14">
        <f>(Table3115[[#This Row],[2B]]+Table3115[[#This Row],[3B]]+(3*Table3115[[#This Row],[HR]]))/Table3115[[#This Row],[AB]]</f>
        <v>0.25806451612903225</v>
      </c>
      <c r="V8" s="15">
        <f>(0.69*Table3115[[#This Row],[BB]])+(0.89*Table3115[[#This Row],[1B]])+(1.27*Table3115[[#This Row],[2B]])+(1.62*Table3115[[#This Row],[3B]])+(2.1*Table3115[[#This Row],[HR]])/Table3115[[#This Row],[PA]]</f>
        <v>12.821250000000001</v>
      </c>
      <c r="W8" s="15">
        <f t="shared" si="11"/>
        <v>8.3968749999999996</v>
      </c>
    </row>
    <row r="9" spans="1:23" x14ac:dyDescent="0.25">
      <c r="A9" s="17" t="s">
        <v>68</v>
      </c>
      <c r="B9" s="6">
        <v>61</v>
      </c>
      <c r="C9" s="7">
        <f t="shared" si="0"/>
        <v>55</v>
      </c>
      <c r="D9" s="7">
        <f>SUM(Table3115[[#This Row],[1B]:[HR]])</f>
        <v>16</v>
      </c>
      <c r="E9" s="6">
        <v>6</v>
      </c>
      <c r="F9" s="6">
        <v>10</v>
      </c>
      <c r="G9" s="6">
        <v>3</v>
      </c>
      <c r="H9" s="6">
        <v>0</v>
      </c>
      <c r="I9" s="6">
        <v>3</v>
      </c>
      <c r="J9" s="8">
        <f t="shared" si="1"/>
        <v>28</v>
      </c>
      <c r="K9" s="9">
        <v>4</v>
      </c>
      <c r="L9" s="11">
        <f t="shared" si="2"/>
        <v>0.625</v>
      </c>
      <c r="M9" s="11">
        <f t="shared" si="3"/>
        <v>0.1875</v>
      </c>
      <c r="N9" s="11">
        <f t="shared" si="4"/>
        <v>0</v>
      </c>
      <c r="O9" s="11">
        <f t="shared" si="5"/>
        <v>0.1875</v>
      </c>
      <c r="P9" s="11">
        <f t="shared" si="6"/>
        <v>9.8360655737704916E-2</v>
      </c>
      <c r="Q9" s="12">
        <f t="shared" si="7"/>
        <v>0.29090909090909089</v>
      </c>
      <c r="R9" s="12">
        <f t="shared" si="8"/>
        <v>0.50909090909090904</v>
      </c>
      <c r="S9" s="14">
        <f t="shared" si="9"/>
        <v>0.36065573770491804</v>
      </c>
      <c r="T9" s="14">
        <f t="shared" si="10"/>
        <v>0.86974664679582703</v>
      </c>
      <c r="U9" s="14">
        <f>(Table3115[[#This Row],[2B]]+Table3115[[#This Row],[3B]]+(3*Table3115[[#This Row],[HR]]))/Table3115[[#This Row],[AB]]</f>
        <v>0.21818181818181817</v>
      </c>
      <c r="V9" s="15">
        <f>(0.69*Table3115[[#This Row],[BB]])+(0.89*Table3115[[#This Row],[1B]])+(1.27*Table3115[[#This Row],[2B]])+(1.62*Table3115[[#This Row],[3B]])+(2.1*Table3115[[#This Row],[HR]])/Table3115[[#This Row],[PA]]</f>
        <v>16.953278688524588</v>
      </c>
      <c r="W9" s="15">
        <f t="shared" si="11"/>
        <v>10.695081967213115</v>
      </c>
    </row>
    <row r="10" spans="1:23" x14ac:dyDescent="0.25">
      <c r="A10" s="17" t="s">
        <v>69</v>
      </c>
      <c r="B10" s="6">
        <v>27</v>
      </c>
      <c r="C10" s="7">
        <f t="shared" si="0"/>
        <v>26</v>
      </c>
      <c r="D10" s="7">
        <f>SUM(Table3115[[#This Row],[1B]:[HR]])</f>
        <v>3</v>
      </c>
      <c r="E10" s="6">
        <v>1</v>
      </c>
      <c r="F10" s="6">
        <v>1</v>
      </c>
      <c r="G10" s="6">
        <v>2</v>
      </c>
      <c r="H10" s="6">
        <v>0</v>
      </c>
      <c r="I10" s="6">
        <v>0</v>
      </c>
      <c r="J10" s="8">
        <f t="shared" si="1"/>
        <v>5</v>
      </c>
      <c r="K10" s="9">
        <v>2</v>
      </c>
      <c r="L10" s="11">
        <f t="shared" si="2"/>
        <v>0.33333333333333331</v>
      </c>
      <c r="M10" s="11">
        <f t="shared" si="3"/>
        <v>0.66666666666666663</v>
      </c>
      <c r="N10" s="11">
        <f t="shared" si="4"/>
        <v>0</v>
      </c>
      <c r="O10" s="11">
        <f t="shared" si="5"/>
        <v>0</v>
      </c>
      <c r="P10" s="11">
        <f t="shared" si="6"/>
        <v>3.7037037037037035E-2</v>
      </c>
      <c r="Q10" s="12">
        <f t="shared" si="7"/>
        <v>0.11538461538461539</v>
      </c>
      <c r="R10" s="12">
        <f t="shared" si="8"/>
        <v>0.19230769230769232</v>
      </c>
      <c r="S10" s="14">
        <f t="shared" si="9"/>
        <v>0.14814814814814814</v>
      </c>
      <c r="T10" s="14">
        <f t="shared" si="10"/>
        <v>0.34045584045584043</v>
      </c>
      <c r="U10" s="14">
        <f>(Table3115[[#This Row],[2B]]+Table3115[[#This Row],[3B]]+(3*Table3115[[#This Row],[HR]]))/Table3115[[#This Row],[AB]]</f>
        <v>7.6923076923076927E-2</v>
      </c>
      <c r="V10" s="15">
        <f>(0.69*Table3115[[#This Row],[BB]])+(0.89*Table3115[[#This Row],[1B]])+(1.27*Table3115[[#This Row],[2B]])+(1.62*Table3115[[#This Row],[3B]])+(2.1*Table3115[[#This Row],[HR]])/Table3115[[#This Row],[PA]]</f>
        <v>4.12</v>
      </c>
      <c r="W10" s="15">
        <f t="shared" si="11"/>
        <v>0.81777777777777771</v>
      </c>
    </row>
    <row r="11" spans="1:23" x14ac:dyDescent="0.25">
      <c r="A11" s="17" t="s">
        <v>70</v>
      </c>
      <c r="B11" s="6">
        <v>26</v>
      </c>
      <c r="C11" s="7">
        <f t="shared" si="0"/>
        <v>26</v>
      </c>
      <c r="D11" s="7">
        <f>SUM(Table3115[[#This Row],[1B]:[HR]])</f>
        <v>3</v>
      </c>
      <c r="E11" s="6">
        <v>0</v>
      </c>
      <c r="F11" s="6">
        <v>2</v>
      </c>
      <c r="G11" s="6">
        <v>1</v>
      </c>
      <c r="H11" s="6">
        <v>0</v>
      </c>
      <c r="I11" s="6">
        <v>0</v>
      </c>
      <c r="J11" s="8">
        <f t="shared" si="1"/>
        <v>4</v>
      </c>
      <c r="K11" s="9">
        <v>1</v>
      </c>
      <c r="L11" s="11">
        <f t="shared" si="2"/>
        <v>0.66666666666666663</v>
      </c>
      <c r="M11" s="11">
        <f t="shared" si="3"/>
        <v>0.33333333333333331</v>
      </c>
      <c r="N11" s="11">
        <f t="shared" si="4"/>
        <v>0</v>
      </c>
      <c r="O11" s="11">
        <f t="shared" si="5"/>
        <v>0</v>
      </c>
      <c r="P11" s="11">
        <f t="shared" si="6"/>
        <v>0</v>
      </c>
      <c r="Q11" s="12">
        <f t="shared" si="7"/>
        <v>0.11538461538461539</v>
      </c>
      <c r="R11" s="12">
        <f t="shared" si="8"/>
        <v>0.15384615384615385</v>
      </c>
      <c r="S11" s="14">
        <f t="shared" si="9"/>
        <v>0.11538461538461539</v>
      </c>
      <c r="T11" s="14">
        <f t="shared" si="10"/>
        <v>0.26923076923076927</v>
      </c>
      <c r="U11" s="14">
        <f>(Table3115[[#This Row],[2B]]+Table3115[[#This Row],[3B]]+(3*Table3115[[#This Row],[HR]]))/Table3115[[#This Row],[AB]]</f>
        <v>3.8461538461538464E-2</v>
      </c>
      <c r="V11" s="15">
        <f>(0.69*Table3115[[#This Row],[BB]])+(0.89*Table3115[[#This Row],[1B]])+(1.27*Table3115[[#This Row],[2B]])+(1.62*Table3115[[#This Row],[3B]])+(2.1*Table3115[[#This Row],[HR]])/Table3115[[#This Row],[PA]]</f>
        <v>3.05</v>
      </c>
      <c r="W11" s="15">
        <f t="shared" si="11"/>
        <v>0.48153846153846153</v>
      </c>
    </row>
    <row r="12" spans="1:23" x14ac:dyDescent="0.25">
      <c r="A12" s="17" t="s">
        <v>71</v>
      </c>
      <c r="B12" s="6">
        <v>26</v>
      </c>
      <c r="C12" s="7">
        <f t="shared" si="0"/>
        <v>24</v>
      </c>
      <c r="D12" s="7">
        <f>SUM(Table3115[[#This Row],[1B]:[HR]])</f>
        <v>6</v>
      </c>
      <c r="E12" s="6">
        <v>2</v>
      </c>
      <c r="F12" s="6">
        <v>3</v>
      </c>
      <c r="G12" s="6">
        <v>3</v>
      </c>
      <c r="H12" s="6">
        <v>0</v>
      </c>
      <c r="I12" s="6">
        <v>0</v>
      </c>
      <c r="J12" s="8">
        <f t="shared" si="1"/>
        <v>9</v>
      </c>
      <c r="K12" s="9">
        <v>0</v>
      </c>
      <c r="L12" s="11">
        <f t="shared" si="2"/>
        <v>0.5</v>
      </c>
      <c r="M12" s="11">
        <f t="shared" si="3"/>
        <v>0.5</v>
      </c>
      <c r="N12" s="11">
        <f t="shared" si="4"/>
        <v>0</v>
      </c>
      <c r="O12" s="11">
        <f t="shared" si="5"/>
        <v>0</v>
      </c>
      <c r="P12" s="11">
        <f t="shared" si="6"/>
        <v>7.6923076923076927E-2</v>
      </c>
      <c r="Q12" s="12">
        <f t="shared" si="7"/>
        <v>0.25</v>
      </c>
      <c r="R12" s="12">
        <f t="shared" si="8"/>
        <v>0.375</v>
      </c>
      <c r="S12" s="14">
        <f t="shared" si="9"/>
        <v>0.30769230769230771</v>
      </c>
      <c r="T12" s="14">
        <f t="shared" si="10"/>
        <v>0.68269230769230771</v>
      </c>
      <c r="U12" s="14">
        <f>(Table3115[[#This Row],[2B]]+Table3115[[#This Row],[3B]]+(3*Table3115[[#This Row],[HR]]))/Table3115[[#This Row],[AB]]</f>
        <v>0.125</v>
      </c>
      <c r="V12" s="15">
        <f>(0.69*Table3115[[#This Row],[BB]])+(0.89*Table3115[[#This Row],[1B]])+(1.27*Table3115[[#This Row],[2B]])+(1.62*Table3115[[#This Row],[3B]])+(2.1*Table3115[[#This Row],[HR]])/Table3115[[#This Row],[PA]]</f>
        <v>7.8599999999999994</v>
      </c>
      <c r="W12" s="15">
        <f t="shared" si="11"/>
        <v>2.9292307692307693</v>
      </c>
    </row>
    <row r="13" spans="1:23" x14ac:dyDescent="0.25">
      <c r="A13" s="17" t="s">
        <v>72</v>
      </c>
      <c r="B13" s="6">
        <v>25</v>
      </c>
      <c r="C13" s="7">
        <f t="shared" si="0"/>
        <v>20</v>
      </c>
      <c r="D13" s="7">
        <f>SUM(Table3115[[#This Row],[1B]:[HR]])</f>
        <v>1</v>
      </c>
      <c r="E13" s="6">
        <v>5</v>
      </c>
      <c r="F13" s="6">
        <v>1</v>
      </c>
      <c r="G13" s="6">
        <v>0</v>
      </c>
      <c r="H13" s="6">
        <v>0</v>
      </c>
      <c r="I13" s="6">
        <v>0</v>
      </c>
      <c r="J13" s="8">
        <f t="shared" si="1"/>
        <v>1</v>
      </c>
      <c r="K13" s="9">
        <v>0</v>
      </c>
      <c r="L13" s="11">
        <f t="shared" si="2"/>
        <v>1</v>
      </c>
      <c r="M13" s="11">
        <f t="shared" si="3"/>
        <v>0</v>
      </c>
      <c r="N13" s="11">
        <f t="shared" si="4"/>
        <v>0</v>
      </c>
      <c r="O13" s="11">
        <f t="shared" si="5"/>
        <v>0</v>
      </c>
      <c r="P13" s="11">
        <f t="shared" si="6"/>
        <v>0.2</v>
      </c>
      <c r="Q13" s="12">
        <f t="shared" si="7"/>
        <v>0.05</v>
      </c>
      <c r="R13" s="12">
        <f t="shared" si="8"/>
        <v>0.05</v>
      </c>
      <c r="S13" s="14">
        <f t="shared" si="9"/>
        <v>0.24</v>
      </c>
      <c r="T13" s="14">
        <f t="shared" si="10"/>
        <v>0.28999999999999998</v>
      </c>
      <c r="U13" s="14">
        <f>(Table3115[[#This Row],[2B]]+Table3115[[#This Row],[3B]]+(3*Table3115[[#This Row],[HR]]))/Table3115[[#This Row],[AB]]</f>
        <v>0</v>
      </c>
      <c r="V13" s="15">
        <f>(0.69*Table3115[[#This Row],[BB]])+(0.89*Table3115[[#This Row],[1B]])+(1.27*Table3115[[#This Row],[2B]])+(1.62*Table3115[[#This Row],[3B]])+(2.1*Table3115[[#This Row],[HR]])/Table3115[[#This Row],[PA]]</f>
        <v>4.34</v>
      </c>
      <c r="W13" s="15">
        <f t="shared" si="11"/>
        <v>0.55199999999999994</v>
      </c>
    </row>
    <row r="14" spans="1:23" x14ac:dyDescent="0.25">
      <c r="A14" s="18" t="s">
        <v>73</v>
      </c>
      <c r="B14" s="6">
        <v>25</v>
      </c>
      <c r="C14" s="19">
        <f t="shared" si="0"/>
        <v>22</v>
      </c>
      <c r="D14" s="7">
        <f>SUM(Table3115[[#This Row],[1B]:[HR]])</f>
        <v>6</v>
      </c>
      <c r="E14" s="6">
        <v>3</v>
      </c>
      <c r="F14" s="6">
        <v>4</v>
      </c>
      <c r="G14" s="6">
        <v>1</v>
      </c>
      <c r="H14" s="6">
        <v>0</v>
      </c>
      <c r="I14" s="6">
        <v>1</v>
      </c>
      <c r="J14" s="8">
        <f t="shared" si="1"/>
        <v>10</v>
      </c>
      <c r="K14" s="9">
        <v>1</v>
      </c>
      <c r="L14" s="20">
        <f t="shared" si="2"/>
        <v>0.66666666666666663</v>
      </c>
      <c r="M14" s="20">
        <f t="shared" si="3"/>
        <v>0.16666666666666666</v>
      </c>
      <c r="N14" s="11">
        <f t="shared" si="4"/>
        <v>0</v>
      </c>
      <c r="O14" s="11">
        <f t="shared" si="5"/>
        <v>0.16666666666666666</v>
      </c>
      <c r="P14" s="11">
        <f t="shared" si="6"/>
        <v>0.12</v>
      </c>
      <c r="Q14" s="21">
        <f t="shared" si="7"/>
        <v>0.27272727272727271</v>
      </c>
      <c r="R14" s="21">
        <f t="shared" si="8"/>
        <v>0.45454545454545453</v>
      </c>
      <c r="S14" s="22">
        <f t="shared" si="9"/>
        <v>0.36</v>
      </c>
      <c r="T14" s="22">
        <f t="shared" si="10"/>
        <v>0.81454545454545446</v>
      </c>
      <c r="U14" s="22">
        <f>(Table3115[[#This Row],[2B]]+Table3115[[#This Row],[3B]]+(3*Table3115[[#This Row],[HR]]))/Table3115[[#This Row],[AB]]</f>
        <v>0.18181818181818182</v>
      </c>
      <c r="V14" s="23">
        <f>(0.69*Table3115[[#This Row],[BB]])+(0.89*Table3115[[#This Row],[1B]])+(1.27*Table3115[[#This Row],[2B]])+(1.62*Table3115[[#This Row],[3B]])+(2.1*Table3115[[#This Row],[HR]])/Table3115[[#This Row],[PA]]</f>
        <v>6.984</v>
      </c>
      <c r="W14" s="15">
        <f t="shared" si="11"/>
        <v>3.9015999999999997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CB0A-8EB9-4DBA-9F2B-AE6680CD2DCA}">
  <sheetPr>
    <tabColor rgb="FFFFC000"/>
  </sheetPr>
  <dimension ref="A1:X53"/>
  <sheetViews>
    <sheetView workbookViewId="0">
      <selection activeCell="Z15" sqref="Z15"/>
    </sheetView>
  </sheetViews>
  <sheetFormatPr defaultRowHeight="15" x14ac:dyDescent="0.25"/>
  <cols>
    <col min="1" max="1" width="10.42578125" bestFit="1" customWidth="1"/>
    <col min="2" max="2" width="17.285156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6" t="s">
        <v>229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6" t="s">
        <v>235</v>
      </c>
      <c r="B2" s="17" t="str">
        <f>Novas!A4</f>
        <v>Angel Gomez</v>
      </c>
      <c r="C2" s="17">
        <f>Novas!B4</f>
        <v>68</v>
      </c>
      <c r="D2" s="17">
        <f>Novas!C4</f>
        <v>65</v>
      </c>
      <c r="E2" s="17">
        <f>Novas!D4</f>
        <v>23</v>
      </c>
      <c r="F2" s="17">
        <f>Novas!E4</f>
        <v>3</v>
      </c>
      <c r="G2" s="17">
        <f>Novas!F4</f>
        <v>7</v>
      </c>
      <c r="H2" s="17">
        <f>Novas!G4</f>
        <v>10</v>
      </c>
      <c r="I2" s="17">
        <f>Novas!H4</f>
        <v>0</v>
      </c>
      <c r="J2" s="17">
        <f>Novas!I4</f>
        <v>6</v>
      </c>
      <c r="K2" s="17">
        <f>Novas!J4</f>
        <v>51</v>
      </c>
      <c r="L2" s="17">
        <f>Novas!K4</f>
        <v>2</v>
      </c>
      <c r="M2" s="11">
        <f t="shared" ref="M2:M33" si="0">IFERROR(G2/E2,0)</f>
        <v>0.30434782608695654</v>
      </c>
      <c r="N2" s="11">
        <f t="shared" ref="N2:N33" si="1">IFERROR(H2/E2,0)</f>
        <v>0.43478260869565216</v>
      </c>
      <c r="O2" s="11">
        <f t="shared" ref="O2:O33" si="2">IFERROR(I2/E2,0)</f>
        <v>0</v>
      </c>
      <c r="P2" s="11">
        <f t="shared" ref="P2:P33" si="3">IFERROR(J2/E2,0)</f>
        <v>0.2608695652173913</v>
      </c>
      <c r="Q2" s="11">
        <f t="shared" ref="Q2:Q33" si="4">IFERROR(F2/C2,0)</f>
        <v>4.4117647058823532E-2</v>
      </c>
      <c r="R2" s="12">
        <f t="shared" ref="R2:R33" si="5">IFERROR((G2+H2+I2+J2)/D2,0)</f>
        <v>0.35384615384615387</v>
      </c>
      <c r="S2" s="12">
        <f t="shared" ref="S2:S33" si="6">IFERROR(K2/D2,0)</f>
        <v>0.7846153846153846</v>
      </c>
      <c r="T2" s="14">
        <f t="shared" ref="T2:T33" si="7">(E2+F2)/C2</f>
        <v>0.38235294117647056</v>
      </c>
      <c r="U2" s="14">
        <f t="shared" ref="U2:U33" si="8">S2+T2</f>
        <v>1.1669683257918551</v>
      </c>
      <c r="V2" s="14">
        <f>(Table3112021[[#This Row],[2B]]+Table3112021[[#This Row],[3B]]+(3*Table3112021[[#This Row],[HR]]))/Table3112021[[#This Row],[AB]]</f>
        <v>0.43076923076923079</v>
      </c>
      <c r="W2" s="15">
        <f>(0.69*Table3112021[[#This Row],[BB]])+(0.89*Table3112021[[#This Row],[1B]])+(1.27*Table3112021[[#This Row],[2B]])+(1.62*Table3112021[[#This Row],[3B]])+(2.1*Table3112021[[#This Row],[HR]])/Table3112021[[#This Row],[PA]]</f>
        <v>21.185294117647057</v>
      </c>
      <c r="X2" s="15">
        <f t="shared" ref="X2:X33" si="9">((E2+F2)*(K2+(0.26*F2))+(0.52*L2))/C2</f>
        <v>19.813529411764705</v>
      </c>
    </row>
    <row r="3" spans="1:24" x14ac:dyDescent="0.25">
      <c r="A3" s="6" t="s">
        <v>237</v>
      </c>
      <c r="B3" s="17" t="str">
        <f>Infernos!A6</f>
        <v>Diego Flores</v>
      </c>
      <c r="C3" s="17">
        <f>Infernos!B6</f>
        <v>66</v>
      </c>
      <c r="D3" s="17">
        <f>Infernos!C6</f>
        <v>59</v>
      </c>
      <c r="E3" s="17">
        <f>Infernos!D6</f>
        <v>22</v>
      </c>
      <c r="F3" s="17">
        <f>Infernos!E6</f>
        <v>7</v>
      </c>
      <c r="G3" s="17">
        <f>Infernos!F6</f>
        <v>10</v>
      </c>
      <c r="H3" s="17">
        <f>Infernos!G6</f>
        <v>9</v>
      </c>
      <c r="I3" s="17">
        <f>Infernos!H6</f>
        <v>1</v>
      </c>
      <c r="J3" s="17">
        <f>Infernos!I6</f>
        <v>2</v>
      </c>
      <c r="K3" s="17">
        <f>Infernos!J6</f>
        <v>39</v>
      </c>
      <c r="L3" s="17">
        <f>Infernos!K6</f>
        <v>14</v>
      </c>
      <c r="M3" s="11">
        <f t="shared" si="0"/>
        <v>0.45454545454545453</v>
      </c>
      <c r="N3" s="11">
        <f t="shared" si="1"/>
        <v>0.40909090909090912</v>
      </c>
      <c r="O3" s="11">
        <f t="shared" si="2"/>
        <v>4.5454545454545456E-2</v>
      </c>
      <c r="P3" s="11">
        <f t="shared" si="3"/>
        <v>9.0909090909090912E-2</v>
      </c>
      <c r="Q3" s="11">
        <f t="shared" si="4"/>
        <v>0.10606060606060606</v>
      </c>
      <c r="R3" s="12">
        <f t="shared" si="5"/>
        <v>0.3728813559322034</v>
      </c>
      <c r="S3" s="12">
        <f t="shared" si="6"/>
        <v>0.66101694915254239</v>
      </c>
      <c r="T3" s="14">
        <f t="shared" si="7"/>
        <v>0.43939393939393939</v>
      </c>
      <c r="U3" s="14">
        <f t="shared" si="8"/>
        <v>1.1004108885464818</v>
      </c>
      <c r="V3" s="14">
        <f>(Table3112021[[#This Row],[2B]]+Table3112021[[#This Row],[3B]]+(3*Table3112021[[#This Row],[HR]]))/Table3112021[[#This Row],[AB]]</f>
        <v>0.2711864406779661</v>
      </c>
      <c r="W3" s="15">
        <f>(0.69*Table3112021[[#This Row],[BB]])+(0.89*Table3112021[[#This Row],[1B]])+(1.27*Table3112021[[#This Row],[2B]])+(1.62*Table3112021[[#This Row],[3B]])+(2.1*Table3112021[[#This Row],[HR]])/Table3112021[[#This Row],[PA]]</f>
        <v>26.843636363636364</v>
      </c>
      <c r="X3" s="15">
        <f t="shared" si="9"/>
        <v>18.046363636363637</v>
      </c>
    </row>
    <row r="4" spans="1:24" x14ac:dyDescent="0.25">
      <c r="A4" s="6" t="s">
        <v>236</v>
      </c>
      <c r="B4" s="17" t="str">
        <f>Runners!A3</f>
        <v>Victor Martinez</v>
      </c>
      <c r="C4" s="17">
        <f>Runners!B3</f>
        <v>70</v>
      </c>
      <c r="D4" s="17">
        <f>Runners!C3</f>
        <v>65</v>
      </c>
      <c r="E4" s="17">
        <f>Runners!D3</f>
        <v>23</v>
      </c>
      <c r="F4" s="17">
        <f>Runners!E3</f>
        <v>5</v>
      </c>
      <c r="G4" s="17">
        <f>Runners!F3</f>
        <v>11</v>
      </c>
      <c r="H4" s="17">
        <f>Runners!G3</f>
        <v>7</v>
      </c>
      <c r="I4" s="17">
        <f>Runners!H3</f>
        <v>3</v>
      </c>
      <c r="J4" s="17">
        <f>Runners!I3</f>
        <v>2</v>
      </c>
      <c r="K4" s="17">
        <f>Runners!J3</f>
        <v>42</v>
      </c>
      <c r="L4" s="17">
        <f>Runners!K3</f>
        <v>13</v>
      </c>
      <c r="M4" s="10">
        <f t="shared" si="0"/>
        <v>0.47826086956521741</v>
      </c>
      <c r="N4" s="10">
        <f t="shared" si="1"/>
        <v>0.30434782608695654</v>
      </c>
      <c r="O4" s="10">
        <f t="shared" si="2"/>
        <v>0.13043478260869565</v>
      </c>
      <c r="P4" s="11">
        <f t="shared" si="3"/>
        <v>8.6956521739130432E-2</v>
      </c>
      <c r="Q4" s="11">
        <f t="shared" si="4"/>
        <v>7.1428571428571425E-2</v>
      </c>
      <c r="R4" s="12">
        <f t="shared" si="5"/>
        <v>0.35384615384615387</v>
      </c>
      <c r="S4" s="13">
        <f t="shared" si="6"/>
        <v>0.64615384615384619</v>
      </c>
      <c r="T4" s="14">
        <f t="shared" si="7"/>
        <v>0.4</v>
      </c>
      <c r="U4" s="14">
        <f t="shared" si="8"/>
        <v>1.0461538461538462</v>
      </c>
      <c r="V4" s="14">
        <f>(Table3112021[[#This Row],[2B]]+Table3112021[[#This Row],[3B]]+(3*Table3112021[[#This Row],[HR]]))/Table3112021[[#This Row],[AB]]</f>
        <v>0.24615384615384617</v>
      </c>
      <c r="W4" s="15">
        <f>(0.69*Table3112021[[#This Row],[BB]])+(0.89*Table3112021[[#This Row],[1B]])+(1.27*Table3112021[[#This Row],[2B]])+(1.62*Table3112021[[#This Row],[3B]])+(2.1*Table3112021[[#This Row],[HR]])/Table3112021[[#This Row],[PA]]</f>
        <v>27.05</v>
      </c>
      <c r="X4" s="15">
        <f t="shared" si="9"/>
        <v>17.416571428571427</v>
      </c>
    </row>
    <row r="5" spans="1:24" x14ac:dyDescent="0.25">
      <c r="A5" s="6" t="s">
        <v>238</v>
      </c>
      <c r="B5" s="17" t="str">
        <f>Knights!A4</f>
        <v>Jorge Aguilar</v>
      </c>
      <c r="C5" s="17">
        <f>Knights!B4</f>
        <v>72</v>
      </c>
      <c r="D5" s="17">
        <f>Knights!C4</f>
        <v>64</v>
      </c>
      <c r="E5" s="17">
        <f>Knights!D4</f>
        <v>21</v>
      </c>
      <c r="F5" s="17">
        <f>Knights!E4</f>
        <v>8</v>
      </c>
      <c r="G5" s="17">
        <f>Knights!F4</f>
        <v>8</v>
      </c>
      <c r="H5" s="17">
        <f>Knights!G4</f>
        <v>9</v>
      </c>
      <c r="I5" s="17">
        <f>Knights!H4</f>
        <v>1</v>
      </c>
      <c r="J5" s="17">
        <f>Knights!I4</f>
        <v>3</v>
      </c>
      <c r="K5" s="17">
        <f>Knights!J4</f>
        <v>41</v>
      </c>
      <c r="L5" s="17">
        <f>Knights!K4</f>
        <v>3</v>
      </c>
      <c r="M5" s="11">
        <f t="shared" si="0"/>
        <v>0.38095238095238093</v>
      </c>
      <c r="N5" s="11">
        <f t="shared" si="1"/>
        <v>0.42857142857142855</v>
      </c>
      <c r="O5" s="11">
        <f t="shared" si="2"/>
        <v>4.7619047619047616E-2</v>
      </c>
      <c r="P5" s="11">
        <f t="shared" si="3"/>
        <v>0.14285714285714285</v>
      </c>
      <c r="Q5" s="11">
        <f t="shared" si="4"/>
        <v>0.1111111111111111</v>
      </c>
      <c r="R5" s="12">
        <f t="shared" si="5"/>
        <v>0.328125</v>
      </c>
      <c r="S5" s="12">
        <f t="shared" si="6"/>
        <v>0.640625</v>
      </c>
      <c r="T5" s="14">
        <f t="shared" si="7"/>
        <v>0.40277777777777779</v>
      </c>
      <c r="U5" s="14">
        <f t="shared" si="8"/>
        <v>1.0434027777777777</v>
      </c>
      <c r="V5" s="14">
        <f>(Table3112021[[#This Row],[2B]]+Table3112021[[#This Row],[3B]]+(3*Table3112021[[#This Row],[HR]]))/Table3112021[[#This Row],[AB]]</f>
        <v>0.296875</v>
      </c>
      <c r="W5" s="15">
        <f>(0.69*Table3112021[[#This Row],[BB]])+(0.89*Table3112021[[#This Row],[1B]])+(1.27*Table3112021[[#This Row],[2B]])+(1.62*Table3112021[[#This Row],[3B]])+(2.1*Table3112021[[#This Row],[HR]])/Table3112021[[#This Row],[PA]]</f>
        <v>25.7775</v>
      </c>
      <c r="X5" s="15">
        <f t="shared" si="9"/>
        <v>17.373333333333331</v>
      </c>
    </row>
    <row r="6" spans="1:24" x14ac:dyDescent="0.25">
      <c r="A6" s="6" t="s">
        <v>235</v>
      </c>
      <c r="B6" s="17" t="str">
        <f>Novas!A2</f>
        <v>Kent Curtis</v>
      </c>
      <c r="C6" s="17">
        <f>Novas!B2</f>
        <v>79</v>
      </c>
      <c r="D6" s="17">
        <f>Novas!C2</f>
        <v>73</v>
      </c>
      <c r="E6" s="17">
        <f>Novas!D2</f>
        <v>23</v>
      </c>
      <c r="F6" s="17">
        <f>Novas!E2</f>
        <v>6</v>
      </c>
      <c r="G6" s="17">
        <f>Novas!F2</f>
        <v>12</v>
      </c>
      <c r="H6" s="17">
        <f>Novas!G2</f>
        <v>6</v>
      </c>
      <c r="I6" s="17">
        <f>Novas!H2</f>
        <v>1</v>
      </c>
      <c r="J6" s="17">
        <f>Novas!I2</f>
        <v>4</v>
      </c>
      <c r="K6" s="17">
        <f>Novas!J2</f>
        <v>43</v>
      </c>
      <c r="L6" s="17">
        <f>Novas!K2</f>
        <v>1</v>
      </c>
      <c r="M6" s="11">
        <f t="shared" si="0"/>
        <v>0.52173913043478259</v>
      </c>
      <c r="N6" s="11">
        <f t="shared" si="1"/>
        <v>0.2608695652173913</v>
      </c>
      <c r="O6" s="11">
        <f t="shared" si="2"/>
        <v>4.3478260869565216E-2</v>
      </c>
      <c r="P6" s="11">
        <f t="shared" si="3"/>
        <v>0.17391304347826086</v>
      </c>
      <c r="Q6" s="11">
        <f t="shared" si="4"/>
        <v>7.5949367088607597E-2</v>
      </c>
      <c r="R6" s="12">
        <f t="shared" si="5"/>
        <v>0.31506849315068491</v>
      </c>
      <c r="S6" s="12">
        <f t="shared" si="6"/>
        <v>0.58904109589041098</v>
      </c>
      <c r="T6" s="14">
        <f t="shared" si="7"/>
        <v>0.36708860759493672</v>
      </c>
      <c r="U6" s="14">
        <f t="shared" si="8"/>
        <v>0.95612970348534776</v>
      </c>
      <c r="V6" s="14">
        <f>(Table3112021[[#This Row],[2B]]+Table3112021[[#This Row],[3B]]+(3*Table3112021[[#This Row],[HR]]))/Table3112021[[#This Row],[AB]]</f>
        <v>0.26027397260273971</v>
      </c>
      <c r="W6" s="15">
        <f>(0.69*Table3112021[[#This Row],[BB]])+(0.89*Table3112021[[#This Row],[1B]])+(1.27*Table3112021[[#This Row],[2B]])+(1.62*Table3112021[[#This Row],[3B]])+(2.1*Table3112021[[#This Row],[HR]])/Table3112021[[#This Row],[PA]]</f>
        <v>24.166329113924053</v>
      </c>
      <c r="X6" s="15">
        <f t="shared" si="9"/>
        <v>16.364050632911393</v>
      </c>
    </row>
    <row r="7" spans="1:24" x14ac:dyDescent="0.25">
      <c r="A7" s="6" t="s">
        <v>236</v>
      </c>
      <c r="B7" s="17" t="str">
        <f>Runners!A8</f>
        <v>Vicente Garcia</v>
      </c>
      <c r="C7" s="17">
        <f>Runners!B8</f>
        <v>63</v>
      </c>
      <c r="D7" s="17">
        <f>Runners!C8</f>
        <v>57</v>
      </c>
      <c r="E7" s="17">
        <f>Runners!D8</f>
        <v>20</v>
      </c>
      <c r="F7" s="17">
        <f>Runners!E8</f>
        <v>6</v>
      </c>
      <c r="G7" s="17">
        <f>Runners!F8</f>
        <v>10</v>
      </c>
      <c r="H7" s="17">
        <f>Runners!G8</f>
        <v>6</v>
      </c>
      <c r="I7" s="17">
        <f>Runners!H8</f>
        <v>0</v>
      </c>
      <c r="J7" s="17">
        <f>Runners!I8</f>
        <v>4</v>
      </c>
      <c r="K7" s="17">
        <f>Runners!J8</f>
        <v>38</v>
      </c>
      <c r="L7" s="17">
        <f>Runners!K8</f>
        <v>2</v>
      </c>
      <c r="M7" s="11">
        <f t="shared" si="0"/>
        <v>0.5</v>
      </c>
      <c r="N7" s="11">
        <f t="shared" si="1"/>
        <v>0.3</v>
      </c>
      <c r="O7" s="11">
        <f t="shared" si="2"/>
        <v>0</v>
      </c>
      <c r="P7" s="11">
        <f t="shared" si="3"/>
        <v>0.2</v>
      </c>
      <c r="Q7" s="11">
        <f t="shared" si="4"/>
        <v>9.5238095238095233E-2</v>
      </c>
      <c r="R7" s="12">
        <f t="shared" si="5"/>
        <v>0.35087719298245612</v>
      </c>
      <c r="S7" s="12">
        <f t="shared" si="6"/>
        <v>0.66666666666666663</v>
      </c>
      <c r="T7" s="14">
        <f t="shared" si="7"/>
        <v>0.41269841269841268</v>
      </c>
      <c r="U7" s="14">
        <f t="shared" si="8"/>
        <v>1.0793650793650793</v>
      </c>
      <c r="V7" s="14">
        <f>(Table3112021[[#This Row],[2B]]+Table3112021[[#This Row],[3B]]+(3*Table3112021[[#This Row],[HR]]))/Table3112021[[#This Row],[AB]]</f>
        <v>0.31578947368421051</v>
      </c>
      <c r="W7" s="15">
        <f>(0.69*Table3112021[[#This Row],[BB]])+(0.89*Table3112021[[#This Row],[1B]])+(1.27*Table3112021[[#This Row],[2B]])+(1.62*Table3112021[[#This Row],[3B]])+(2.1*Table3112021[[#This Row],[HR]])/Table3112021[[#This Row],[PA]]</f>
        <v>20.793333333333333</v>
      </c>
      <c r="X7" s="15">
        <f t="shared" si="9"/>
        <v>16.342857142857142</v>
      </c>
    </row>
    <row r="8" spans="1:24" x14ac:dyDescent="0.25">
      <c r="A8" s="6" t="s">
        <v>235</v>
      </c>
      <c r="B8" s="17" t="str">
        <f>Novas!A7</f>
        <v>Eduardo Vega</v>
      </c>
      <c r="C8" s="17">
        <f>Novas!B7</f>
        <v>64</v>
      </c>
      <c r="D8" s="17">
        <f>Novas!C7</f>
        <v>59</v>
      </c>
      <c r="E8" s="17">
        <f>Novas!D7</f>
        <v>22</v>
      </c>
      <c r="F8" s="17">
        <f>Novas!E7</f>
        <v>5</v>
      </c>
      <c r="G8" s="17">
        <f>Novas!F7</f>
        <v>18</v>
      </c>
      <c r="H8" s="17">
        <f>Novas!G7</f>
        <v>1</v>
      </c>
      <c r="I8" s="17">
        <f>Novas!H7</f>
        <v>0</v>
      </c>
      <c r="J8" s="17">
        <f>Novas!I7</f>
        <v>3</v>
      </c>
      <c r="K8" s="17">
        <f>Novas!J7</f>
        <v>32</v>
      </c>
      <c r="L8" s="17">
        <f>Novas!K7</f>
        <v>3</v>
      </c>
      <c r="M8" s="11">
        <f t="shared" si="0"/>
        <v>0.81818181818181823</v>
      </c>
      <c r="N8" s="11">
        <f t="shared" si="1"/>
        <v>4.5454545454545456E-2</v>
      </c>
      <c r="O8" s="11">
        <f t="shared" si="2"/>
        <v>0</v>
      </c>
      <c r="P8" s="11">
        <f t="shared" si="3"/>
        <v>0.13636363636363635</v>
      </c>
      <c r="Q8" s="11">
        <f t="shared" si="4"/>
        <v>7.8125E-2</v>
      </c>
      <c r="R8" s="12">
        <f t="shared" si="5"/>
        <v>0.3728813559322034</v>
      </c>
      <c r="S8" s="12">
        <f t="shared" si="6"/>
        <v>0.5423728813559322</v>
      </c>
      <c r="T8" s="14">
        <f t="shared" si="7"/>
        <v>0.421875</v>
      </c>
      <c r="U8" s="14">
        <f t="shared" si="8"/>
        <v>0.9642478813559322</v>
      </c>
      <c r="V8" s="14">
        <f>(Table3112021[[#This Row],[2B]]+Table3112021[[#This Row],[3B]]+(3*Table3112021[[#This Row],[HR]]))/Table3112021[[#This Row],[AB]]</f>
        <v>0.16949152542372881</v>
      </c>
      <c r="W8" s="15">
        <f>(0.69*Table3112021[[#This Row],[BB]])+(0.89*Table3112021[[#This Row],[1B]])+(1.27*Table3112021[[#This Row],[2B]])+(1.62*Table3112021[[#This Row],[3B]])+(2.1*Table3112021[[#This Row],[HR]])/Table3112021[[#This Row],[PA]]</f>
        <v>20.838437499999998</v>
      </c>
      <c r="X8" s="15">
        <f t="shared" si="9"/>
        <v>14.072812499999998</v>
      </c>
    </row>
    <row r="9" spans="1:24" x14ac:dyDescent="0.25">
      <c r="A9" s="6" t="s">
        <v>237</v>
      </c>
      <c r="B9" s="17" t="str">
        <f>Infernos!A8</f>
        <v>Christobal Soler</v>
      </c>
      <c r="C9" s="17">
        <f>Infernos!B8</f>
        <v>62</v>
      </c>
      <c r="D9" s="17">
        <f>Infernos!C8</f>
        <v>60</v>
      </c>
      <c r="E9" s="17">
        <f>Infernos!D8</f>
        <v>22</v>
      </c>
      <c r="F9" s="17">
        <f>Infernos!E8</f>
        <v>2</v>
      </c>
      <c r="G9" s="17">
        <f>Infernos!F8</f>
        <v>15</v>
      </c>
      <c r="H9" s="17">
        <f>Infernos!G8</f>
        <v>4</v>
      </c>
      <c r="I9" s="17">
        <f>Infernos!H8</f>
        <v>0</v>
      </c>
      <c r="J9" s="17">
        <f>Infernos!I8</f>
        <v>3</v>
      </c>
      <c r="K9" s="17">
        <f>Infernos!J8</f>
        <v>35</v>
      </c>
      <c r="L9" s="17">
        <f>Infernos!K8</f>
        <v>2</v>
      </c>
      <c r="M9" s="11">
        <f t="shared" si="0"/>
        <v>0.68181818181818177</v>
      </c>
      <c r="N9" s="11">
        <f t="shared" si="1"/>
        <v>0.18181818181818182</v>
      </c>
      <c r="O9" s="11">
        <f t="shared" si="2"/>
        <v>0</v>
      </c>
      <c r="P9" s="11">
        <f t="shared" si="3"/>
        <v>0.13636363636363635</v>
      </c>
      <c r="Q9" s="11">
        <f t="shared" si="4"/>
        <v>3.2258064516129031E-2</v>
      </c>
      <c r="R9" s="12">
        <f t="shared" si="5"/>
        <v>0.36666666666666664</v>
      </c>
      <c r="S9" s="12">
        <f t="shared" si="6"/>
        <v>0.58333333333333337</v>
      </c>
      <c r="T9" s="14">
        <f t="shared" si="7"/>
        <v>0.38709677419354838</v>
      </c>
      <c r="U9" s="14">
        <f t="shared" si="8"/>
        <v>0.97043010752688175</v>
      </c>
      <c r="V9" s="14">
        <f>(Table3112021[[#This Row],[2B]]+Table3112021[[#This Row],[3B]]+(3*Table3112021[[#This Row],[HR]]))/Table3112021[[#This Row],[AB]]</f>
        <v>0.21666666666666667</v>
      </c>
      <c r="W9" s="15">
        <f>(0.69*Table3112021[[#This Row],[BB]])+(0.89*Table3112021[[#This Row],[1B]])+(1.27*Table3112021[[#This Row],[2B]])+(1.62*Table3112021[[#This Row],[3B]])+(2.1*Table3112021[[#This Row],[HR]])/Table3112021[[#This Row],[PA]]</f>
        <v>19.911612903225809</v>
      </c>
      <c r="X9" s="15">
        <f t="shared" si="9"/>
        <v>13.766451612903225</v>
      </c>
    </row>
    <row r="10" spans="1:24" x14ac:dyDescent="0.25">
      <c r="A10" s="6" t="s">
        <v>237</v>
      </c>
      <c r="B10" s="17" t="str">
        <f>Infernos!A4</f>
        <v>Gonzalo Caballero</v>
      </c>
      <c r="C10" s="17">
        <f>Infernos!B4</f>
        <v>69</v>
      </c>
      <c r="D10" s="17">
        <f>Infernos!C4</f>
        <v>61</v>
      </c>
      <c r="E10" s="17">
        <f>Infernos!D4</f>
        <v>18</v>
      </c>
      <c r="F10" s="17">
        <f>Infernos!E4</f>
        <v>8</v>
      </c>
      <c r="G10" s="17">
        <f>Infernos!F4</f>
        <v>9</v>
      </c>
      <c r="H10" s="17">
        <f>Infernos!G4</f>
        <v>7</v>
      </c>
      <c r="I10" s="17">
        <f>Infernos!H4</f>
        <v>1</v>
      </c>
      <c r="J10" s="17">
        <f>Infernos!I4</f>
        <v>1</v>
      </c>
      <c r="K10" s="17">
        <f>Infernos!J4</f>
        <v>30</v>
      </c>
      <c r="L10" s="17">
        <f>Infernos!K4</f>
        <v>1</v>
      </c>
      <c r="M10" s="11">
        <f t="shared" si="0"/>
        <v>0.5</v>
      </c>
      <c r="N10" s="11">
        <f t="shared" si="1"/>
        <v>0.3888888888888889</v>
      </c>
      <c r="O10" s="11">
        <f t="shared" si="2"/>
        <v>5.5555555555555552E-2</v>
      </c>
      <c r="P10" s="11">
        <f t="shared" si="3"/>
        <v>5.5555555555555552E-2</v>
      </c>
      <c r="Q10" s="11">
        <f t="shared" si="4"/>
        <v>0.11594202898550725</v>
      </c>
      <c r="R10" s="12">
        <f t="shared" si="5"/>
        <v>0.29508196721311475</v>
      </c>
      <c r="S10" s="12">
        <f t="shared" si="6"/>
        <v>0.49180327868852458</v>
      </c>
      <c r="T10" s="14">
        <f t="shared" si="7"/>
        <v>0.37681159420289856</v>
      </c>
      <c r="U10" s="14">
        <f t="shared" si="8"/>
        <v>0.86861487289142314</v>
      </c>
      <c r="V10" s="14">
        <f>(Table3112021[[#This Row],[2B]]+Table3112021[[#This Row],[3B]]+(3*Table3112021[[#This Row],[HR]]))/Table3112021[[#This Row],[AB]]</f>
        <v>0.18032786885245902</v>
      </c>
      <c r="W10" s="15">
        <f>(0.69*Table3112021[[#This Row],[BB]])+(0.89*Table3112021[[#This Row],[1B]])+(1.27*Table3112021[[#This Row],[2B]])+(1.62*Table3112021[[#This Row],[3B]])+(2.1*Table3112021[[#This Row],[HR]])/Table3112021[[#This Row],[PA]]</f>
        <v>24.070434782608697</v>
      </c>
      <c r="X10" s="25">
        <f t="shared" si="9"/>
        <v>12.095652173913042</v>
      </c>
    </row>
    <row r="11" spans="1:24" x14ac:dyDescent="0.25">
      <c r="A11" s="6" t="s">
        <v>238</v>
      </c>
      <c r="B11" s="17" t="str">
        <f>Knights!A6</f>
        <v>Mike White</v>
      </c>
      <c r="C11" s="17">
        <f>Knights!B6</f>
        <v>65</v>
      </c>
      <c r="D11" s="17">
        <f>Knights!C6</f>
        <v>50</v>
      </c>
      <c r="E11" s="17">
        <f>Knights!D6</f>
        <v>15</v>
      </c>
      <c r="F11" s="17">
        <f>Knights!E6</f>
        <v>15</v>
      </c>
      <c r="G11" s="17">
        <f>Knights!F6</f>
        <v>10</v>
      </c>
      <c r="H11" s="17">
        <f>Knights!G6</f>
        <v>4</v>
      </c>
      <c r="I11" s="17">
        <f>Knights!H6</f>
        <v>0</v>
      </c>
      <c r="J11" s="17">
        <f>Knights!I6</f>
        <v>1</v>
      </c>
      <c r="K11" s="17">
        <f>Knights!J6</f>
        <v>22</v>
      </c>
      <c r="L11" s="17">
        <f>Knights!K6</f>
        <v>3</v>
      </c>
      <c r="M11" s="11">
        <f t="shared" si="0"/>
        <v>0.66666666666666663</v>
      </c>
      <c r="N11" s="11">
        <f t="shared" si="1"/>
        <v>0.26666666666666666</v>
      </c>
      <c r="O11" s="11">
        <f t="shared" si="2"/>
        <v>0</v>
      </c>
      <c r="P11" s="11">
        <f t="shared" si="3"/>
        <v>6.6666666666666666E-2</v>
      </c>
      <c r="Q11" s="11">
        <f t="shared" si="4"/>
        <v>0.23076923076923078</v>
      </c>
      <c r="R11" s="12">
        <f t="shared" si="5"/>
        <v>0.3</v>
      </c>
      <c r="S11" s="12">
        <f t="shared" si="6"/>
        <v>0.44</v>
      </c>
      <c r="T11" s="14">
        <f t="shared" si="7"/>
        <v>0.46153846153846156</v>
      </c>
      <c r="U11" s="14">
        <f t="shared" si="8"/>
        <v>0.90153846153846162</v>
      </c>
      <c r="V11" s="14">
        <f>(Table3112021[[#This Row],[2B]]+Table3112021[[#This Row],[3B]]+(3*Table3112021[[#This Row],[HR]]))/Table3112021[[#This Row],[AB]]</f>
        <v>0.14000000000000001</v>
      </c>
      <c r="W11" s="15">
        <f>(0.69*Table3112021[[#This Row],[BB]])+(0.89*Table3112021[[#This Row],[1B]])+(1.27*Table3112021[[#This Row],[2B]])+(1.62*Table3112021[[#This Row],[3B]])+(2.1*Table3112021[[#This Row],[HR]])/Table3112021[[#This Row],[PA]]</f>
        <v>24.362307692307692</v>
      </c>
      <c r="X11" s="25">
        <f t="shared" si="9"/>
        <v>11.977846153846153</v>
      </c>
    </row>
    <row r="12" spans="1:24" x14ac:dyDescent="0.25">
      <c r="A12" s="6" t="s">
        <v>238</v>
      </c>
      <c r="B12" s="17" t="str">
        <f>Knights!A3</f>
        <v>Julian Walker</v>
      </c>
      <c r="C12" s="17">
        <f>Knights!B3</f>
        <v>69</v>
      </c>
      <c r="D12" s="17">
        <f>Knights!C3</f>
        <v>63</v>
      </c>
      <c r="E12" s="17">
        <f>Knights!D3</f>
        <v>19</v>
      </c>
      <c r="F12" s="17">
        <f>Knights!E3</f>
        <v>6</v>
      </c>
      <c r="G12" s="17">
        <f>Knights!F3</f>
        <v>13</v>
      </c>
      <c r="H12" s="17">
        <f>Knights!G3</f>
        <v>3</v>
      </c>
      <c r="I12" s="17">
        <f>Knights!H3</f>
        <v>1</v>
      </c>
      <c r="J12" s="17">
        <f>Knights!I3</f>
        <v>2</v>
      </c>
      <c r="K12" s="17">
        <f>Knights!J3</f>
        <v>30</v>
      </c>
      <c r="L12" s="17">
        <f>Knights!K3</f>
        <v>7</v>
      </c>
      <c r="M12" s="11">
        <f t="shared" si="0"/>
        <v>0.68421052631578949</v>
      </c>
      <c r="N12" s="11">
        <f t="shared" si="1"/>
        <v>0.15789473684210525</v>
      </c>
      <c r="O12" s="11">
        <f t="shared" si="2"/>
        <v>5.2631578947368418E-2</v>
      </c>
      <c r="P12" s="11">
        <f t="shared" si="3"/>
        <v>0.10526315789473684</v>
      </c>
      <c r="Q12" s="11">
        <f t="shared" si="4"/>
        <v>8.6956521739130432E-2</v>
      </c>
      <c r="R12" s="12">
        <f t="shared" si="5"/>
        <v>0.30158730158730157</v>
      </c>
      <c r="S12" s="12">
        <f t="shared" si="6"/>
        <v>0.47619047619047616</v>
      </c>
      <c r="T12" s="14">
        <f t="shared" si="7"/>
        <v>0.36231884057971014</v>
      </c>
      <c r="U12" s="14">
        <f t="shared" si="8"/>
        <v>0.83850931677018625</v>
      </c>
      <c r="V12" s="14">
        <f>(Table3112021[[#This Row],[2B]]+Table3112021[[#This Row],[3B]]+(3*Table3112021[[#This Row],[HR]]))/Table3112021[[#This Row],[AB]]</f>
        <v>0.15873015873015872</v>
      </c>
      <c r="W12" s="15">
        <f>(0.69*Table3112021[[#This Row],[BB]])+(0.89*Table3112021[[#This Row],[1B]])+(1.27*Table3112021[[#This Row],[2B]])+(1.62*Table3112021[[#This Row],[3B]])+(2.1*Table3112021[[#This Row],[HR]])/Table3112021[[#This Row],[PA]]</f>
        <v>21.200869565217392</v>
      </c>
      <c r="X12" s="25">
        <f t="shared" si="9"/>
        <v>11.487536231884057</v>
      </c>
    </row>
    <row r="13" spans="1:24" x14ac:dyDescent="0.25">
      <c r="A13" s="6" t="s">
        <v>237</v>
      </c>
      <c r="B13" s="45" t="str">
        <f>Infernos!A3</f>
        <v>John Barnes</v>
      </c>
      <c r="C13" s="45">
        <f>Infernos!B3</f>
        <v>70</v>
      </c>
      <c r="D13" s="45">
        <f>Infernos!C3</f>
        <v>67</v>
      </c>
      <c r="E13" s="45">
        <f>Infernos!D3</f>
        <v>17</v>
      </c>
      <c r="F13" s="45">
        <f>Infernos!E3</f>
        <v>3</v>
      </c>
      <c r="G13" s="45">
        <f>Infernos!F3</f>
        <v>5</v>
      </c>
      <c r="H13" s="45">
        <f>Infernos!G3</f>
        <v>7</v>
      </c>
      <c r="I13" s="45">
        <f>Infernos!H3</f>
        <v>1</v>
      </c>
      <c r="J13" s="45">
        <f>Infernos!I3</f>
        <v>4</v>
      </c>
      <c r="K13" s="45">
        <f>Infernos!J3</f>
        <v>38</v>
      </c>
      <c r="L13" s="45">
        <f>Infernos!K3</f>
        <v>4</v>
      </c>
      <c r="M13" s="31">
        <f t="shared" si="0"/>
        <v>0.29411764705882354</v>
      </c>
      <c r="N13" s="31">
        <f t="shared" si="1"/>
        <v>0.41176470588235292</v>
      </c>
      <c r="O13" s="31">
        <f t="shared" si="2"/>
        <v>5.8823529411764705E-2</v>
      </c>
      <c r="P13" s="31">
        <f t="shared" si="3"/>
        <v>0.23529411764705882</v>
      </c>
      <c r="Q13" s="31">
        <f t="shared" si="4"/>
        <v>4.2857142857142858E-2</v>
      </c>
      <c r="R13" s="32">
        <f t="shared" si="5"/>
        <v>0.2537313432835821</v>
      </c>
      <c r="S13" s="32">
        <f t="shared" si="6"/>
        <v>0.56716417910447758</v>
      </c>
      <c r="T13" s="33">
        <f t="shared" si="7"/>
        <v>0.2857142857142857</v>
      </c>
      <c r="U13" s="33">
        <f t="shared" si="8"/>
        <v>0.85287846481876328</v>
      </c>
      <c r="V13" s="33">
        <f>(Table3112021[[#This Row],[2B]]+Table3112021[[#This Row],[3B]]+(3*Table3112021[[#This Row],[HR]]))/Table3112021[[#This Row],[AB]]</f>
        <v>0.29850746268656714</v>
      </c>
      <c r="W13" s="34">
        <f>(0.69*Table3112021[[#This Row],[BB]])+(0.89*Table3112021[[#This Row],[1B]])+(1.27*Table3112021[[#This Row],[2B]])+(1.62*Table3112021[[#This Row],[3B]])+(2.1*Table3112021[[#This Row],[HR]])/Table3112021[[#This Row],[PA]]</f>
        <v>17.150000000000002</v>
      </c>
      <c r="X13" s="35">
        <f t="shared" si="9"/>
        <v>11.109714285714286</v>
      </c>
    </row>
    <row r="14" spans="1:24" x14ac:dyDescent="0.25">
      <c r="A14" s="6" t="s">
        <v>237</v>
      </c>
      <c r="B14" s="17" t="str">
        <f>Infernos!A5</f>
        <v>Tim Horton</v>
      </c>
      <c r="C14" s="17">
        <f>Infernos!B5</f>
        <v>69</v>
      </c>
      <c r="D14" s="17">
        <f>Infernos!C5</f>
        <v>64</v>
      </c>
      <c r="E14" s="17">
        <f>Infernos!D5</f>
        <v>21</v>
      </c>
      <c r="F14" s="17">
        <f>Infernos!E5</f>
        <v>5</v>
      </c>
      <c r="G14" s="17">
        <f>Infernos!F5</f>
        <v>15</v>
      </c>
      <c r="H14" s="17">
        <f>Infernos!G5</f>
        <v>5</v>
      </c>
      <c r="I14" s="17">
        <f>Infernos!H5</f>
        <v>1</v>
      </c>
      <c r="J14" s="17">
        <f>Infernos!I5</f>
        <v>0</v>
      </c>
      <c r="K14" s="17">
        <f>Infernos!J5</f>
        <v>28</v>
      </c>
      <c r="L14" s="17">
        <f>Infernos!K5</f>
        <v>5</v>
      </c>
      <c r="M14" s="11">
        <f t="shared" si="0"/>
        <v>0.7142857142857143</v>
      </c>
      <c r="N14" s="11">
        <f t="shared" si="1"/>
        <v>0.23809523809523808</v>
      </c>
      <c r="O14" s="11">
        <f t="shared" si="2"/>
        <v>4.7619047619047616E-2</v>
      </c>
      <c r="P14" s="11">
        <f t="shared" si="3"/>
        <v>0</v>
      </c>
      <c r="Q14" s="11">
        <f t="shared" si="4"/>
        <v>7.2463768115942032E-2</v>
      </c>
      <c r="R14" s="12">
        <f t="shared" si="5"/>
        <v>0.328125</v>
      </c>
      <c r="S14" s="12">
        <f t="shared" si="6"/>
        <v>0.4375</v>
      </c>
      <c r="T14" s="14">
        <f t="shared" si="7"/>
        <v>0.37681159420289856</v>
      </c>
      <c r="U14" s="14">
        <f t="shared" si="8"/>
        <v>0.81431159420289856</v>
      </c>
      <c r="V14" s="14">
        <f>(Table3112021[[#This Row],[2B]]+Table3112021[[#This Row],[3B]]+(3*Table3112021[[#This Row],[HR]]))/Table3112021[[#This Row],[AB]]</f>
        <v>9.375E-2</v>
      </c>
      <c r="W14" s="15">
        <f>(0.69*Table3112021[[#This Row],[BB]])+(0.89*Table3112021[[#This Row],[1B]])+(1.27*Table3112021[[#This Row],[2B]])+(1.62*Table3112021[[#This Row],[3B]])+(2.1*Table3112021[[#This Row],[HR]])/Table3112021[[#This Row],[PA]]</f>
        <v>24.77</v>
      </c>
      <c r="X14" s="25">
        <f t="shared" si="9"/>
        <v>11.078260869565218</v>
      </c>
    </row>
    <row r="15" spans="1:24" x14ac:dyDescent="0.25">
      <c r="A15" s="6" t="s">
        <v>238</v>
      </c>
      <c r="B15" s="17" t="str">
        <f>Knights!A8</f>
        <v>Ashlyn Rorie</v>
      </c>
      <c r="C15" s="17">
        <f>Knights!B8</f>
        <v>61</v>
      </c>
      <c r="D15" s="17">
        <f>Knights!C8</f>
        <v>57</v>
      </c>
      <c r="E15" s="17">
        <f>Knights!D8</f>
        <v>18</v>
      </c>
      <c r="F15" s="17">
        <f>Knights!E8</f>
        <v>4</v>
      </c>
      <c r="G15" s="17">
        <f>Knights!F8</f>
        <v>13</v>
      </c>
      <c r="H15" s="17">
        <f>Knights!G8</f>
        <v>3</v>
      </c>
      <c r="I15" s="17">
        <f>Knights!H8</f>
        <v>1</v>
      </c>
      <c r="J15" s="17">
        <f>Knights!I8</f>
        <v>1</v>
      </c>
      <c r="K15" s="17">
        <f>Knights!J8</f>
        <v>26</v>
      </c>
      <c r="L15" s="17">
        <f>Knights!K8</f>
        <v>3</v>
      </c>
      <c r="M15" s="11">
        <f t="shared" si="0"/>
        <v>0.72222222222222221</v>
      </c>
      <c r="N15" s="11">
        <f t="shared" si="1"/>
        <v>0.16666666666666666</v>
      </c>
      <c r="O15" s="11">
        <f t="shared" si="2"/>
        <v>5.5555555555555552E-2</v>
      </c>
      <c r="P15" s="11">
        <f t="shared" si="3"/>
        <v>5.5555555555555552E-2</v>
      </c>
      <c r="Q15" s="11">
        <f t="shared" si="4"/>
        <v>6.5573770491803282E-2</v>
      </c>
      <c r="R15" s="12">
        <f t="shared" si="5"/>
        <v>0.31578947368421051</v>
      </c>
      <c r="S15" s="12">
        <f t="shared" si="6"/>
        <v>0.45614035087719296</v>
      </c>
      <c r="T15" s="14">
        <f t="shared" si="7"/>
        <v>0.36065573770491804</v>
      </c>
      <c r="U15" s="14">
        <f t="shared" si="8"/>
        <v>0.81679608858211106</v>
      </c>
      <c r="V15" s="14">
        <f>(Table3112021[[#This Row],[2B]]+Table3112021[[#This Row],[3B]]+(3*Table3112021[[#This Row],[HR]]))/Table3112021[[#This Row],[AB]]</f>
        <v>0.12280701754385964</v>
      </c>
      <c r="W15" s="15">
        <f>(0.69*Table3112021[[#This Row],[BB]])+(0.89*Table3112021[[#This Row],[1B]])+(1.27*Table3112021[[#This Row],[2B]])+(1.62*Table3112021[[#This Row],[3B]])+(2.1*Table3112021[[#This Row],[HR]])/Table3112021[[#This Row],[PA]]</f>
        <v>19.794426229508197</v>
      </c>
      <c r="X15" s="15">
        <f t="shared" si="9"/>
        <v>9.7777049180327857</v>
      </c>
    </row>
    <row r="16" spans="1:24" x14ac:dyDescent="0.25">
      <c r="A16" s="6" t="s">
        <v>236</v>
      </c>
      <c r="B16" s="17" t="str">
        <f>Runners!A7</f>
        <v>Gonzalo Leon</v>
      </c>
      <c r="C16" s="17">
        <f>Runners!B7</f>
        <v>67</v>
      </c>
      <c r="D16" s="17">
        <f>Runners!C7</f>
        <v>62</v>
      </c>
      <c r="E16" s="17">
        <f>Runners!D7</f>
        <v>15</v>
      </c>
      <c r="F16" s="17">
        <f>Runners!E7</f>
        <v>5</v>
      </c>
      <c r="G16" s="17">
        <f>Runners!F7</f>
        <v>8</v>
      </c>
      <c r="H16" s="17">
        <f>Runners!G7</f>
        <v>2</v>
      </c>
      <c r="I16" s="17">
        <f>Runners!H7</f>
        <v>1</v>
      </c>
      <c r="J16" s="17">
        <f>Runners!I7</f>
        <v>4</v>
      </c>
      <c r="K16" s="17">
        <f>Runners!J7</f>
        <v>31</v>
      </c>
      <c r="L16" s="17">
        <f>Runners!K7</f>
        <v>6</v>
      </c>
      <c r="M16" s="11">
        <f t="shared" si="0"/>
        <v>0.53333333333333333</v>
      </c>
      <c r="N16" s="11">
        <f t="shared" si="1"/>
        <v>0.13333333333333333</v>
      </c>
      <c r="O16" s="11">
        <f t="shared" si="2"/>
        <v>6.6666666666666666E-2</v>
      </c>
      <c r="P16" s="11">
        <f t="shared" si="3"/>
        <v>0.26666666666666666</v>
      </c>
      <c r="Q16" s="11">
        <f t="shared" si="4"/>
        <v>7.4626865671641784E-2</v>
      </c>
      <c r="R16" s="12">
        <f t="shared" si="5"/>
        <v>0.24193548387096775</v>
      </c>
      <c r="S16" s="12">
        <f t="shared" si="6"/>
        <v>0.5</v>
      </c>
      <c r="T16" s="14">
        <f t="shared" si="7"/>
        <v>0.29850746268656714</v>
      </c>
      <c r="U16" s="14">
        <f t="shared" si="8"/>
        <v>0.79850746268656714</v>
      </c>
      <c r="V16" s="14">
        <f>(Table3112021[[#This Row],[2B]]+Table3112021[[#This Row],[3B]]+(3*Table3112021[[#This Row],[HR]]))/Table3112021[[#This Row],[AB]]</f>
        <v>0.24193548387096775</v>
      </c>
      <c r="W16" s="15">
        <f>(0.69*Table3112021[[#This Row],[BB]])+(0.89*Table3112021[[#This Row],[1B]])+(1.27*Table3112021[[#This Row],[2B]])+(1.62*Table3112021[[#This Row],[3B]])+(2.1*Table3112021[[#This Row],[HR]])/Table3112021[[#This Row],[PA]]</f>
        <v>14.855373134328358</v>
      </c>
      <c r="X16" s="15">
        <f t="shared" si="9"/>
        <v>9.6883582089552238</v>
      </c>
    </row>
    <row r="17" spans="1:24" x14ac:dyDescent="0.25">
      <c r="A17" s="6" t="s">
        <v>235</v>
      </c>
      <c r="B17" s="17" t="str">
        <f>Novas!A6</f>
        <v>Jeffery Pena</v>
      </c>
      <c r="C17" s="17">
        <f>Novas!B6</f>
        <v>64</v>
      </c>
      <c r="D17" s="17">
        <f>Novas!C6</f>
        <v>59</v>
      </c>
      <c r="E17" s="17">
        <f>Novas!D6</f>
        <v>15</v>
      </c>
      <c r="F17" s="17">
        <f>Novas!E6</f>
        <v>5</v>
      </c>
      <c r="G17" s="17">
        <f>Novas!F6</f>
        <v>5</v>
      </c>
      <c r="H17" s="17">
        <f>Novas!G6</f>
        <v>7</v>
      </c>
      <c r="I17" s="17">
        <f>Novas!H6</f>
        <v>2</v>
      </c>
      <c r="J17" s="17">
        <f>Novas!I6</f>
        <v>1</v>
      </c>
      <c r="K17" s="17">
        <f>Novas!J6</f>
        <v>29</v>
      </c>
      <c r="L17" s="17">
        <f>Novas!K6</f>
        <v>9</v>
      </c>
      <c r="M17" s="11">
        <f t="shared" si="0"/>
        <v>0.33333333333333331</v>
      </c>
      <c r="N17" s="11">
        <f t="shared" si="1"/>
        <v>0.46666666666666667</v>
      </c>
      <c r="O17" s="11">
        <f t="shared" si="2"/>
        <v>0.13333333333333333</v>
      </c>
      <c r="P17" s="11">
        <f t="shared" si="3"/>
        <v>6.6666666666666666E-2</v>
      </c>
      <c r="Q17" s="11">
        <f t="shared" si="4"/>
        <v>7.8125E-2</v>
      </c>
      <c r="R17" s="12">
        <f t="shared" si="5"/>
        <v>0.25423728813559321</v>
      </c>
      <c r="S17" s="12">
        <f t="shared" si="6"/>
        <v>0.49152542372881358</v>
      </c>
      <c r="T17" s="14">
        <f t="shared" si="7"/>
        <v>0.3125</v>
      </c>
      <c r="U17" s="14">
        <f t="shared" si="8"/>
        <v>0.80402542372881358</v>
      </c>
      <c r="V17" s="14">
        <f>(Table3112021[[#This Row],[2B]]+Table3112021[[#This Row],[3B]]+(3*Table3112021[[#This Row],[HR]]))/Table3112021[[#This Row],[AB]]</f>
        <v>0.20338983050847459</v>
      </c>
      <c r="W17" s="15">
        <f>(0.69*Table3112021[[#This Row],[BB]])+(0.89*Table3112021[[#This Row],[1B]])+(1.27*Table3112021[[#This Row],[2B]])+(1.62*Table3112021[[#This Row],[3B]])+(2.1*Table3112021[[#This Row],[HR]])/Table3112021[[#This Row],[PA]]</f>
        <v>20.0628125</v>
      </c>
      <c r="X17" s="15">
        <f t="shared" si="9"/>
        <v>9.5418749999999992</v>
      </c>
    </row>
    <row r="18" spans="1:24" x14ac:dyDescent="0.25">
      <c r="A18" s="6" t="s">
        <v>237</v>
      </c>
      <c r="B18" s="17" t="str">
        <f>Infernos!A9</f>
        <v>Arturo Campos</v>
      </c>
      <c r="C18" s="17">
        <f>Infernos!B9</f>
        <v>65</v>
      </c>
      <c r="D18" s="17">
        <f>Infernos!C9</f>
        <v>58</v>
      </c>
      <c r="E18" s="17">
        <f>Infernos!D9</f>
        <v>14</v>
      </c>
      <c r="F18" s="17">
        <f>Infernos!E9</f>
        <v>7</v>
      </c>
      <c r="G18" s="17">
        <f>Infernos!F9</f>
        <v>7</v>
      </c>
      <c r="H18" s="17">
        <f>Infernos!G9</f>
        <v>4</v>
      </c>
      <c r="I18" s="17">
        <f>Infernos!H9</f>
        <v>0</v>
      </c>
      <c r="J18" s="17">
        <f>Infernos!I9</f>
        <v>3</v>
      </c>
      <c r="K18" s="17">
        <f>Infernos!J9</f>
        <v>27</v>
      </c>
      <c r="L18" s="17">
        <f>Infernos!K9</f>
        <v>1</v>
      </c>
      <c r="M18" s="11">
        <f t="shared" si="0"/>
        <v>0.5</v>
      </c>
      <c r="N18" s="11">
        <f t="shared" si="1"/>
        <v>0.2857142857142857</v>
      </c>
      <c r="O18" s="11">
        <f t="shared" si="2"/>
        <v>0</v>
      </c>
      <c r="P18" s="11">
        <f t="shared" si="3"/>
        <v>0.21428571428571427</v>
      </c>
      <c r="Q18" s="11">
        <f t="shared" si="4"/>
        <v>0.1076923076923077</v>
      </c>
      <c r="R18" s="12">
        <f t="shared" si="5"/>
        <v>0.2413793103448276</v>
      </c>
      <c r="S18" s="12">
        <f t="shared" si="6"/>
        <v>0.46551724137931033</v>
      </c>
      <c r="T18" s="14">
        <f t="shared" si="7"/>
        <v>0.32307692307692309</v>
      </c>
      <c r="U18" s="14">
        <f t="shared" si="8"/>
        <v>0.78859416445623343</v>
      </c>
      <c r="V18" s="14">
        <f>(Table3112021[[#This Row],[2B]]+Table3112021[[#This Row],[3B]]+(3*Table3112021[[#This Row],[HR]]))/Table3112021[[#This Row],[AB]]</f>
        <v>0.22413793103448276</v>
      </c>
      <c r="W18" s="15">
        <f>(0.69*Table3112021[[#This Row],[BB]])+(0.89*Table3112021[[#This Row],[1B]])+(1.27*Table3112021[[#This Row],[2B]])+(1.62*Table3112021[[#This Row],[3B]])+(2.1*Table3112021[[#This Row],[HR]])/Table3112021[[#This Row],[PA]]</f>
        <v>16.236923076923077</v>
      </c>
      <c r="X18" s="15">
        <f t="shared" si="9"/>
        <v>9.3190769230769224</v>
      </c>
    </row>
    <row r="19" spans="1:24" x14ac:dyDescent="0.25">
      <c r="A19" s="6" t="s">
        <v>238</v>
      </c>
      <c r="B19" s="17" t="str">
        <f>Knights!A9</f>
        <v>Ishmael Caballero</v>
      </c>
      <c r="C19" s="17">
        <f>Knights!B9</f>
        <v>61</v>
      </c>
      <c r="D19" s="17">
        <f>Knights!C9</f>
        <v>56</v>
      </c>
      <c r="E19" s="17">
        <f>Knights!D9</f>
        <v>17</v>
      </c>
      <c r="F19" s="17">
        <f>Knights!E9</f>
        <v>5</v>
      </c>
      <c r="G19" s="17">
        <f>Knights!F9</f>
        <v>11</v>
      </c>
      <c r="H19" s="17">
        <f>Knights!G9</f>
        <v>6</v>
      </c>
      <c r="I19" s="17">
        <f>Knights!H9</f>
        <v>0</v>
      </c>
      <c r="J19" s="17">
        <f>Knights!I9</f>
        <v>0</v>
      </c>
      <c r="K19" s="17">
        <f>Knights!J9</f>
        <v>23</v>
      </c>
      <c r="L19" s="17">
        <f>Knights!K9</f>
        <v>3</v>
      </c>
      <c r="M19" s="11">
        <f t="shared" si="0"/>
        <v>0.6470588235294118</v>
      </c>
      <c r="N19" s="11">
        <f t="shared" si="1"/>
        <v>0.35294117647058826</v>
      </c>
      <c r="O19" s="11">
        <f t="shared" si="2"/>
        <v>0</v>
      </c>
      <c r="P19" s="11">
        <f t="shared" si="3"/>
        <v>0</v>
      </c>
      <c r="Q19" s="11">
        <f t="shared" si="4"/>
        <v>8.1967213114754092E-2</v>
      </c>
      <c r="R19" s="12">
        <f t="shared" si="5"/>
        <v>0.30357142857142855</v>
      </c>
      <c r="S19" s="12">
        <f t="shared" si="6"/>
        <v>0.4107142857142857</v>
      </c>
      <c r="T19" s="14">
        <f t="shared" si="7"/>
        <v>0.36065573770491804</v>
      </c>
      <c r="U19" s="14">
        <f t="shared" si="8"/>
        <v>0.7713700234192038</v>
      </c>
      <c r="V19" s="14">
        <f>(Table3112021[[#This Row],[2B]]+Table3112021[[#This Row],[3B]]+(3*Table3112021[[#This Row],[HR]]))/Table3112021[[#This Row],[AB]]</f>
        <v>0.10714285714285714</v>
      </c>
      <c r="W19" s="15">
        <f>(0.69*Table3112021[[#This Row],[BB]])+(0.89*Table3112021[[#This Row],[1B]])+(1.27*Table3112021[[#This Row],[2B]])+(1.62*Table3112021[[#This Row],[3B]])+(2.1*Table3112021[[#This Row],[HR]])/Table3112021[[#This Row],[PA]]</f>
        <v>20.86</v>
      </c>
      <c r="X19" s="15">
        <f t="shared" si="9"/>
        <v>8.7895081967213109</v>
      </c>
    </row>
    <row r="20" spans="1:24" x14ac:dyDescent="0.25">
      <c r="A20" s="6" t="s">
        <v>236</v>
      </c>
      <c r="B20" s="17" t="str">
        <f>Runners!A5</f>
        <v>Jared Jensen</v>
      </c>
      <c r="C20" s="17">
        <f>Runners!B5</f>
        <v>65</v>
      </c>
      <c r="D20" s="17">
        <f>Runners!C5</f>
        <v>62</v>
      </c>
      <c r="E20" s="17">
        <f>Runners!D5</f>
        <v>15</v>
      </c>
      <c r="F20" s="17">
        <f>Runners!E5</f>
        <v>3</v>
      </c>
      <c r="G20" s="17">
        <f>Runners!F5</f>
        <v>9</v>
      </c>
      <c r="H20" s="17">
        <f>Runners!G5</f>
        <v>3</v>
      </c>
      <c r="I20" s="17">
        <f>Runners!H5</f>
        <v>0</v>
      </c>
      <c r="J20" s="17">
        <f>Runners!I5</f>
        <v>3</v>
      </c>
      <c r="K20" s="17">
        <f>Runners!J5</f>
        <v>27</v>
      </c>
      <c r="L20" s="17">
        <f>Runners!K5</f>
        <v>4</v>
      </c>
      <c r="M20" s="11">
        <f t="shared" si="0"/>
        <v>0.6</v>
      </c>
      <c r="N20" s="11">
        <f t="shared" si="1"/>
        <v>0.2</v>
      </c>
      <c r="O20" s="11">
        <f t="shared" si="2"/>
        <v>0</v>
      </c>
      <c r="P20" s="11">
        <f t="shared" si="3"/>
        <v>0.2</v>
      </c>
      <c r="Q20" s="11">
        <f t="shared" si="4"/>
        <v>4.6153846153846156E-2</v>
      </c>
      <c r="R20" s="12">
        <f t="shared" si="5"/>
        <v>0.24193548387096775</v>
      </c>
      <c r="S20" s="12">
        <f t="shared" si="6"/>
        <v>0.43548387096774194</v>
      </c>
      <c r="T20" s="14">
        <f t="shared" si="7"/>
        <v>0.27692307692307694</v>
      </c>
      <c r="U20" s="14">
        <f t="shared" si="8"/>
        <v>0.71240694789081882</v>
      </c>
      <c r="V20" s="14">
        <f>(Table3112021[[#This Row],[2B]]+Table3112021[[#This Row],[3B]]+(3*Table3112021[[#This Row],[HR]]))/Table3112021[[#This Row],[AB]]</f>
        <v>0.19354838709677419</v>
      </c>
      <c r="W20" s="15">
        <f>(0.69*Table3112021[[#This Row],[BB]])+(0.89*Table3112021[[#This Row],[1B]])+(1.27*Table3112021[[#This Row],[2B]])+(1.62*Table3112021[[#This Row],[3B]])+(2.1*Table3112021[[#This Row],[HR]])/Table3112021[[#This Row],[PA]]</f>
        <v>13.986923076923077</v>
      </c>
      <c r="X20" s="15">
        <f t="shared" si="9"/>
        <v>7.7249230769230772</v>
      </c>
    </row>
    <row r="21" spans="1:24" x14ac:dyDescent="0.25">
      <c r="A21" s="6" t="s">
        <v>235</v>
      </c>
      <c r="B21" s="17" t="str">
        <f>Novas!A9</f>
        <v>Roberta Vidal</v>
      </c>
      <c r="C21" s="17">
        <f>Novas!B9</f>
        <v>60</v>
      </c>
      <c r="D21" s="17">
        <f>Novas!C9</f>
        <v>57</v>
      </c>
      <c r="E21" s="17">
        <f>Novas!D9</f>
        <v>13</v>
      </c>
      <c r="F21" s="17">
        <f>Novas!E9</f>
        <v>3</v>
      </c>
      <c r="G21" s="17">
        <f>Novas!F9</f>
        <v>6</v>
      </c>
      <c r="H21" s="17">
        <f>Novas!G9</f>
        <v>3</v>
      </c>
      <c r="I21" s="17">
        <f>Novas!H9</f>
        <v>1</v>
      </c>
      <c r="J21" s="17">
        <f>Novas!I9</f>
        <v>3</v>
      </c>
      <c r="K21" s="17">
        <f>Novas!J9</f>
        <v>27</v>
      </c>
      <c r="L21" s="17">
        <f>Novas!K9</f>
        <v>2</v>
      </c>
      <c r="M21" s="11">
        <f t="shared" si="0"/>
        <v>0.46153846153846156</v>
      </c>
      <c r="N21" s="11">
        <f t="shared" si="1"/>
        <v>0.23076923076923078</v>
      </c>
      <c r="O21" s="11">
        <f t="shared" si="2"/>
        <v>7.6923076923076927E-2</v>
      </c>
      <c r="P21" s="11">
        <f t="shared" si="3"/>
        <v>0.23076923076923078</v>
      </c>
      <c r="Q21" s="11">
        <f t="shared" si="4"/>
        <v>0.05</v>
      </c>
      <c r="R21" s="12">
        <f t="shared" si="5"/>
        <v>0.22807017543859648</v>
      </c>
      <c r="S21" s="12">
        <f t="shared" si="6"/>
        <v>0.47368421052631576</v>
      </c>
      <c r="T21" s="14">
        <f t="shared" si="7"/>
        <v>0.26666666666666666</v>
      </c>
      <c r="U21" s="14">
        <f t="shared" si="8"/>
        <v>0.74035087719298243</v>
      </c>
      <c r="V21" s="14">
        <f>(Table3112021[[#This Row],[2B]]+Table3112021[[#This Row],[3B]]+(3*Table3112021[[#This Row],[HR]]))/Table3112021[[#This Row],[AB]]</f>
        <v>0.22807017543859648</v>
      </c>
      <c r="W21" s="15">
        <f>(0.69*Table3112021[[#This Row],[BB]])+(0.89*Table3112021[[#This Row],[1B]])+(1.27*Table3112021[[#This Row],[2B]])+(1.62*Table3112021[[#This Row],[3B]])+(2.1*Table3112021[[#This Row],[HR]])/Table3112021[[#This Row],[PA]]</f>
        <v>12.945</v>
      </c>
      <c r="X21" s="15">
        <f t="shared" si="9"/>
        <v>7.4253333333333336</v>
      </c>
    </row>
    <row r="22" spans="1:24" x14ac:dyDescent="0.25">
      <c r="A22" s="6" t="s">
        <v>236</v>
      </c>
      <c r="B22" s="17" t="str">
        <f>Runners!A6</f>
        <v>Gabriel Ramirez</v>
      </c>
      <c r="C22" s="17">
        <f>Runners!B6</f>
        <v>65</v>
      </c>
      <c r="D22" s="17">
        <f>Runners!C6</f>
        <v>61</v>
      </c>
      <c r="E22" s="17">
        <f>Runners!D6</f>
        <v>11</v>
      </c>
      <c r="F22" s="17">
        <f>Runners!E6</f>
        <v>4</v>
      </c>
      <c r="G22" s="17">
        <f>Runners!F6</f>
        <v>1</v>
      </c>
      <c r="H22" s="17">
        <f>Runners!G6</f>
        <v>6</v>
      </c>
      <c r="I22" s="17">
        <f>Runners!H6</f>
        <v>2</v>
      </c>
      <c r="J22" s="17">
        <f>Runners!I6</f>
        <v>2</v>
      </c>
      <c r="K22" s="17">
        <f>Runners!J6</f>
        <v>27</v>
      </c>
      <c r="L22" s="17">
        <f>Runners!K6</f>
        <v>3</v>
      </c>
      <c r="M22" s="11">
        <f t="shared" si="0"/>
        <v>9.0909090909090912E-2</v>
      </c>
      <c r="N22" s="11">
        <f t="shared" si="1"/>
        <v>0.54545454545454541</v>
      </c>
      <c r="O22" s="11">
        <f t="shared" si="2"/>
        <v>0.18181818181818182</v>
      </c>
      <c r="P22" s="11">
        <f t="shared" si="3"/>
        <v>0.18181818181818182</v>
      </c>
      <c r="Q22" s="11">
        <f t="shared" si="4"/>
        <v>6.1538461538461542E-2</v>
      </c>
      <c r="R22" s="12">
        <f t="shared" si="5"/>
        <v>0.18032786885245902</v>
      </c>
      <c r="S22" s="12">
        <f t="shared" si="6"/>
        <v>0.44262295081967212</v>
      </c>
      <c r="T22" s="14">
        <f t="shared" si="7"/>
        <v>0.23076923076923078</v>
      </c>
      <c r="U22" s="14">
        <f t="shared" si="8"/>
        <v>0.6733921815889029</v>
      </c>
      <c r="V22" s="14">
        <f>(Table3112021[[#This Row],[2B]]+Table3112021[[#This Row],[3B]]+(3*Table3112021[[#This Row],[HR]]))/Table3112021[[#This Row],[AB]]</f>
        <v>0.22950819672131148</v>
      </c>
      <c r="W22" s="15">
        <f>(0.69*Table3112021[[#This Row],[BB]])+(0.89*Table3112021[[#This Row],[1B]])+(1.27*Table3112021[[#This Row],[2B]])+(1.62*Table3112021[[#This Row],[3B]])+(2.1*Table3112021[[#This Row],[HR]])/Table3112021[[#This Row],[PA]]</f>
        <v>14.574615384615385</v>
      </c>
      <c r="X22" s="15">
        <f t="shared" si="9"/>
        <v>6.4947692307692302</v>
      </c>
    </row>
    <row r="23" spans="1:24" x14ac:dyDescent="0.25">
      <c r="A23" s="6" t="s">
        <v>236</v>
      </c>
      <c r="B23" s="17" t="str">
        <f>Runners!A2</f>
        <v>Joan Alvarez</v>
      </c>
      <c r="C23" s="17">
        <f>Runners!B2</f>
        <v>71</v>
      </c>
      <c r="D23" s="17">
        <f>Runners!C2</f>
        <v>67</v>
      </c>
      <c r="E23" s="17">
        <f>Runners!D2</f>
        <v>16</v>
      </c>
      <c r="F23" s="17">
        <f>Runners!E2</f>
        <v>4</v>
      </c>
      <c r="G23" s="17">
        <f>Runners!F2</f>
        <v>11</v>
      </c>
      <c r="H23" s="17">
        <f>Runners!G2</f>
        <v>5</v>
      </c>
      <c r="I23" s="17">
        <f>Runners!H2</f>
        <v>0</v>
      </c>
      <c r="J23" s="17">
        <f>Runners!I2</f>
        <v>0</v>
      </c>
      <c r="K23" s="17">
        <f>Runners!J2</f>
        <v>21</v>
      </c>
      <c r="L23" s="17">
        <f>Runners!K2</f>
        <v>7</v>
      </c>
      <c r="M23" s="11">
        <f t="shared" si="0"/>
        <v>0.6875</v>
      </c>
      <c r="N23" s="11">
        <f t="shared" si="1"/>
        <v>0.3125</v>
      </c>
      <c r="O23" s="11">
        <f t="shared" si="2"/>
        <v>0</v>
      </c>
      <c r="P23" s="11">
        <f t="shared" si="3"/>
        <v>0</v>
      </c>
      <c r="Q23" s="11">
        <f t="shared" si="4"/>
        <v>5.6338028169014086E-2</v>
      </c>
      <c r="R23" s="12">
        <f t="shared" si="5"/>
        <v>0.23880597014925373</v>
      </c>
      <c r="S23" s="12">
        <f t="shared" si="6"/>
        <v>0.31343283582089554</v>
      </c>
      <c r="T23" s="14">
        <f t="shared" si="7"/>
        <v>0.28169014084507044</v>
      </c>
      <c r="U23" s="14">
        <f t="shared" si="8"/>
        <v>0.59512297666596603</v>
      </c>
      <c r="V23" s="14">
        <f>(Table3112021[[#This Row],[2B]]+Table3112021[[#This Row],[3B]]+(3*Table3112021[[#This Row],[HR]]))/Table3112021[[#This Row],[AB]]</f>
        <v>7.4626865671641784E-2</v>
      </c>
      <c r="W23" s="15">
        <f>(0.69*Table3112021[[#This Row],[BB]])+(0.89*Table3112021[[#This Row],[1B]])+(1.27*Table3112021[[#This Row],[2B]])+(1.62*Table3112021[[#This Row],[3B]])+(2.1*Table3112021[[#This Row],[HR]])/Table3112021[[#This Row],[PA]]</f>
        <v>18.899999999999999</v>
      </c>
      <c r="X23" s="15">
        <f t="shared" si="9"/>
        <v>6.2597183098591538</v>
      </c>
    </row>
    <row r="24" spans="1:24" x14ac:dyDescent="0.25">
      <c r="A24" s="6" t="s">
        <v>238</v>
      </c>
      <c r="B24" s="17" t="str">
        <f>Knights!A7</f>
        <v>Julio Cruz</v>
      </c>
      <c r="C24" s="17">
        <f>Knights!B7</f>
        <v>63</v>
      </c>
      <c r="D24" s="17">
        <f>Knights!C7</f>
        <v>59</v>
      </c>
      <c r="E24" s="17">
        <f>Knights!D7</f>
        <v>13</v>
      </c>
      <c r="F24" s="17">
        <f>Knights!E7</f>
        <v>4</v>
      </c>
      <c r="G24" s="17">
        <f>Knights!F7</f>
        <v>8</v>
      </c>
      <c r="H24" s="17">
        <f>Knights!G7</f>
        <v>3</v>
      </c>
      <c r="I24" s="17">
        <f>Knights!H7</f>
        <v>0</v>
      </c>
      <c r="J24" s="17">
        <f>Knights!I7</f>
        <v>2</v>
      </c>
      <c r="K24" s="17">
        <f>Knights!J7</f>
        <v>22</v>
      </c>
      <c r="L24" s="17">
        <f>Knights!K7</f>
        <v>3</v>
      </c>
      <c r="M24" s="11">
        <f t="shared" si="0"/>
        <v>0.61538461538461542</v>
      </c>
      <c r="N24" s="11">
        <f t="shared" si="1"/>
        <v>0.23076923076923078</v>
      </c>
      <c r="O24" s="11">
        <f t="shared" si="2"/>
        <v>0</v>
      </c>
      <c r="P24" s="11">
        <f t="shared" si="3"/>
        <v>0.15384615384615385</v>
      </c>
      <c r="Q24" s="11">
        <f t="shared" si="4"/>
        <v>6.3492063492063489E-2</v>
      </c>
      <c r="R24" s="12">
        <f t="shared" si="5"/>
        <v>0.22033898305084745</v>
      </c>
      <c r="S24" s="12">
        <f t="shared" si="6"/>
        <v>0.3728813559322034</v>
      </c>
      <c r="T24" s="14">
        <f t="shared" si="7"/>
        <v>0.26984126984126983</v>
      </c>
      <c r="U24" s="14">
        <f t="shared" si="8"/>
        <v>0.64272262577347328</v>
      </c>
      <c r="V24" s="14">
        <f>(Table3112021[[#This Row],[2B]]+Table3112021[[#This Row],[3B]]+(3*Table3112021[[#This Row],[HR]]))/Table3112021[[#This Row],[AB]]</f>
        <v>0.15254237288135594</v>
      </c>
      <c r="W24" s="15">
        <f>(0.69*Table3112021[[#This Row],[BB]])+(0.89*Table3112021[[#This Row],[1B]])+(1.27*Table3112021[[#This Row],[2B]])+(1.62*Table3112021[[#This Row],[3B]])+(2.1*Table3112021[[#This Row],[HR]])/Table3112021[[#This Row],[PA]]</f>
        <v>13.756666666666666</v>
      </c>
      <c r="X24" s="15">
        <f t="shared" si="9"/>
        <v>6.2419047619047623</v>
      </c>
    </row>
    <row r="25" spans="1:24" x14ac:dyDescent="0.25">
      <c r="A25" s="6" t="s">
        <v>235</v>
      </c>
      <c r="B25" s="17" t="str">
        <f>Novas!A8</f>
        <v>Kira McSheehy</v>
      </c>
      <c r="C25" s="17">
        <f>Novas!B8</f>
        <v>62</v>
      </c>
      <c r="D25" s="17">
        <f>Novas!C8</f>
        <v>59</v>
      </c>
      <c r="E25" s="17">
        <f>Novas!D8</f>
        <v>16</v>
      </c>
      <c r="F25" s="17">
        <f>Novas!E8</f>
        <v>3</v>
      </c>
      <c r="G25" s="17">
        <f>Novas!F8</f>
        <v>14</v>
      </c>
      <c r="H25" s="17">
        <f>Novas!G8</f>
        <v>2</v>
      </c>
      <c r="I25" s="17">
        <f>Novas!H8</f>
        <v>0</v>
      </c>
      <c r="J25" s="17">
        <f>Novas!I8</f>
        <v>0</v>
      </c>
      <c r="K25" s="17">
        <f>Novas!J8</f>
        <v>18</v>
      </c>
      <c r="L25" s="17">
        <f>Novas!K8</f>
        <v>2</v>
      </c>
      <c r="M25" s="11">
        <f t="shared" si="0"/>
        <v>0.875</v>
      </c>
      <c r="N25" s="11">
        <f t="shared" si="1"/>
        <v>0.125</v>
      </c>
      <c r="O25" s="11">
        <f t="shared" si="2"/>
        <v>0</v>
      </c>
      <c r="P25" s="11">
        <f t="shared" si="3"/>
        <v>0</v>
      </c>
      <c r="Q25" s="11">
        <f t="shared" si="4"/>
        <v>4.8387096774193547E-2</v>
      </c>
      <c r="R25" s="12">
        <f t="shared" si="5"/>
        <v>0.2711864406779661</v>
      </c>
      <c r="S25" s="12">
        <f t="shared" si="6"/>
        <v>0.30508474576271188</v>
      </c>
      <c r="T25" s="14">
        <f t="shared" si="7"/>
        <v>0.30645161290322581</v>
      </c>
      <c r="U25" s="14">
        <f t="shared" si="8"/>
        <v>0.6115363586659377</v>
      </c>
      <c r="V25" s="14">
        <f>(Table3112021[[#This Row],[2B]]+Table3112021[[#This Row],[3B]]+(3*Table3112021[[#This Row],[HR]]))/Table3112021[[#This Row],[AB]]</f>
        <v>3.3898305084745763E-2</v>
      </c>
      <c r="W25" s="15">
        <f>(0.69*Table3112021[[#This Row],[BB]])+(0.89*Table3112021[[#This Row],[1B]])+(1.27*Table3112021[[#This Row],[2B]])+(1.62*Table3112021[[#This Row],[3B]])+(2.1*Table3112021[[#This Row],[HR]])/Table3112021[[#This Row],[PA]]</f>
        <v>17.07</v>
      </c>
      <c r="X25" s="15">
        <f t="shared" si="9"/>
        <v>5.7719354838709691</v>
      </c>
    </row>
    <row r="26" spans="1:24" x14ac:dyDescent="0.25">
      <c r="A26" s="6" t="s">
        <v>236</v>
      </c>
      <c r="B26" s="17" t="str">
        <f>Runners!A4</f>
        <v>Ignacio Santiago</v>
      </c>
      <c r="C26" s="17">
        <f>Runners!B4</f>
        <v>70</v>
      </c>
      <c r="D26" s="17">
        <f>Runners!C4</f>
        <v>64</v>
      </c>
      <c r="E26" s="17">
        <f>Runners!D4</f>
        <v>13</v>
      </c>
      <c r="F26" s="17">
        <f>Runners!E4</f>
        <v>6</v>
      </c>
      <c r="G26" s="17">
        <f>Runners!F4</f>
        <v>8</v>
      </c>
      <c r="H26" s="17">
        <f>Runners!G4</f>
        <v>5</v>
      </c>
      <c r="I26" s="17">
        <f>Runners!H4</f>
        <v>0</v>
      </c>
      <c r="J26" s="17">
        <f>Runners!I4</f>
        <v>0</v>
      </c>
      <c r="K26" s="17">
        <f>Runners!J4</f>
        <v>18</v>
      </c>
      <c r="L26" s="17">
        <f>Runners!K4</f>
        <v>0</v>
      </c>
      <c r="M26" s="11">
        <f t="shared" si="0"/>
        <v>0.61538461538461542</v>
      </c>
      <c r="N26" s="11">
        <f t="shared" si="1"/>
        <v>0.38461538461538464</v>
      </c>
      <c r="O26" s="11">
        <f t="shared" si="2"/>
        <v>0</v>
      </c>
      <c r="P26" s="11">
        <f t="shared" si="3"/>
        <v>0</v>
      </c>
      <c r="Q26" s="11">
        <f t="shared" si="4"/>
        <v>8.5714285714285715E-2</v>
      </c>
      <c r="R26" s="12">
        <f t="shared" si="5"/>
        <v>0.203125</v>
      </c>
      <c r="S26" s="12">
        <f t="shared" si="6"/>
        <v>0.28125</v>
      </c>
      <c r="T26" s="14">
        <f t="shared" si="7"/>
        <v>0.27142857142857141</v>
      </c>
      <c r="U26" s="33">
        <f t="shared" si="8"/>
        <v>0.55267857142857135</v>
      </c>
      <c r="V26" s="33">
        <f>(Table3112021[[#This Row],[2B]]+Table3112021[[#This Row],[3B]]+(3*Table3112021[[#This Row],[HR]]))/Table3112021[[#This Row],[AB]]</f>
        <v>7.8125E-2</v>
      </c>
      <c r="W26" s="34">
        <f>(0.69*Table3112021[[#This Row],[BB]])+(0.89*Table3112021[[#This Row],[1B]])+(1.27*Table3112021[[#This Row],[2B]])+(1.62*Table3112021[[#This Row],[3B]])+(2.1*Table3112021[[#This Row],[HR]])/Table3112021[[#This Row],[PA]]</f>
        <v>17.61</v>
      </c>
      <c r="X26" s="15">
        <f t="shared" si="9"/>
        <v>5.3091428571428567</v>
      </c>
    </row>
    <row r="27" spans="1:24" x14ac:dyDescent="0.25">
      <c r="A27" s="6" t="s">
        <v>237</v>
      </c>
      <c r="B27" s="17" t="str">
        <f>Infernos!A7</f>
        <v>Martin Herrera</v>
      </c>
      <c r="C27" s="17">
        <f>Infernos!B7</f>
        <v>63</v>
      </c>
      <c r="D27" s="17">
        <f>Infernos!C7</f>
        <v>55</v>
      </c>
      <c r="E27" s="17">
        <f>Infernos!D7</f>
        <v>10</v>
      </c>
      <c r="F27" s="17">
        <f>Infernos!E7</f>
        <v>8</v>
      </c>
      <c r="G27" s="17">
        <f>Infernos!F7</f>
        <v>6</v>
      </c>
      <c r="H27" s="17">
        <f>Infernos!G7</f>
        <v>3</v>
      </c>
      <c r="I27" s="17">
        <f>Infernos!H7</f>
        <v>0</v>
      </c>
      <c r="J27" s="17">
        <f>Infernos!I7</f>
        <v>1</v>
      </c>
      <c r="K27" s="17">
        <f>Infernos!J7</f>
        <v>16</v>
      </c>
      <c r="L27" s="17">
        <f>Infernos!K7</f>
        <v>3</v>
      </c>
      <c r="M27" s="20">
        <f t="shared" si="0"/>
        <v>0.6</v>
      </c>
      <c r="N27" s="20">
        <f t="shared" si="1"/>
        <v>0.3</v>
      </c>
      <c r="O27" s="20">
        <f t="shared" si="2"/>
        <v>0</v>
      </c>
      <c r="P27" s="20">
        <f t="shared" si="3"/>
        <v>0.1</v>
      </c>
      <c r="Q27" s="20">
        <f t="shared" si="4"/>
        <v>0.12698412698412698</v>
      </c>
      <c r="R27" s="21">
        <f t="shared" si="5"/>
        <v>0.18181818181818182</v>
      </c>
      <c r="S27" s="21">
        <f t="shared" si="6"/>
        <v>0.29090909090909089</v>
      </c>
      <c r="T27" s="22">
        <f t="shared" si="7"/>
        <v>0.2857142857142857</v>
      </c>
      <c r="U27" s="22">
        <f t="shared" si="8"/>
        <v>0.57662337662337659</v>
      </c>
      <c r="V27" s="22">
        <f>(Table3112021[[#This Row],[2B]]+Table3112021[[#This Row],[3B]]+(3*Table3112021[[#This Row],[HR]]))/Table3112021[[#This Row],[AB]]</f>
        <v>0.10909090909090909</v>
      </c>
      <c r="W27" s="23">
        <f>(0.69*Table3112021[[#This Row],[BB]])+(0.89*Table3112021[[#This Row],[1B]])+(1.27*Table3112021[[#This Row],[2B]])+(1.62*Table3112021[[#This Row],[3B]])+(2.1*Table3112021[[#This Row],[HR]])/Table3112021[[#This Row],[PA]]</f>
        <v>14.703333333333333</v>
      </c>
      <c r="X27" s="23">
        <f t="shared" si="9"/>
        <v>5.1904761904761898</v>
      </c>
    </row>
    <row r="28" spans="1:24" x14ac:dyDescent="0.25">
      <c r="A28" s="6" t="s">
        <v>238</v>
      </c>
      <c r="B28" s="17" t="str">
        <f>Knights!A10</f>
        <v>Harold Richardson</v>
      </c>
      <c r="C28" s="17">
        <f>Knights!B10</f>
        <v>27</v>
      </c>
      <c r="D28" s="17">
        <f>Knights!C10</f>
        <v>24</v>
      </c>
      <c r="E28" s="17">
        <f>Knights!D10</f>
        <v>7</v>
      </c>
      <c r="F28" s="17">
        <f>Knights!E10</f>
        <v>3</v>
      </c>
      <c r="G28" s="17">
        <f>Knights!F10</f>
        <v>4</v>
      </c>
      <c r="H28" s="17">
        <f>Knights!G10</f>
        <v>2</v>
      </c>
      <c r="I28" s="17">
        <f>Knights!H10</f>
        <v>0</v>
      </c>
      <c r="J28" s="17">
        <f>Knights!I10</f>
        <v>1</v>
      </c>
      <c r="K28" s="17">
        <f>Knights!J10</f>
        <v>12</v>
      </c>
      <c r="L28" s="17">
        <f>Knights!K10</f>
        <v>1</v>
      </c>
      <c r="M28" s="11">
        <f t="shared" si="0"/>
        <v>0.5714285714285714</v>
      </c>
      <c r="N28" s="11">
        <f t="shared" si="1"/>
        <v>0.2857142857142857</v>
      </c>
      <c r="O28" s="11">
        <f t="shared" si="2"/>
        <v>0</v>
      </c>
      <c r="P28" s="11">
        <f t="shared" si="3"/>
        <v>0.14285714285714285</v>
      </c>
      <c r="Q28" s="11">
        <f t="shared" si="4"/>
        <v>0.1111111111111111</v>
      </c>
      <c r="R28" s="12">
        <f t="shared" si="5"/>
        <v>0.29166666666666669</v>
      </c>
      <c r="S28" s="12">
        <f t="shared" si="6"/>
        <v>0.5</v>
      </c>
      <c r="T28" s="14">
        <f t="shared" si="7"/>
        <v>0.37037037037037035</v>
      </c>
      <c r="U28" s="14">
        <f t="shared" si="8"/>
        <v>0.87037037037037035</v>
      </c>
      <c r="V28" s="14">
        <f>(Table3112021[[#This Row],[2B]]+Table3112021[[#This Row],[3B]]+(3*Table3112021[[#This Row],[HR]]))/Table3112021[[#This Row],[AB]]</f>
        <v>0.20833333333333334</v>
      </c>
      <c r="W28" s="15">
        <f>(0.69*Table3112021[[#This Row],[BB]])+(0.89*Table3112021[[#This Row],[1B]])+(1.27*Table3112021[[#This Row],[2B]])+(1.62*Table3112021[[#This Row],[3B]])+(2.1*Table3112021[[#This Row],[HR]])/Table3112021[[#This Row],[PA]]</f>
        <v>8.2477777777777774</v>
      </c>
      <c r="X28" s="15">
        <f t="shared" si="9"/>
        <v>4.7525925925925927</v>
      </c>
    </row>
    <row r="29" spans="1:24" x14ac:dyDescent="0.25">
      <c r="A29" s="6" t="s">
        <v>238</v>
      </c>
      <c r="B29" s="17" t="str">
        <f>Knights!A13</f>
        <v>Roberto Garrett</v>
      </c>
      <c r="C29" s="17">
        <f>Knights!B13</f>
        <v>26</v>
      </c>
      <c r="D29" s="17">
        <f>Knights!C13</f>
        <v>22</v>
      </c>
      <c r="E29" s="17">
        <f>Knights!D13</f>
        <v>7</v>
      </c>
      <c r="F29" s="17">
        <f>Knights!E13</f>
        <v>4</v>
      </c>
      <c r="G29" s="17">
        <f>Knights!F13</f>
        <v>4</v>
      </c>
      <c r="H29" s="17">
        <f>Knights!G13</f>
        <v>3</v>
      </c>
      <c r="I29" s="17">
        <f>Knights!H13</f>
        <v>0</v>
      </c>
      <c r="J29" s="17">
        <f>Knights!I13</f>
        <v>0</v>
      </c>
      <c r="K29" s="17">
        <f>Knights!J13</f>
        <v>10</v>
      </c>
      <c r="L29" s="17">
        <f>Knights!K13</f>
        <v>1</v>
      </c>
      <c r="M29" s="11">
        <f t="shared" si="0"/>
        <v>0.5714285714285714</v>
      </c>
      <c r="N29" s="11">
        <f t="shared" si="1"/>
        <v>0.42857142857142855</v>
      </c>
      <c r="O29" s="11">
        <f t="shared" si="2"/>
        <v>0</v>
      </c>
      <c r="P29" s="11">
        <f t="shared" si="3"/>
        <v>0</v>
      </c>
      <c r="Q29" s="11">
        <f t="shared" si="4"/>
        <v>0.15384615384615385</v>
      </c>
      <c r="R29" s="12">
        <f t="shared" si="5"/>
        <v>0.31818181818181818</v>
      </c>
      <c r="S29" s="12">
        <f t="shared" si="6"/>
        <v>0.45454545454545453</v>
      </c>
      <c r="T29" s="14">
        <f t="shared" si="7"/>
        <v>0.42307692307692307</v>
      </c>
      <c r="U29" s="14">
        <f t="shared" si="8"/>
        <v>0.8776223776223776</v>
      </c>
      <c r="V29" s="14">
        <f>(Table3112021[[#This Row],[2B]]+Table3112021[[#This Row],[3B]]+(3*Table3112021[[#This Row],[HR]]))/Table3112021[[#This Row],[AB]]</f>
        <v>0.13636363636363635</v>
      </c>
      <c r="W29" s="15">
        <f>(0.69*Table3112021[[#This Row],[BB]])+(0.89*Table3112021[[#This Row],[1B]])+(1.27*Table3112021[[#This Row],[2B]])+(1.62*Table3112021[[#This Row],[3B]])+(2.1*Table3112021[[#This Row],[HR]])/Table3112021[[#This Row],[PA]]</f>
        <v>10.130000000000001</v>
      </c>
      <c r="X29" s="15">
        <f t="shared" si="9"/>
        <v>4.6907692307692308</v>
      </c>
    </row>
    <row r="30" spans="1:24" x14ac:dyDescent="0.25">
      <c r="A30" s="6" t="s">
        <v>236</v>
      </c>
      <c r="B30" s="17" t="str">
        <f>Runners!A11</f>
        <v>Claude Carroll</v>
      </c>
      <c r="C30" s="17">
        <f>Runners!B11</f>
        <v>25</v>
      </c>
      <c r="D30" s="17">
        <f>Runners!C11</f>
        <v>24</v>
      </c>
      <c r="E30" s="17">
        <f>Runners!D11</f>
        <v>7</v>
      </c>
      <c r="F30" s="17">
        <f>Runners!E11</f>
        <v>1</v>
      </c>
      <c r="G30" s="17">
        <f>Runners!F11</f>
        <v>2</v>
      </c>
      <c r="H30" s="17">
        <f>Runners!G11</f>
        <v>4</v>
      </c>
      <c r="I30" s="17">
        <f>Runners!H11</f>
        <v>0</v>
      </c>
      <c r="J30" s="17">
        <f>Runners!I11</f>
        <v>1</v>
      </c>
      <c r="K30" s="17">
        <f>Runners!J11</f>
        <v>14</v>
      </c>
      <c r="L30" s="17">
        <f>Runners!K11</f>
        <v>1</v>
      </c>
      <c r="M30" s="11">
        <f t="shared" si="0"/>
        <v>0.2857142857142857</v>
      </c>
      <c r="N30" s="11">
        <f t="shared" si="1"/>
        <v>0.5714285714285714</v>
      </c>
      <c r="O30" s="11">
        <f t="shared" si="2"/>
        <v>0</v>
      </c>
      <c r="P30" s="11">
        <f t="shared" si="3"/>
        <v>0.14285714285714285</v>
      </c>
      <c r="Q30" s="11">
        <f t="shared" si="4"/>
        <v>0.04</v>
      </c>
      <c r="R30" s="12">
        <f t="shared" si="5"/>
        <v>0.29166666666666669</v>
      </c>
      <c r="S30" s="12">
        <f t="shared" si="6"/>
        <v>0.58333333333333337</v>
      </c>
      <c r="T30" s="14">
        <f t="shared" si="7"/>
        <v>0.32</v>
      </c>
      <c r="U30" s="14">
        <f t="shared" si="8"/>
        <v>0.90333333333333332</v>
      </c>
      <c r="V30" s="14">
        <f>(Table3112021[[#This Row],[2B]]+Table3112021[[#This Row],[3B]]+(3*Table3112021[[#This Row],[HR]]))/Table3112021[[#This Row],[AB]]</f>
        <v>0.29166666666666669</v>
      </c>
      <c r="W30" s="15">
        <f>(0.69*Table3112021[[#This Row],[BB]])+(0.89*Table3112021[[#This Row],[1B]])+(1.27*Table3112021[[#This Row],[2B]])+(1.62*Table3112021[[#This Row],[3B]])+(2.1*Table3112021[[#This Row],[HR]])/Table3112021[[#This Row],[PA]]</f>
        <v>7.6339999999999995</v>
      </c>
      <c r="X30" s="15">
        <f t="shared" si="9"/>
        <v>4.5839999999999996</v>
      </c>
    </row>
    <row r="31" spans="1:24" x14ac:dyDescent="0.25">
      <c r="A31" s="6" t="s">
        <v>238</v>
      </c>
      <c r="B31" s="17" t="str">
        <f>Knights!A2</f>
        <v>Alvaro Nunez</v>
      </c>
      <c r="C31" s="17">
        <f>Knights!B2</f>
        <v>72</v>
      </c>
      <c r="D31" s="17">
        <f>Knights!C2</f>
        <v>71</v>
      </c>
      <c r="E31" s="17">
        <f>Knights!D2</f>
        <v>14</v>
      </c>
      <c r="F31" s="17">
        <f>Knights!E2</f>
        <v>1</v>
      </c>
      <c r="G31" s="17">
        <f>Knights!F2</f>
        <v>8</v>
      </c>
      <c r="H31" s="17">
        <f>Knights!G2</f>
        <v>6</v>
      </c>
      <c r="I31" s="17">
        <f>Knights!H2</f>
        <v>0</v>
      </c>
      <c r="J31" s="17">
        <f>Knights!I2</f>
        <v>0</v>
      </c>
      <c r="K31" s="17">
        <f>Knights!J2</f>
        <v>20</v>
      </c>
      <c r="L31" s="17">
        <f>Knights!K2</f>
        <v>2</v>
      </c>
      <c r="M31" s="11">
        <f t="shared" si="0"/>
        <v>0.5714285714285714</v>
      </c>
      <c r="N31" s="11">
        <f t="shared" si="1"/>
        <v>0.42857142857142855</v>
      </c>
      <c r="O31" s="11">
        <f t="shared" si="2"/>
        <v>0</v>
      </c>
      <c r="P31" s="11">
        <f t="shared" si="3"/>
        <v>0</v>
      </c>
      <c r="Q31" s="11">
        <f t="shared" si="4"/>
        <v>1.3888888888888888E-2</v>
      </c>
      <c r="R31" s="12">
        <f t="shared" si="5"/>
        <v>0.19718309859154928</v>
      </c>
      <c r="S31" s="12">
        <f t="shared" si="6"/>
        <v>0.28169014084507044</v>
      </c>
      <c r="T31" s="14">
        <f t="shared" si="7"/>
        <v>0.20833333333333334</v>
      </c>
      <c r="U31" s="14">
        <f t="shared" si="8"/>
        <v>0.49002347417840375</v>
      </c>
      <c r="V31" s="14">
        <f>(Table3112021[[#This Row],[2B]]+Table3112021[[#This Row],[3B]]+(3*Table3112021[[#This Row],[HR]]))/Table3112021[[#This Row],[AB]]</f>
        <v>8.4507042253521125E-2</v>
      </c>
      <c r="W31" s="15">
        <f>(0.69*Table3112021[[#This Row],[BB]])+(0.89*Table3112021[[#This Row],[1B]])+(1.27*Table3112021[[#This Row],[2B]])+(1.62*Table3112021[[#This Row],[3B]])+(2.1*Table3112021[[#This Row],[HR]])/Table3112021[[#This Row],[PA]]</f>
        <v>15.43</v>
      </c>
      <c r="X31" s="15">
        <f t="shared" si="9"/>
        <v>4.2352777777777781</v>
      </c>
    </row>
    <row r="32" spans="1:24" x14ac:dyDescent="0.25">
      <c r="A32" s="6" t="s">
        <v>235</v>
      </c>
      <c r="B32" s="17" t="str">
        <f>Novas!A14</f>
        <v>Shane Howell</v>
      </c>
      <c r="C32" s="17">
        <f>Novas!B14</f>
        <v>26</v>
      </c>
      <c r="D32" s="17">
        <f>Novas!C14</f>
        <v>26</v>
      </c>
      <c r="E32" s="17">
        <f>Novas!D14</f>
        <v>8</v>
      </c>
      <c r="F32" s="17">
        <f>Novas!E14</f>
        <v>0</v>
      </c>
      <c r="G32" s="17">
        <f>Novas!F14</f>
        <v>3</v>
      </c>
      <c r="H32" s="17">
        <f>Novas!G14</f>
        <v>5</v>
      </c>
      <c r="I32" s="17">
        <f>Novas!H14</f>
        <v>0</v>
      </c>
      <c r="J32" s="17">
        <f>Novas!I14</f>
        <v>0</v>
      </c>
      <c r="K32" s="17">
        <f>Novas!J14</f>
        <v>13</v>
      </c>
      <c r="L32" s="17">
        <f>Novas!K14</f>
        <v>1</v>
      </c>
      <c r="M32" s="11">
        <f t="shared" si="0"/>
        <v>0.375</v>
      </c>
      <c r="N32" s="11">
        <f t="shared" si="1"/>
        <v>0.625</v>
      </c>
      <c r="O32" s="11">
        <f t="shared" si="2"/>
        <v>0</v>
      </c>
      <c r="P32" s="11">
        <f t="shared" si="3"/>
        <v>0</v>
      </c>
      <c r="Q32" s="11">
        <f t="shared" si="4"/>
        <v>0</v>
      </c>
      <c r="R32" s="12">
        <f t="shared" si="5"/>
        <v>0.30769230769230771</v>
      </c>
      <c r="S32" s="12">
        <f t="shared" si="6"/>
        <v>0.5</v>
      </c>
      <c r="T32" s="14">
        <f t="shared" si="7"/>
        <v>0.30769230769230771</v>
      </c>
      <c r="U32" s="14">
        <f t="shared" si="8"/>
        <v>0.80769230769230771</v>
      </c>
      <c r="V32" s="14">
        <f>(Table3112021[[#This Row],[2B]]+Table3112021[[#This Row],[3B]]+(3*Table3112021[[#This Row],[HR]]))/Table3112021[[#This Row],[AB]]</f>
        <v>0.19230769230769232</v>
      </c>
      <c r="W32" s="15">
        <f>(0.69*Table3112021[[#This Row],[BB]])+(0.89*Table3112021[[#This Row],[1B]])+(1.27*Table3112021[[#This Row],[2B]])+(1.62*Table3112021[[#This Row],[3B]])+(2.1*Table3112021[[#This Row],[HR]])/Table3112021[[#This Row],[PA]]</f>
        <v>9.02</v>
      </c>
      <c r="X32" s="15">
        <f t="shared" si="9"/>
        <v>4.0199999999999996</v>
      </c>
    </row>
    <row r="33" spans="1:24" x14ac:dyDescent="0.25">
      <c r="A33" s="6" t="s">
        <v>235</v>
      </c>
      <c r="B33" s="16" t="str">
        <f>Novas!A5</f>
        <v>Brandon Perry</v>
      </c>
      <c r="C33" s="16">
        <f>Novas!B5</f>
        <v>65</v>
      </c>
      <c r="D33" s="16">
        <f>Novas!C5</f>
        <v>60</v>
      </c>
      <c r="E33" s="16">
        <f>Novas!D5</f>
        <v>7</v>
      </c>
      <c r="F33" s="16">
        <f>Novas!E5</f>
        <v>5</v>
      </c>
      <c r="G33" s="16">
        <f>Novas!F5</f>
        <v>1</v>
      </c>
      <c r="H33" s="16">
        <f>Novas!G5</f>
        <v>4</v>
      </c>
      <c r="I33" s="16">
        <f>Novas!H5</f>
        <v>0</v>
      </c>
      <c r="J33" s="16">
        <f>Novas!I5</f>
        <v>2</v>
      </c>
      <c r="K33" s="16">
        <f>Novas!J5</f>
        <v>17</v>
      </c>
      <c r="L33" s="16">
        <f>Novas!K5</f>
        <v>2</v>
      </c>
      <c r="M33" s="11">
        <f t="shared" si="0"/>
        <v>0.14285714285714285</v>
      </c>
      <c r="N33" s="11">
        <f t="shared" si="1"/>
        <v>0.5714285714285714</v>
      </c>
      <c r="O33" s="11">
        <f t="shared" si="2"/>
        <v>0</v>
      </c>
      <c r="P33" s="11">
        <f t="shared" si="3"/>
        <v>0.2857142857142857</v>
      </c>
      <c r="Q33" s="11">
        <f t="shared" si="4"/>
        <v>7.6923076923076927E-2</v>
      </c>
      <c r="R33" s="12">
        <f t="shared" si="5"/>
        <v>0.11666666666666667</v>
      </c>
      <c r="S33" s="12">
        <f t="shared" si="6"/>
        <v>0.28333333333333333</v>
      </c>
      <c r="T33" s="14">
        <f t="shared" si="7"/>
        <v>0.18461538461538463</v>
      </c>
      <c r="U33" s="14">
        <f t="shared" si="8"/>
        <v>0.46794871794871795</v>
      </c>
      <c r="V33" s="14">
        <f>(Table3112021[[#This Row],[2B]]+Table3112021[[#This Row],[3B]]+(3*Table3112021[[#This Row],[HR]]))/Table3112021[[#This Row],[AB]]</f>
        <v>0.16666666666666666</v>
      </c>
      <c r="W33" s="15">
        <f>(0.69*Table3112021[[#This Row],[BB]])+(0.89*Table3112021[[#This Row],[1B]])+(1.27*Table3112021[[#This Row],[2B]])+(1.62*Table3112021[[#This Row],[3B]])+(2.1*Table3112021[[#This Row],[HR]])/Table3112021[[#This Row],[PA]]</f>
        <v>9.4846153846153847</v>
      </c>
      <c r="X33" s="15">
        <f t="shared" si="9"/>
        <v>3.3944615384615386</v>
      </c>
    </row>
    <row r="34" spans="1:24" x14ac:dyDescent="0.25">
      <c r="A34" s="6" t="s">
        <v>236</v>
      </c>
      <c r="B34" s="17" t="str">
        <f>Runners!A9</f>
        <v>Randy Warren</v>
      </c>
      <c r="C34" s="17">
        <f>Runners!B9</f>
        <v>60</v>
      </c>
      <c r="D34" s="17">
        <f>Runners!C9</f>
        <v>58</v>
      </c>
      <c r="E34" s="17">
        <f>Runners!D9</f>
        <v>11</v>
      </c>
      <c r="F34" s="17">
        <f>Runners!E9</f>
        <v>2</v>
      </c>
      <c r="G34" s="17">
        <f>Runners!F9</f>
        <v>9</v>
      </c>
      <c r="H34" s="17">
        <f>Runners!G9</f>
        <v>1</v>
      </c>
      <c r="I34" s="17">
        <f>Runners!H9</f>
        <v>0</v>
      </c>
      <c r="J34" s="17">
        <f>Runners!I9</f>
        <v>1</v>
      </c>
      <c r="K34" s="17">
        <f>Runners!J9</f>
        <v>15</v>
      </c>
      <c r="L34" s="17">
        <f>Runners!K9</f>
        <v>3</v>
      </c>
      <c r="M34" s="11">
        <f t="shared" ref="M34:M53" si="10">IFERROR(G34/E34,0)</f>
        <v>0.81818181818181823</v>
      </c>
      <c r="N34" s="11">
        <f t="shared" ref="N34:N53" si="11">IFERROR(H34/E34,0)</f>
        <v>9.0909090909090912E-2</v>
      </c>
      <c r="O34" s="11">
        <f t="shared" ref="O34:O53" si="12">IFERROR(I34/E34,0)</f>
        <v>0</v>
      </c>
      <c r="P34" s="11">
        <f t="shared" ref="P34:P53" si="13">IFERROR(J34/E34,0)</f>
        <v>9.0909090909090912E-2</v>
      </c>
      <c r="Q34" s="11">
        <f t="shared" ref="Q34:Q53" si="14">IFERROR(F34/C34,0)</f>
        <v>3.3333333333333333E-2</v>
      </c>
      <c r="R34" s="12">
        <f t="shared" ref="R34:R53" si="15">IFERROR((G34+H34+I34+J34)/D34,0)</f>
        <v>0.18965517241379309</v>
      </c>
      <c r="S34" s="12">
        <f t="shared" ref="S34:S53" si="16">IFERROR(K34/D34,0)</f>
        <v>0.25862068965517243</v>
      </c>
      <c r="T34" s="14">
        <f t="shared" ref="T34:T53" si="17">(E34+F34)/C34</f>
        <v>0.21666666666666667</v>
      </c>
      <c r="U34" s="14">
        <f t="shared" ref="U34:U53" si="18">S34+T34</f>
        <v>0.47528735632183911</v>
      </c>
      <c r="V34" s="14">
        <f>(Table3112021[[#This Row],[2B]]+Table3112021[[#This Row],[3B]]+(3*Table3112021[[#This Row],[HR]]))/Table3112021[[#This Row],[AB]]</f>
        <v>6.8965517241379309E-2</v>
      </c>
      <c r="W34" s="15">
        <f>(0.69*Table3112021[[#This Row],[BB]])+(0.89*Table3112021[[#This Row],[1B]])+(1.27*Table3112021[[#This Row],[2B]])+(1.62*Table3112021[[#This Row],[3B]])+(2.1*Table3112021[[#This Row],[HR]])/Table3112021[[#This Row],[PA]]</f>
        <v>10.695</v>
      </c>
      <c r="X34" s="15">
        <f t="shared" ref="X34:X53" si="19">((E34+F34)*(K34+(0.26*F34))+(0.52*L34))/C34</f>
        <v>3.3886666666666665</v>
      </c>
    </row>
    <row r="35" spans="1:24" x14ac:dyDescent="0.25">
      <c r="A35" s="6" t="s">
        <v>237</v>
      </c>
      <c r="B35" s="17" t="str">
        <f>Infernos!A11</f>
        <v>Willie Allen</v>
      </c>
      <c r="C35" s="17">
        <f>Infernos!B11</f>
        <v>26</v>
      </c>
      <c r="D35" s="17">
        <f>Infernos!C11</f>
        <v>24</v>
      </c>
      <c r="E35" s="17">
        <f>Infernos!D11</f>
        <v>7</v>
      </c>
      <c r="F35" s="17">
        <f>Infernos!E11</f>
        <v>2</v>
      </c>
      <c r="G35" s="17">
        <f>Infernos!F11</f>
        <v>5</v>
      </c>
      <c r="H35" s="17">
        <f>Infernos!G11</f>
        <v>2</v>
      </c>
      <c r="I35" s="17">
        <f>Infernos!H11</f>
        <v>0</v>
      </c>
      <c r="J35" s="17">
        <f>Infernos!I11</f>
        <v>0</v>
      </c>
      <c r="K35" s="17">
        <f>Infernos!J11</f>
        <v>9</v>
      </c>
      <c r="L35" s="17">
        <f>Infernos!K11</f>
        <v>0</v>
      </c>
      <c r="M35" s="11">
        <f t="shared" si="10"/>
        <v>0.7142857142857143</v>
      </c>
      <c r="N35" s="11">
        <f t="shared" si="11"/>
        <v>0.2857142857142857</v>
      </c>
      <c r="O35" s="11">
        <f t="shared" si="12"/>
        <v>0</v>
      </c>
      <c r="P35" s="11">
        <f t="shared" si="13"/>
        <v>0</v>
      </c>
      <c r="Q35" s="11">
        <f t="shared" si="14"/>
        <v>7.6923076923076927E-2</v>
      </c>
      <c r="R35" s="12">
        <f t="shared" si="15"/>
        <v>0.29166666666666669</v>
      </c>
      <c r="S35" s="12">
        <f t="shared" si="16"/>
        <v>0.375</v>
      </c>
      <c r="T35" s="14">
        <f t="shared" si="17"/>
        <v>0.34615384615384615</v>
      </c>
      <c r="U35" s="14">
        <f t="shared" si="18"/>
        <v>0.72115384615384615</v>
      </c>
      <c r="V35" s="14">
        <f>(Table3112021[[#This Row],[2B]]+Table3112021[[#This Row],[3B]]+(3*Table3112021[[#This Row],[HR]]))/Table3112021[[#This Row],[AB]]</f>
        <v>8.3333333333333329E-2</v>
      </c>
      <c r="W35" s="15">
        <f>(0.69*Table3112021[[#This Row],[BB]])+(0.89*Table3112021[[#This Row],[1B]])+(1.27*Table3112021[[#This Row],[2B]])+(1.62*Table3112021[[#This Row],[3B]])+(2.1*Table3112021[[#This Row],[HR]])/Table3112021[[#This Row],[PA]]</f>
        <v>8.370000000000001</v>
      </c>
      <c r="X35" s="15">
        <f t="shared" si="19"/>
        <v>3.2953846153846151</v>
      </c>
    </row>
    <row r="36" spans="1:24" x14ac:dyDescent="0.25">
      <c r="A36" s="6" t="s">
        <v>237</v>
      </c>
      <c r="B36" s="17" t="str">
        <f>Infernos!A14</f>
        <v>Carmelo Romero</v>
      </c>
      <c r="C36" s="17">
        <f>Infernos!B14</f>
        <v>27</v>
      </c>
      <c r="D36" s="17">
        <f>Infernos!C14</f>
        <v>25</v>
      </c>
      <c r="E36" s="17">
        <f>Infernos!D14</f>
        <v>7</v>
      </c>
      <c r="F36" s="17">
        <f>Infernos!E14</f>
        <v>2</v>
      </c>
      <c r="G36" s="17">
        <f>Infernos!F14</f>
        <v>5</v>
      </c>
      <c r="H36" s="17">
        <f>Infernos!G14</f>
        <v>2</v>
      </c>
      <c r="I36" s="17">
        <f>Infernos!H14</f>
        <v>0</v>
      </c>
      <c r="J36" s="17">
        <f>Infernos!I14</f>
        <v>0</v>
      </c>
      <c r="K36" s="17">
        <f>Infernos!J14</f>
        <v>9</v>
      </c>
      <c r="L36" s="17">
        <f>Infernos!K14</f>
        <v>1</v>
      </c>
      <c r="M36" s="11">
        <f t="shared" si="10"/>
        <v>0.7142857142857143</v>
      </c>
      <c r="N36" s="11">
        <f t="shared" si="11"/>
        <v>0.2857142857142857</v>
      </c>
      <c r="O36" s="11">
        <f t="shared" si="12"/>
        <v>0</v>
      </c>
      <c r="P36" s="11">
        <f t="shared" si="13"/>
        <v>0</v>
      </c>
      <c r="Q36" s="11">
        <f t="shared" si="14"/>
        <v>7.407407407407407E-2</v>
      </c>
      <c r="R36" s="12">
        <f t="shared" si="15"/>
        <v>0.28000000000000003</v>
      </c>
      <c r="S36" s="12">
        <f t="shared" si="16"/>
        <v>0.36</v>
      </c>
      <c r="T36" s="14">
        <f t="shared" si="17"/>
        <v>0.33333333333333331</v>
      </c>
      <c r="U36" s="14">
        <f t="shared" si="18"/>
        <v>0.69333333333333336</v>
      </c>
      <c r="V36" s="14">
        <f>(Table3112021[[#This Row],[2B]]+Table3112021[[#This Row],[3B]]+(3*Table3112021[[#This Row],[HR]]))/Table3112021[[#This Row],[AB]]</f>
        <v>0.08</v>
      </c>
      <c r="W36" s="15">
        <f>(0.69*Table3112021[[#This Row],[BB]])+(0.89*Table3112021[[#This Row],[1B]])+(1.27*Table3112021[[#This Row],[2B]])+(1.62*Table3112021[[#This Row],[3B]])+(2.1*Table3112021[[#This Row],[HR]])/Table3112021[[#This Row],[PA]]</f>
        <v>8.370000000000001</v>
      </c>
      <c r="X36" s="15">
        <f t="shared" si="19"/>
        <v>3.1925925925925922</v>
      </c>
    </row>
    <row r="37" spans="1:24" x14ac:dyDescent="0.25">
      <c r="A37" s="6" t="s">
        <v>238</v>
      </c>
      <c r="B37" s="17" t="str">
        <f>Knights!A5</f>
        <v>Evan Cook</v>
      </c>
      <c r="C37" s="17">
        <f>Knights!B5</f>
        <v>69</v>
      </c>
      <c r="D37" s="17">
        <f>Knights!C5</f>
        <v>64</v>
      </c>
      <c r="E37" s="17">
        <f>Knights!D5</f>
        <v>10</v>
      </c>
      <c r="F37" s="17">
        <f>Knights!E5</f>
        <v>5</v>
      </c>
      <c r="G37" s="17">
        <f>Knights!F5</f>
        <v>7</v>
      </c>
      <c r="H37" s="17">
        <f>Knights!G5</f>
        <v>3</v>
      </c>
      <c r="I37" s="17">
        <f>Knights!H5</f>
        <v>0</v>
      </c>
      <c r="J37" s="17">
        <f>Knights!I5</f>
        <v>0</v>
      </c>
      <c r="K37" s="17">
        <f>Knights!J5</f>
        <v>13</v>
      </c>
      <c r="L37" s="17">
        <f>Knights!K5</f>
        <v>3</v>
      </c>
      <c r="M37" s="11">
        <f t="shared" si="10"/>
        <v>0.7</v>
      </c>
      <c r="N37" s="11">
        <f t="shared" si="11"/>
        <v>0.3</v>
      </c>
      <c r="O37" s="11">
        <f t="shared" si="12"/>
        <v>0</v>
      </c>
      <c r="P37" s="11">
        <f t="shared" si="13"/>
        <v>0</v>
      </c>
      <c r="Q37" s="11">
        <f t="shared" si="14"/>
        <v>7.2463768115942032E-2</v>
      </c>
      <c r="R37" s="12">
        <f t="shared" si="15"/>
        <v>0.15625</v>
      </c>
      <c r="S37" s="12">
        <f t="shared" si="16"/>
        <v>0.203125</v>
      </c>
      <c r="T37" s="14">
        <f t="shared" si="17"/>
        <v>0.21739130434782608</v>
      </c>
      <c r="U37" s="14">
        <f t="shared" si="18"/>
        <v>0.42051630434782605</v>
      </c>
      <c r="V37" s="14">
        <f>(Table3112021[[#This Row],[2B]]+Table3112021[[#This Row],[3B]]+(3*Table3112021[[#This Row],[HR]]))/Table3112021[[#This Row],[AB]]</f>
        <v>4.6875E-2</v>
      </c>
      <c r="W37" s="15">
        <f>(0.69*Table3112021[[#This Row],[BB]])+(0.89*Table3112021[[#This Row],[1B]])+(1.27*Table3112021[[#This Row],[2B]])+(1.62*Table3112021[[#This Row],[3B]])+(2.1*Table3112021[[#This Row],[HR]])/Table3112021[[#This Row],[PA]]</f>
        <v>13.49</v>
      </c>
      <c r="X37" s="15">
        <f t="shared" si="19"/>
        <v>3.1313043478260871</v>
      </c>
    </row>
    <row r="38" spans="1:24" x14ac:dyDescent="0.25">
      <c r="A38" s="6" t="s">
        <v>236</v>
      </c>
      <c r="B38" s="17" t="str">
        <f>Runners!A13</f>
        <v>Lorenzo Santiago</v>
      </c>
      <c r="C38" s="17">
        <f>Runners!B13</f>
        <v>24</v>
      </c>
      <c r="D38" s="17">
        <f>Runners!C13</f>
        <v>21</v>
      </c>
      <c r="E38" s="17">
        <f>Runners!D13</f>
        <v>5</v>
      </c>
      <c r="F38" s="17">
        <f>Runners!E13</f>
        <v>3</v>
      </c>
      <c r="G38" s="17">
        <f>Runners!F13</f>
        <v>4</v>
      </c>
      <c r="H38" s="17">
        <f>Runners!G13</f>
        <v>0</v>
      </c>
      <c r="I38" s="17">
        <f>Runners!H13</f>
        <v>0</v>
      </c>
      <c r="J38" s="17">
        <f>Runners!I13</f>
        <v>1</v>
      </c>
      <c r="K38" s="17">
        <f>Runners!J13</f>
        <v>8</v>
      </c>
      <c r="L38" s="17">
        <f>Runners!K13</f>
        <v>2</v>
      </c>
      <c r="M38" s="11">
        <f t="shared" si="10"/>
        <v>0.8</v>
      </c>
      <c r="N38" s="11">
        <f t="shared" si="11"/>
        <v>0</v>
      </c>
      <c r="O38" s="11">
        <f t="shared" si="12"/>
        <v>0</v>
      </c>
      <c r="P38" s="11">
        <f t="shared" si="13"/>
        <v>0.2</v>
      </c>
      <c r="Q38" s="11">
        <f t="shared" si="14"/>
        <v>0.125</v>
      </c>
      <c r="R38" s="12">
        <f t="shared" si="15"/>
        <v>0.23809523809523808</v>
      </c>
      <c r="S38" s="12">
        <f t="shared" si="16"/>
        <v>0.38095238095238093</v>
      </c>
      <c r="T38" s="14">
        <f t="shared" si="17"/>
        <v>0.33333333333333331</v>
      </c>
      <c r="U38" s="14">
        <f t="shared" si="18"/>
        <v>0.71428571428571419</v>
      </c>
      <c r="V38" s="14">
        <f>(Table3112021[[#This Row],[2B]]+Table3112021[[#This Row],[3B]]+(3*Table3112021[[#This Row],[HR]]))/Table3112021[[#This Row],[AB]]</f>
        <v>0.14285714285714285</v>
      </c>
      <c r="W38" s="15">
        <f>(0.69*Table3112021[[#This Row],[BB]])+(0.89*Table3112021[[#This Row],[1B]])+(1.27*Table3112021[[#This Row],[2B]])+(1.62*Table3112021[[#This Row],[3B]])+(2.1*Table3112021[[#This Row],[HR]])/Table3112021[[#This Row],[PA]]</f>
        <v>5.7175000000000002</v>
      </c>
      <c r="X38" s="15">
        <f t="shared" si="19"/>
        <v>2.97</v>
      </c>
    </row>
    <row r="39" spans="1:24" x14ac:dyDescent="0.25">
      <c r="A39" s="6" t="s">
        <v>237</v>
      </c>
      <c r="B39" s="17" t="str">
        <f>Infernos!A2</f>
        <v>Dennis Fletcher</v>
      </c>
      <c r="C39" s="17">
        <f>Infernos!B2</f>
        <v>71</v>
      </c>
      <c r="D39" s="17">
        <f>Infernos!C2</f>
        <v>67</v>
      </c>
      <c r="E39" s="17">
        <f>Infernos!D2</f>
        <v>8</v>
      </c>
      <c r="F39" s="17">
        <f>Infernos!E2</f>
        <v>4</v>
      </c>
      <c r="G39" s="17">
        <f>Infernos!F2</f>
        <v>2</v>
      </c>
      <c r="H39" s="17">
        <f>Infernos!G2</f>
        <v>5</v>
      </c>
      <c r="I39" s="17">
        <f>Infernos!H2</f>
        <v>1</v>
      </c>
      <c r="J39" s="17">
        <f>Infernos!I2</f>
        <v>0</v>
      </c>
      <c r="K39" s="17">
        <f>Infernos!J2</f>
        <v>15</v>
      </c>
      <c r="L39" s="17">
        <f>Infernos!K2</f>
        <v>6</v>
      </c>
      <c r="M39" s="11">
        <f t="shared" si="10"/>
        <v>0.25</v>
      </c>
      <c r="N39" s="11">
        <f t="shared" si="11"/>
        <v>0.625</v>
      </c>
      <c r="O39" s="11">
        <f t="shared" si="12"/>
        <v>0.125</v>
      </c>
      <c r="P39" s="11">
        <f t="shared" si="13"/>
        <v>0</v>
      </c>
      <c r="Q39" s="11">
        <f t="shared" si="14"/>
        <v>5.6338028169014086E-2</v>
      </c>
      <c r="R39" s="12">
        <f t="shared" si="15"/>
        <v>0.11940298507462686</v>
      </c>
      <c r="S39" s="12">
        <f t="shared" si="16"/>
        <v>0.22388059701492538</v>
      </c>
      <c r="T39" s="14">
        <f t="shared" si="17"/>
        <v>0.16901408450704225</v>
      </c>
      <c r="U39" s="33">
        <f t="shared" si="18"/>
        <v>0.3928946815219676</v>
      </c>
      <c r="V39" s="33">
        <f>(Table3112021[[#This Row],[2B]]+Table3112021[[#This Row],[3B]]+(3*Table3112021[[#This Row],[HR]]))/Table3112021[[#This Row],[AB]]</f>
        <v>8.9552238805970144E-2</v>
      </c>
      <c r="W39" s="34">
        <f>(0.69*Table3112021[[#This Row],[BB]])+(0.89*Table3112021[[#This Row],[1B]])+(1.27*Table3112021[[#This Row],[2B]])+(1.62*Table3112021[[#This Row],[3B]])+(2.1*Table3112021[[#This Row],[HR]])/Table3112021[[#This Row],[PA]]</f>
        <v>12.510000000000002</v>
      </c>
      <c r="X39" s="15">
        <f t="shared" si="19"/>
        <v>2.7549295774647886</v>
      </c>
    </row>
    <row r="40" spans="1:24" x14ac:dyDescent="0.25">
      <c r="A40" s="6" t="s">
        <v>235</v>
      </c>
      <c r="B40" s="17" t="str">
        <f>Novas!A11</f>
        <v>Meriwether Batts</v>
      </c>
      <c r="C40" s="17">
        <f>Novas!B11</f>
        <v>25</v>
      </c>
      <c r="D40" s="17">
        <f>Novas!C11</f>
        <v>23</v>
      </c>
      <c r="E40" s="17">
        <f>Novas!D11</f>
        <v>5</v>
      </c>
      <c r="F40" s="17">
        <f>Novas!E11</f>
        <v>2</v>
      </c>
      <c r="G40" s="17">
        <f>Novas!F11</f>
        <v>3</v>
      </c>
      <c r="H40" s="17">
        <f>Novas!G11</f>
        <v>2</v>
      </c>
      <c r="I40" s="17">
        <f>Novas!H11</f>
        <v>0</v>
      </c>
      <c r="J40" s="17">
        <f>Novas!I11</f>
        <v>0</v>
      </c>
      <c r="K40" s="17">
        <f>Novas!J11</f>
        <v>7</v>
      </c>
      <c r="L40" s="17">
        <f>Novas!K11</f>
        <v>2</v>
      </c>
      <c r="M40" s="20">
        <f t="shared" si="10"/>
        <v>0.6</v>
      </c>
      <c r="N40" s="20">
        <f t="shared" si="11"/>
        <v>0.4</v>
      </c>
      <c r="O40" s="20">
        <f t="shared" si="12"/>
        <v>0</v>
      </c>
      <c r="P40" s="20">
        <f t="shared" si="13"/>
        <v>0</v>
      </c>
      <c r="Q40" s="20">
        <f t="shared" si="14"/>
        <v>0.08</v>
      </c>
      <c r="R40" s="21">
        <f t="shared" si="15"/>
        <v>0.21739130434782608</v>
      </c>
      <c r="S40" s="21">
        <f t="shared" si="16"/>
        <v>0.30434782608695654</v>
      </c>
      <c r="T40" s="22">
        <f t="shared" si="17"/>
        <v>0.28000000000000003</v>
      </c>
      <c r="U40" s="22">
        <f t="shared" si="18"/>
        <v>0.58434782608695657</v>
      </c>
      <c r="V40" s="22">
        <f>(Table3112021[[#This Row],[2B]]+Table3112021[[#This Row],[3B]]+(3*Table3112021[[#This Row],[HR]]))/Table3112021[[#This Row],[AB]]</f>
        <v>8.6956521739130432E-2</v>
      </c>
      <c r="W40" s="23">
        <f>(0.69*Table3112021[[#This Row],[BB]])+(0.89*Table3112021[[#This Row],[1B]])+(1.27*Table3112021[[#This Row],[2B]])+(1.62*Table3112021[[#This Row],[3B]])+(2.1*Table3112021[[#This Row],[HR]])/Table3112021[[#This Row],[PA]]</f>
        <v>6.59</v>
      </c>
      <c r="X40" s="23">
        <f t="shared" si="19"/>
        <v>2.1471999999999998</v>
      </c>
    </row>
    <row r="41" spans="1:24" x14ac:dyDescent="0.25">
      <c r="A41" s="6" t="s">
        <v>238</v>
      </c>
      <c r="B41" s="17" t="str">
        <f>Knights!A14</f>
        <v>John Fernandez</v>
      </c>
      <c r="C41" s="17">
        <f>Knights!B14</f>
        <v>25</v>
      </c>
      <c r="D41" s="17">
        <f>Knights!C14</f>
        <v>23</v>
      </c>
      <c r="E41" s="17">
        <f>Knights!D14</f>
        <v>5</v>
      </c>
      <c r="F41" s="17">
        <f>Knights!E14</f>
        <v>2</v>
      </c>
      <c r="G41" s="17">
        <f>Knights!F14</f>
        <v>3</v>
      </c>
      <c r="H41" s="17">
        <f>Knights!G14</f>
        <v>2</v>
      </c>
      <c r="I41" s="17">
        <f>Knights!H14</f>
        <v>0</v>
      </c>
      <c r="J41" s="17">
        <f>Knights!I14</f>
        <v>0</v>
      </c>
      <c r="K41" s="17">
        <f>Knights!J14</f>
        <v>7</v>
      </c>
      <c r="L41" s="17">
        <f>Knights!K14</f>
        <v>0</v>
      </c>
      <c r="M41" s="11">
        <f t="shared" si="10"/>
        <v>0.6</v>
      </c>
      <c r="N41" s="11">
        <f t="shared" si="11"/>
        <v>0.4</v>
      </c>
      <c r="O41" s="11">
        <f t="shared" si="12"/>
        <v>0</v>
      </c>
      <c r="P41" s="11">
        <f t="shared" si="13"/>
        <v>0</v>
      </c>
      <c r="Q41" s="11">
        <f t="shared" si="14"/>
        <v>0.08</v>
      </c>
      <c r="R41" s="12">
        <f t="shared" si="15"/>
        <v>0.21739130434782608</v>
      </c>
      <c r="S41" s="12">
        <f t="shared" si="16"/>
        <v>0.30434782608695654</v>
      </c>
      <c r="T41" s="14">
        <f t="shared" si="17"/>
        <v>0.28000000000000003</v>
      </c>
      <c r="U41" s="14">
        <f t="shared" si="18"/>
        <v>0.58434782608695657</v>
      </c>
      <c r="V41" s="14">
        <f>(Table3112021[[#This Row],[2B]]+Table3112021[[#This Row],[3B]]+(3*Table3112021[[#This Row],[HR]]))/Table3112021[[#This Row],[AB]]</f>
        <v>8.6956521739130432E-2</v>
      </c>
      <c r="W41" s="15">
        <f>(0.69*Table3112021[[#This Row],[BB]])+(0.89*Table3112021[[#This Row],[1B]])+(1.27*Table3112021[[#This Row],[2B]])+(1.62*Table3112021[[#This Row],[3B]])+(2.1*Table3112021[[#This Row],[HR]])/Table3112021[[#This Row],[PA]]</f>
        <v>6.59</v>
      </c>
      <c r="X41" s="15">
        <f t="shared" si="19"/>
        <v>2.1055999999999999</v>
      </c>
    </row>
    <row r="42" spans="1:24" x14ac:dyDescent="0.25">
      <c r="A42" s="6" t="s">
        <v>236</v>
      </c>
      <c r="B42" s="17" t="str">
        <f>Runners!A12</f>
        <v>Landon Martinez</v>
      </c>
      <c r="C42" s="17">
        <f>Runners!B12</f>
        <v>24</v>
      </c>
      <c r="D42" s="17">
        <f>Runners!C12</f>
        <v>21</v>
      </c>
      <c r="E42" s="17">
        <f>Runners!D12</f>
        <v>4</v>
      </c>
      <c r="F42" s="17">
        <f>Runners!E12</f>
        <v>3</v>
      </c>
      <c r="G42" s="17">
        <f>Runners!F12</f>
        <v>2</v>
      </c>
      <c r="H42" s="17">
        <f>Runners!G12</f>
        <v>2</v>
      </c>
      <c r="I42" s="17">
        <f>Runners!H12</f>
        <v>0</v>
      </c>
      <c r="J42" s="17">
        <f>Runners!I12</f>
        <v>0</v>
      </c>
      <c r="K42" s="17">
        <f>Runners!J12</f>
        <v>6</v>
      </c>
      <c r="L42" s="17">
        <f>Runners!K12</f>
        <v>1</v>
      </c>
      <c r="M42" s="11">
        <f t="shared" si="10"/>
        <v>0.5</v>
      </c>
      <c r="N42" s="11">
        <f t="shared" si="11"/>
        <v>0.5</v>
      </c>
      <c r="O42" s="11">
        <f t="shared" si="12"/>
        <v>0</v>
      </c>
      <c r="P42" s="11">
        <f t="shared" si="13"/>
        <v>0</v>
      </c>
      <c r="Q42" s="11">
        <f t="shared" si="14"/>
        <v>0.125</v>
      </c>
      <c r="R42" s="12">
        <f t="shared" si="15"/>
        <v>0.19047619047619047</v>
      </c>
      <c r="S42" s="12">
        <f t="shared" si="16"/>
        <v>0.2857142857142857</v>
      </c>
      <c r="T42" s="14">
        <f t="shared" si="17"/>
        <v>0.29166666666666669</v>
      </c>
      <c r="U42" s="14">
        <f t="shared" si="18"/>
        <v>0.57738095238095233</v>
      </c>
      <c r="V42" s="14">
        <f>(Table3112021[[#This Row],[2B]]+Table3112021[[#This Row],[3B]]+(3*Table3112021[[#This Row],[HR]]))/Table3112021[[#This Row],[AB]]</f>
        <v>9.5238095238095233E-2</v>
      </c>
      <c r="W42" s="15">
        <f>(0.69*Table3112021[[#This Row],[BB]])+(0.89*Table3112021[[#This Row],[1B]])+(1.27*Table3112021[[#This Row],[2B]])+(1.62*Table3112021[[#This Row],[3B]])+(2.1*Table3112021[[#This Row],[HR]])/Table3112021[[#This Row],[PA]]</f>
        <v>6.39</v>
      </c>
      <c r="X42" s="15">
        <f t="shared" si="19"/>
        <v>1.9991666666666668</v>
      </c>
    </row>
    <row r="43" spans="1:24" x14ac:dyDescent="0.25">
      <c r="A43" s="6" t="s">
        <v>237</v>
      </c>
      <c r="B43" s="17" t="str">
        <f>Infernos!A10</f>
        <v>Flen Wallers</v>
      </c>
      <c r="C43" s="17">
        <f>Infernos!B10</f>
        <v>27</v>
      </c>
      <c r="D43" s="17">
        <f>Infernos!C10</f>
        <v>26</v>
      </c>
      <c r="E43" s="17">
        <f>Infernos!D10</f>
        <v>5</v>
      </c>
      <c r="F43" s="17">
        <f>Infernos!E10</f>
        <v>1</v>
      </c>
      <c r="G43" s="17">
        <f>Infernos!F10</f>
        <v>4</v>
      </c>
      <c r="H43" s="17">
        <f>Infernos!G10</f>
        <v>1</v>
      </c>
      <c r="I43" s="17">
        <f>Infernos!H10</f>
        <v>0</v>
      </c>
      <c r="J43" s="17">
        <f>Infernos!I10</f>
        <v>0</v>
      </c>
      <c r="K43" s="17">
        <f>Infernos!J10</f>
        <v>6</v>
      </c>
      <c r="L43" s="17">
        <f>Infernos!K10</f>
        <v>0</v>
      </c>
      <c r="M43" s="11">
        <f t="shared" si="10"/>
        <v>0.8</v>
      </c>
      <c r="N43" s="11">
        <f t="shared" si="11"/>
        <v>0.2</v>
      </c>
      <c r="O43" s="11">
        <f t="shared" si="12"/>
        <v>0</v>
      </c>
      <c r="P43" s="11">
        <f t="shared" si="13"/>
        <v>0</v>
      </c>
      <c r="Q43" s="11">
        <f t="shared" si="14"/>
        <v>3.7037037037037035E-2</v>
      </c>
      <c r="R43" s="12">
        <f t="shared" si="15"/>
        <v>0.19230769230769232</v>
      </c>
      <c r="S43" s="12">
        <f t="shared" si="16"/>
        <v>0.23076923076923078</v>
      </c>
      <c r="T43" s="14">
        <f t="shared" si="17"/>
        <v>0.22222222222222221</v>
      </c>
      <c r="U43" s="14">
        <f t="shared" si="18"/>
        <v>0.45299145299145299</v>
      </c>
      <c r="V43" s="14">
        <f>(Table3112021[[#This Row],[2B]]+Table3112021[[#This Row],[3B]]+(3*Table3112021[[#This Row],[HR]]))/Table3112021[[#This Row],[AB]]</f>
        <v>3.8461538461538464E-2</v>
      </c>
      <c r="W43" s="15">
        <f>(0.69*Table3112021[[#This Row],[BB]])+(0.89*Table3112021[[#This Row],[1B]])+(1.27*Table3112021[[#This Row],[2B]])+(1.62*Table3112021[[#This Row],[3B]])+(2.1*Table3112021[[#This Row],[HR]])/Table3112021[[#This Row],[PA]]</f>
        <v>5.52</v>
      </c>
      <c r="X43" s="15">
        <f t="shared" si="19"/>
        <v>1.3911111111111112</v>
      </c>
    </row>
    <row r="44" spans="1:24" x14ac:dyDescent="0.25">
      <c r="A44" s="6" t="s">
        <v>238</v>
      </c>
      <c r="B44" s="17" t="str">
        <f>Knights!A12</f>
        <v>Luis Aguilar</v>
      </c>
      <c r="C44" s="17">
        <f>Knights!B12</f>
        <v>29</v>
      </c>
      <c r="D44" s="17">
        <f>Knights!C12</f>
        <v>27</v>
      </c>
      <c r="E44" s="17">
        <f>Knights!D12</f>
        <v>3</v>
      </c>
      <c r="F44" s="17">
        <f>Knights!E12</f>
        <v>2</v>
      </c>
      <c r="G44" s="17">
        <f>Knights!F12</f>
        <v>0</v>
      </c>
      <c r="H44" s="17">
        <f>Knights!G12</f>
        <v>2</v>
      </c>
      <c r="I44" s="17">
        <f>Knights!H12</f>
        <v>1</v>
      </c>
      <c r="J44" s="17">
        <f>Knights!I12</f>
        <v>0</v>
      </c>
      <c r="K44" s="17">
        <f>Knights!J12</f>
        <v>7</v>
      </c>
      <c r="L44" s="17">
        <f>Knights!K12</f>
        <v>2</v>
      </c>
      <c r="M44" s="11">
        <f t="shared" si="10"/>
        <v>0</v>
      </c>
      <c r="N44" s="11">
        <f t="shared" si="11"/>
        <v>0.66666666666666663</v>
      </c>
      <c r="O44" s="11">
        <f t="shared" si="12"/>
        <v>0.33333333333333331</v>
      </c>
      <c r="P44" s="11">
        <f t="shared" si="13"/>
        <v>0</v>
      </c>
      <c r="Q44" s="11">
        <f t="shared" si="14"/>
        <v>6.8965517241379309E-2</v>
      </c>
      <c r="R44" s="12">
        <f t="shared" si="15"/>
        <v>0.1111111111111111</v>
      </c>
      <c r="S44" s="12">
        <f t="shared" si="16"/>
        <v>0.25925925925925924</v>
      </c>
      <c r="T44" s="14">
        <f t="shared" si="17"/>
        <v>0.17241379310344829</v>
      </c>
      <c r="U44" s="14">
        <f t="shared" si="18"/>
        <v>0.43167305236270753</v>
      </c>
      <c r="V44" s="14">
        <f>(Table3112021[[#This Row],[2B]]+Table3112021[[#This Row],[3B]]+(3*Table3112021[[#This Row],[HR]]))/Table3112021[[#This Row],[AB]]</f>
        <v>0.1111111111111111</v>
      </c>
      <c r="W44" s="15">
        <f>(0.69*Table3112021[[#This Row],[BB]])+(0.89*Table3112021[[#This Row],[1B]])+(1.27*Table3112021[[#This Row],[2B]])+(1.62*Table3112021[[#This Row],[3B]])+(2.1*Table3112021[[#This Row],[HR]])/Table3112021[[#This Row],[PA]]</f>
        <v>5.54</v>
      </c>
      <c r="X44" s="15">
        <f t="shared" si="19"/>
        <v>1.3324137931034481</v>
      </c>
    </row>
    <row r="45" spans="1:24" x14ac:dyDescent="0.25">
      <c r="A45" s="6" t="s">
        <v>235</v>
      </c>
      <c r="B45" s="17" t="str">
        <f>Novas!A10</f>
        <v>Erik Bennet</v>
      </c>
      <c r="C45" s="17">
        <f>Novas!B10</f>
        <v>27</v>
      </c>
      <c r="D45" s="17">
        <f>Novas!C10</f>
        <v>24</v>
      </c>
      <c r="E45" s="17">
        <f>Novas!D10</f>
        <v>3</v>
      </c>
      <c r="F45" s="17">
        <f>Novas!E10</f>
        <v>3</v>
      </c>
      <c r="G45" s="17">
        <f>Novas!F10</f>
        <v>1</v>
      </c>
      <c r="H45" s="17">
        <f>Novas!G10</f>
        <v>2</v>
      </c>
      <c r="I45" s="17">
        <f>Novas!H10</f>
        <v>0</v>
      </c>
      <c r="J45" s="17">
        <f>Novas!I10</f>
        <v>0</v>
      </c>
      <c r="K45" s="17">
        <f>Novas!J10</f>
        <v>5</v>
      </c>
      <c r="L45" s="17">
        <f>Novas!K10</f>
        <v>1</v>
      </c>
      <c r="M45" s="11">
        <f t="shared" si="10"/>
        <v>0.33333333333333331</v>
      </c>
      <c r="N45" s="11">
        <f t="shared" si="11"/>
        <v>0.66666666666666663</v>
      </c>
      <c r="O45" s="11">
        <f t="shared" si="12"/>
        <v>0</v>
      </c>
      <c r="P45" s="11">
        <f t="shared" si="13"/>
        <v>0</v>
      </c>
      <c r="Q45" s="11">
        <f t="shared" si="14"/>
        <v>0.1111111111111111</v>
      </c>
      <c r="R45" s="12">
        <f t="shared" si="15"/>
        <v>0.125</v>
      </c>
      <c r="S45" s="12">
        <f t="shared" si="16"/>
        <v>0.20833333333333334</v>
      </c>
      <c r="T45" s="14">
        <f t="shared" si="17"/>
        <v>0.22222222222222221</v>
      </c>
      <c r="U45" s="14">
        <f t="shared" si="18"/>
        <v>0.43055555555555558</v>
      </c>
      <c r="V45" s="14">
        <f>(Table3112021[[#This Row],[2B]]+Table3112021[[#This Row],[3B]]+(3*Table3112021[[#This Row],[HR]]))/Table3112021[[#This Row],[AB]]</f>
        <v>8.3333333333333329E-2</v>
      </c>
      <c r="W45" s="15">
        <f>(0.69*Table3112021[[#This Row],[BB]])+(0.89*Table3112021[[#This Row],[1B]])+(1.27*Table3112021[[#This Row],[2B]])+(1.62*Table3112021[[#This Row],[3B]])+(2.1*Table3112021[[#This Row],[HR]])/Table3112021[[#This Row],[PA]]</f>
        <v>5.5</v>
      </c>
      <c r="X45" s="15">
        <f t="shared" si="19"/>
        <v>1.3037037037037038</v>
      </c>
    </row>
    <row r="46" spans="1:24" x14ac:dyDescent="0.25">
      <c r="A46" s="6" t="s">
        <v>235</v>
      </c>
      <c r="B46" s="17" t="str">
        <f>Novas!A12</f>
        <v>Brennan Banks</v>
      </c>
      <c r="C46" s="17">
        <f>Novas!B12</f>
        <v>24</v>
      </c>
      <c r="D46" s="17">
        <f>Novas!C12</f>
        <v>21</v>
      </c>
      <c r="E46" s="17">
        <f>Novas!D12</f>
        <v>3</v>
      </c>
      <c r="F46" s="17">
        <f>Novas!E12</f>
        <v>3</v>
      </c>
      <c r="G46" s="17">
        <f>Novas!F12</f>
        <v>2</v>
      </c>
      <c r="H46" s="17">
        <f>Novas!G12</f>
        <v>1</v>
      </c>
      <c r="I46" s="17">
        <f>Novas!H12</f>
        <v>0</v>
      </c>
      <c r="J46" s="17">
        <f>Novas!I12</f>
        <v>0</v>
      </c>
      <c r="K46" s="17">
        <f>Novas!J12</f>
        <v>4</v>
      </c>
      <c r="L46" s="17">
        <f>Novas!K12</f>
        <v>0</v>
      </c>
      <c r="M46" s="11">
        <f t="shared" si="10"/>
        <v>0.66666666666666663</v>
      </c>
      <c r="N46" s="11">
        <f t="shared" si="11"/>
        <v>0.33333333333333331</v>
      </c>
      <c r="O46" s="11">
        <f t="shared" si="12"/>
        <v>0</v>
      </c>
      <c r="P46" s="11">
        <f t="shared" si="13"/>
        <v>0</v>
      </c>
      <c r="Q46" s="11">
        <f t="shared" si="14"/>
        <v>0.125</v>
      </c>
      <c r="R46" s="12">
        <f t="shared" si="15"/>
        <v>0.14285714285714285</v>
      </c>
      <c r="S46" s="12">
        <f t="shared" si="16"/>
        <v>0.19047619047619047</v>
      </c>
      <c r="T46" s="14">
        <f t="shared" si="17"/>
        <v>0.25</v>
      </c>
      <c r="U46" s="14">
        <f t="shared" si="18"/>
        <v>0.44047619047619047</v>
      </c>
      <c r="V46" s="14">
        <f>(Table3112021[[#This Row],[2B]]+Table3112021[[#This Row],[3B]]+(3*Table3112021[[#This Row],[HR]]))/Table3112021[[#This Row],[AB]]</f>
        <v>4.7619047619047616E-2</v>
      </c>
      <c r="W46" s="15">
        <f>(0.69*Table3112021[[#This Row],[BB]])+(0.89*Table3112021[[#This Row],[1B]])+(1.27*Table3112021[[#This Row],[2B]])+(1.62*Table3112021[[#This Row],[3B]])+(2.1*Table3112021[[#This Row],[HR]])/Table3112021[[#This Row],[PA]]</f>
        <v>5.1199999999999992</v>
      </c>
      <c r="X46" s="15">
        <f t="shared" si="19"/>
        <v>1.1950000000000001</v>
      </c>
    </row>
    <row r="47" spans="1:24" x14ac:dyDescent="0.25">
      <c r="A47" s="6" t="s">
        <v>235</v>
      </c>
      <c r="B47" s="17" t="str">
        <f>Novas!A3</f>
        <v>Ken Wallace</v>
      </c>
      <c r="C47" s="17">
        <f>Novas!B3</f>
        <v>70</v>
      </c>
      <c r="D47" s="17">
        <f>Novas!C3</f>
        <v>67</v>
      </c>
      <c r="E47" s="17">
        <f>Novas!D3</f>
        <v>5</v>
      </c>
      <c r="F47" s="17">
        <f>Novas!E3</f>
        <v>3</v>
      </c>
      <c r="G47" s="17">
        <f>Novas!F3</f>
        <v>3</v>
      </c>
      <c r="H47" s="17">
        <f>Novas!G3</f>
        <v>2</v>
      </c>
      <c r="I47" s="17">
        <f>Novas!H3</f>
        <v>0</v>
      </c>
      <c r="J47" s="17">
        <f>Novas!I3</f>
        <v>0</v>
      </c>
      <c r="K47" s="17">
        <f>Novas!J3</f>
        <v>7</v>
      </c>
      <c r="L47" s="17">
        <f>Novas!K3</f>
        <v>2</v>
      </c>
      <c r="M47" s="11">
        <f t="shared" si="10"/>
        <v>0.6</v>
      </c>
      <c r="N47" s="11">
        <f t="shared" si="11"/>
        <v>0.4</v>
      </c>
      <c r="O47" s="11">
        <f t="shared" si="12"/>
        <v>0</v>
      </c>
      <c r="P47" s="11">
        <f t="shared" si="13"/>
        <v>0</v>
      </c>
      <c r="Q47" s="11">
        <f t="shared" si="14"/>
        <v>4.2857142857142858E-2</v>
      </c>
      <c r="R47" s="12">
        <f t="shared" si="15"/>
        <v>7.4626865671641784E-2</v>
      </c>
      <c r="S47" s="12">
        <f t="shared" si="16"/>
        <v>0.1044776119402985</v>
      </c>
      <c r="T47" s="14">
        <f t="shared" si="17"/>
        <v>0.11428571428571428</v>
      </c>
      <c r="U47" s="14">
        <f t="shared" si="18"/>
        <v>0.2187633262260128</v>
      </c>
      <c r="V47" s="14">
        <f>(Table3112021[[#This Row],[2B]]+Table3112021[[#This Row],[3B]]+(3*Table3112021[[#This Row],[HR]]))/Table3112021[[#This Row],[AB]]</f>
        <v>2.9850746268656716E-2</v>
      </c>
      <c r="W47" s="15">
        <f>(0.69*Table3112021[[#This Row],[BB]])+(0.89*Table3112021[[#This Row],[1B]])+(1.27*Table3112021[[#This Row],[2B]])+(1.62*Table3112021[[#This Row],[3B]])+(2.1*Table3112021[[#This Row],[HR]])/Table3112021[[#This Row],[PA]]</f>
        <v>7.28</v>
      </c>
      <c r="X47" s="15">
        <f t="shared" si="19"/>
        <v>0.90400000000000003</v>
      </c>
    </row>
    <row r="48" spans="1:24" x14ac:dyDescent="0.25">
      <c r="A48" s="6" t="s">
        <v>236</v>
      </c>
      <c r="B48" s="17" t="str">
        <f>Runners!A10</f>
        <v>Brandon Graham</v>
      </c>
      <c r="C48" s="17">
        <f>Runners!B10</f>
        <v>25</v>
      </c>
      <c r="D48" s="17">
        <f>Runners!C10</f>
        <v>23</v>
      </c>
      <c r="E48" s="17">
        <f>Runners!D10</f>
        <v>2</v>
      </c>
      <c r="F48" s="17">
        <f>Runners!E10</f>
        <v>2</v>
      </c>
      <c r="G48" s="17">
        <f>Runners!F10</f>
        <v>1</v>
      </c>
      <c r="H48" s="17">
        <f>Runners!G10</f>
        <v>0</v>
      </c>
      <c r="I48" s="17">
        <f>Runners!H10</f>
        <v>0</v>
      </c>
      <c r="J48" s="17">
        <f>Runners!I10</f>
        <v>1</v>
      </c>
      <c r="K48" s="17">
        <f>Runners!J10</f>
        <v>5</v>
      </c>
      <c r="L48" s="17">
        <f>Runners!K10</f>
        <v>0</v>
      </c>
      <c r="M48" s="11">
        <f t="shared" si="10"/>
        <v>0.5</v>
      </c>
      <c r="N48" s="11">
        <f t="shared" si="11"/>
        <v>0</v>
      </c>
      <c r="O48" s="11">
        <f t="shared" si="12"/>
        <v>0</v>
      </c>
      <c r="P48" s="11">
        <f t="shared" si="13"/>
        <v>0.5</v>
      </c>
      <c r="Q48" s="11">
        <f t="shared" si="14"/>
        <v>0.08</v>
      </c>
      <c r="R48" s="12">
        <f t="shared" si="15"/>
        <v>8.6956521739130432E-2</v>
      </c>
      <c r="S48" s="12">
        <f t="shared" si="16"/>
        <v>0.21739130434782608</v>
      </c>
      <c r="T48" s="14">
        <f t="shared" si="17"/>
        <v>0.16</v>
      </c>
      <c r="U48" s="14">
        <f t="shared" si="18"/>
        <v>0.37739130434782608</v>
      </c>
      <c r="V48" s="14">
        <f>(Table3112021[[#This Row],[2B]]+Table3112021[[#This Row],[3B]]+(3*Table3112021[[#This Row],[HR]]))/Table3112021[[#This Row],[AB]]</f>
        <v>0.13043478260869565</v>
      </c>
      <c r="W48" s="15">
        <f>(0.69*Table3112021[[#This Row],[BB]])+(0.89*Table3112021[[#This Row],[1B]])+(1.27*Table3112021[[#This Row],[2B]])+(1.62*Table3112021[[#This Row],[3B]])+(2.1*Table3112021[[#This Row],[HR]])/Table3112021[[#This Row],[PA]]</f>
        <v>2.3540000000000001</v>
      </c>
      <c r="X48" s="15">
        <f t="shared" si="19"/>
        <v>0.88319999999999999</v>
      </c>
    </row>
    <row r="49" spans="1:24" x14ac:dyDescent="0.25">
      <c r="A49" s="6" t="s">
        <v>237</v>
      </c>
      <c r="B49" s="17" t="str">
        <f>Infernos!A12</f>
        <v>Alex Navarro</v>
      </c>
      <c r="C49" s="17">
        <f>Infernos!B12</f>
        <v>26</v>
      </c>
      <c r="D49" s="17">
        <f>Infernos!C12</f>
        <v>24</v>
      </c>
      <c r="E49" s="17">
        <f>Infernos!D12</f>
        <v>2</v>
      </c>
      <c r="F49" s="17">
        <f>Infernos!E12</f>
        <v>2</v>
      </c>
      <c r="G49" s="17">
        <f>Infernos!F12</f>
        <v>0</v>
      </c>
      <c r="H49" s="17">
        <f>Infernos!G12</f>
        <v>1</v>
      </c>
      <c r="I49" s="17">
        <f>Infernos!H12</f>
        <v>1</v>
      </c>
      <c r="J49" s="17">
        <f>Infernos!I12</f>
        <v>0</v>
      </c>
      <c r="K49" s="17">
        <f>Infernos!J12</f>
        <v>5</v>
      </c>
      <c r="L49" s="17">
        <f>Infernos!K12</f>
        <v>0</v>
      </c>
      <c r="M49" s="11">
        <f t="shared" si="10"/>
        <v>0</v>
      </c>
      <c r="N49" s="11">
        <f t="shared" si="11"/>
        <v>0.5</v>
      </c>
      <c r="O49" s="11">
        <f t="shared" si="12"/>
        <v>0.5</v>
      </c>
      <c r="P49" s="11">
        <f t="shared" si="13"/>
        <v>0</v>
      </c>
      <c r="Q49" s="11">
        <f t="shared" si="14"/>
        <v>7.6923076923076927E-2</v>
      </c>
      <c r="R49" s="12">
        <f t="shared" si="15"/>
        <v>8.3333333333333329E-2</v>
      </c>
      <c r="S49" s="12">
        <f t="shared" si="16"/>
        <v>0.20833333333333334</v>
      </c>
      <c r="T49" s="14">
        <f t="shared" si="17"/>
        <v>0.15384615384615385</v>
      </c>
      <c r="U49" s="14">
        <f t="shared" si="18"/>
        <v>0.36217948717948723</v>
      </c>
      <c r="V49" s="14">
        <f>(Table3112021[[#This Row],[2B]]+Table3112021[[#This Row],[3B]]+(3*Table3112021[[#This Row],[HR]]))/Table3112021[[#This Row],[AB]]</f>
        <v>8.3333333333333329E-2</v>
      </c>
      <c r="W49" s="15">
        <f>(0.69*Table3112021[[#This Row],[BB]])+(0.89*Table3112021[[#This Row],[1B]])+(1.27*Table3112021[[#This Row],[2B]])+(1.62*Table3112021[[#This Row],[3B]])+(2.1*Table3112021[[#This Row],[HR]])/Table3112021[[#This Row],[PA]]</f>
        <v>4.2699999999999996</v>
      </c>
      <c r="X49" s="15">
        <f t="shared" si="19"/>
        <v>0.84923076923076912</v>
      </c>
    </row>
    <row r="50" spans="1:24" x14ac:dyDescent="0.25">
      <c r="A50" s="6" t="s">
        <v>238</v>
      </c>
      <c r="B50" s="17" t="str">
        <f>Knights!A11</f>
        <v>Esteban Parra</v>
      </c>
      <c r="C50" s="17">
        <f>Knights!B11</f>
        <v>24</v>
      </c>
      <c r="D50" s="17">
        <f>Knights!C11</f>
        <v>24</v>
      </c>
      <c r="E50" s="17">
        <f>Knights!D11</f>
        <v>4</v>
      </c>
      <c r="F50" s="17">
        <f>Knights!E11</f>
        <v>0</v>
      </c>
      <c r="G50" s="17">
        <f>Knights!F11</f>
        <v>3</v>
      </c>
      <c r="H50" s="17">
        <f>Knights!G11</f>
        <v>1</v>
      </c>
      <c r="I50" s="17">
        <f>Knights!H11</f>
        <v>0</v>
      </c>
      <c r="J50" s="17">
        <f>Knights!I11</f>
        <v>0</v>
      </c>
      <c r="K50" s="17">
        <f>Knights!J11</f>
        <v>5</v>
      </c>
      <c r="L50" s="17">
        <f>Knights!K11</f>
        <v>0</v>
      </c>
      <c r="M50" s="11">
        <f t="shared" si="10"/>
        <v>0.75</v>
      </c>
      <c r="N50" s="11">
        <f t="shared" si="11"/>
        <v>0.25</v>
      </c>
      <c r="O50" s="11">
        <f t="shared" si="12"/>
        <v>0</v>
      </c>
      <c r="P50" s="11">
        <f t="shared" si="13"/>
        <v>0</v>
      </c>
      <c r="Q50" s="11">
        <f t="shared" si="14"/>
        <v>0</v>
      </c>
      <c r="R50" s="12">
        <f t="shared" si="15"/>
        <v>0.16666666666666666</v>
      </c>
      <c r="S50" s="12">
        <f t="shared" si="16"/>
        <v>0.20833333333333334</v>
      </c>
      <c r="T50" s="14">
        <f t="shared" si="17"/>
        <v>0.16666666666666666</v>
      </c>
      <c r="U50" s="14">
        <f t="shared" si="18"/>
        <v>0.375</v>
      </c>
      <c r="V50" s="14">
        <f>(Table3112021[[#This Row],[2B]]+Table3112021[[#This Row],[3B]]+(3*Table3112021[[#This Row],[HR]]))/Table3112021[[#This Row],[AB]]</f>
        <v>4.1666666666666664E-2</v>
      </c>
      <c r="W50" s="15">
        <f>(0.69*Table3112021[[#This Row],[BB]])+(0.89*Table3112021[[#This Row],[1B]])+(1.27*Table3112021[[#This Row],[2B]])+(1.62*Table3112021[[#This Row],[3B]])+(2.1*Table3112021[[#This Row],[HR]])/Table3112021[[#This Row],[PA]]</f>
        <v>3.94</v>
      </c>
      <c r="X50" s="15">
        <f t="shared" si="19"/>
        <v>0.83333333333333337</v>
      </c>
    </row>
    <row r="51" spans="1:24" x14ac:dyDescent="0.25">
      <c r="A51" s="6" t="s">
        <v>235</v>
      </c>
      <c r="B51" s="16" t="str">
        <f>Novas!A13</f>
        <v>Carlos Cano</v>
      </c>
      <c r="C51" s="16">
        <f>Novas!B13</f>
        <v>25</v>
      </c>
      <c r="D51" s="16">
        <f>Novas!C13</f>
        <v>23</v>
      </c>
      <c r="E51" s="16">
        <f>Novas!D13</f>
        <v>1</v>
      </c>
      <c r="F51" s="16">
        <f>Novas!E13</f>
        <v>2</v>
      </c>
      <c r="G51" s="16">
        <f>Novas!F13</f>
        <v>0</v>
      </c>
      <c r="H51" s="16">
        <f>Novas!G13</f>
        <v>1</v>
      </c>
      <c r="I51" s="16">
        <f>Novas!H13</f>
        <v>0</v>
      </c>
      <c r="J51" s="16">
        <f>Novas!I13</f>
        <v>0</v>
      </c>
      <c r="K51" s="16">
        <f>Novas!J13</f>
        <v>2</v>
      </c>
      <c r="L51" s="16">
        <f>Novas!K13</f>
        <v>2</v>
      </c>
      <c r="M51" s="11">
        <f t="shared" si="10"/>
        <v>0</v>
      </c>
      <c r="N51" s="11">
        <f t="shared" si="11"/>
        <v>1</v>
      </c>
      <c r="O51" s="11">
        <f t="shared" si="12"/>
        <v>0</v>
      </c>
      <c r="P51" s="11">
        <f t="shared" si="13"/>
        <v>0</v>
      </c>
      <c r="Q51" s="11">
        <f t="shared" si="14"/>
        <v>0.08</v>
      </c>
      <c r="R51" s="12">
        <f t="shared" si="15"/>
        <v>4.3478260869565216E-2</v>
      </c>
      <c r="S51" s="12">
        <f t="shared" si="16"/>
        <v>8.6956521739130432E-2</v>
      </c>
      <c r="T51" s="14">
        <f t="shared" si="17"/>
        <v>0.12</v>
      </c>
      <c r="U51" s="14">
        <f t="shared" si="18"/>
        <v>0.20695652173913043</v>
      </c>
      <c r="V51" s="14">
        <f>(Table3112021[[#This Row],[2B]]+Table3112021[[#This Row],[3B]]+(3*Table3112021[[#This Row],[HR]]))/Table3112021[[#This Row],[AB]]</f>
        <v>4.3478260869565216E-2</v>
      </c>
      <c r="W51" s="15">
        <f>(0.69*Table3112021[[#This Row],[BB]])+(0.89*Table3112021[[#This Row],[1B]])+(1.27*Table3112021[[#This Row],[2B]])+(1.62*Table3112021[[#This Row],[3B]])+(2.1*Table3112021[[#This Row],[HR]])/Table3112021[[#This Row],[PA]]</f>
        <v>2.65</v>
      </c>
      <c r="X51" s="15">
        <f t="shared" si="19"/>
        <v>0.34400000000000008</v>
      </c>
    </row>
    <row r="52" spans="1:24" x14ac:dyDescent="0.25">
      <c r="A52" s="6" t="s">
        <v>237</v>
      </c>
      <c r="B52" s="17" t="str">
        <f>Infernos!A13</f>
        <v>Samuel Gallardo</v>
      </c>
      <c r="C52" s="17">
        <f>Infernos!B13</f>
        <v>26</v>
      </c>
      <c r="D52" s="17">
        <f>Infernos!C13</f>
        <v>25</v>
      </c>
      <c r="E52" s="17">
        <f>Infernos!D13</f>
        <v>1</v>
      </c>
      <c r="F52" s="17">
        <f>Infernos!E13</f>
        <v>1</v>
      </c>
      <c r="G52" s="17">
        <f>Infernos!F13</f>
        <v>0</v>
      </c>
      <c r="H52" s="17">
        <f>Infernos!G13</f>
        <v>0</v>
      </c>
      <c r="I52" s="17">
        <f>Infernos!H13</f>
        <v>1</v>
      </c>
      <c r="J52" s="17">
        <f>Infernos!I13</f>
        <v>0</v>
      </c>
      <c r="K52" s="17">
        <f>Infernos!J13</f>
        <v>3</v>
      </c>
      <c r="L52" s="17">
        <f>Infernos!K13</f>
        <v>1</v>
      </c>
      <c r="M52" s="11">
        <f t="shared" si="10"/>
        <v>0</v>
      </c>
      <c r="N52" s="11">
        <f t="shared" si="11"/>
        <v>0</v>
      </c>
      <c r="O52" s="11">
        <f t="shared" si="12"/>
        <v>1</v>
      </c>
      <c r="P52" s="11">
        <f t="shared" si="13"/>
        <v>0</v>
      </c>
      <c r="Q52" s="11">
        <f t="shared" si="14"/>
        <v>3.8461538461538464E-2</v>
      </c>
      <c r="R52" s="12">
        <f t="shared" si="15"/>
        <v>0.04</v>
      </c>
      <c r="S52" s="12">
        <f t="shared" si="16"/>
        <v>0.12</v>
      </c>
      <c r="T52" s="14">
        <f t="shared" si="17"/>
        <v>7.6923076923076927E-2</v>
      </c>
      <c r="U52" s="33">
        <f t="shared" si="18"/>
        <v>0.19692307692307692</v>
      </c>
      <c r="V52" s="33">
        <f>(Table3112021[[#This Row],[2B]]+Table3112021[[#This Row],[3B]]+(3*Table3112021[[#This Row],[HR]]))/Table3112021[[#This Row],[AB]]</f>
        <v>0.04</v>
      </c>
      <c r="W52" s="34">
        <f>(0.69*Table3112021[[#This Row],[BB]])+(0.89*Table3112021[[#This Row],[1B]])+(1.27*Table3112021[[#This Row],[2B]])+(1.62*Table3112021[[#This Row],[3B]])+(2.1*Table3112021[[#This Row],[HR]])/Table3112021[[#This Row],[PA]]</f>
        <v>2.31</v>
      </c>
      <c r="X52" s="15">
        <f t="shared" si="19"/>
        <v>0.27076923076923076</v>
      </c>
    </row>
    <row r="53" spans="1:24" x14ac:dyDescent="0.25">
      <c r="A53" s="6" t="s">
        <v>236</v>
      </c>
      <c r="B53" s="17" t="str">
        <f>Runners!A14</f>
        <v>German Reyes</v>
      </c>
      <c r="C53" s="17">
        <f>Runners!B14</f>
        <v>28</v>
      </c>
      <c r="D53" s="17">
        <f>Runners!C14</f>
        <v>26</v>
      </c>
      <c r="E53" s="17">
        <f>Runners!D14</f>
        <v>1</v>
      </c>
      <c r="F53" s="17">
        <f>Runners!E14</f>
        <v>2</v>
      </c>
      <c r="G53" s="17">
        <f>Runners!F14</f>
        <v>1</v>
      </c>
      <c r="H53" s="17">
        <f>Runners!G14</f>
        <v>0</v>
      </c>
      <c r="I53" s="17">
        <f>Runners!H14</f>
        <v>0</v>
      </c>
      <c r="J53" s="17">
        <f>Runners!I14</f>
        <v>0</v>
      </c>
      <c r="K53" s="17">
        <f>Runners!J14</f>
        <v>1</v>
      </c>
      <c r="L53" s="17">
        <f>Runners!K14</f>
        <v>0</v>
      </c>
      <c r="M53" s="20">
        <f t="shared" si="10"/>
        <v>1</v>
      </c>
      <c r="N53" s="20">
        <f t="shared" si="11"/>
        <v>0</v>
      </c>
      <c r="O53" s="20">
        <f t="shared" si="12"/>
        <v>0</v>
      </c>
      <c r="P53" s="20">
        <f t="shared" si="13"/>
        <v>0</v>
      </c>
      <c r="Q53" s="20">
        <f t="shared" si="14"/>
        <v>7.1428571428571425E-2</v>
      </c>
      <c r="R53" s="21">
        <f t="shared" si="15"/>
        <v>3.8461538461538464E-2</v>
      </c>
      <c r="S53" s="21">
        <f t="shared" si="16"/>
        <v>3.8461538461538464E-2</v>
      </c>
      <c r="T53" s="22">
        <f t="shared" si="17"/>
        <v>0.10714285714285714</v>
      </c>
      <c r="U53" s="22">
        <f t="shared" si="18"/>
        <v>0.14560439560439559</v>
      </c>
      <c r="V53" s="22">
        <f>(Table3112021[[#This Row],[2B]]+Table3112021[[#This Row],[3B]]+(3*Table3112021[[#This Row],[HR]]))/Table3112021[[#This Row],[AB]]</f>
        <v>0</v>
      </c>
      <c r="W53" s="23">
        <f>(0.69*Table3112021[[#This Row],[BB]])+(0.89*Table3112021[[#This Row],[1B]])+(1.27*Table3112021[[#This Row],[2B]])+(1.62*Table3112021[[#This Row],[3B]])+(2.1*Table3112021[[#This Row],[HR]])/Table3112021[[#This Row],[PA]]</f>
        <v>2.27</v>
      </c>
      <c r="X53" s="23">
        <f t="shared" si="19"/>
        <v>0.16285714285714287</v>
      </c>
    </row>
  </sheetData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1597-6D75-4456-B8FA-BC17A5E319C9}">
  <dimension ref="A1:W14"/>
  <sheetViews>
    <sheetView workbookViewId="0">
      <selection activeCell="B10" sqref="B10"/>
    </sheetView>
  </sheetViews>
  <sheetFormatPr defaultRowHeight="15" x14ac:dyDescent="0.25"/>
  <cols>
    <col min="1" max="1" width="16.57031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74</v>
      </c>
      <c r="B2" s="6">
        <v>79</v>
      </c>
      <c r="C2" s="7">
        <f t="shared" ref="C2:C14" si="0">B2-E2</f>
        <v>73</v>
      </c>
      <c r="D2" s="7">
        <f>SUM(Table3116[[#This Row],[1B]:[HR]])</f>
        <v>23</v>
      </c>
      <c r="E2" s="6">
        <v>6</v>
      </c>
      <c r="F2" s="6">
        <v>12</v>
      </c>
      <c r="G2" s="6">
        <v>6</v>
      </c>
      <c r="H2" s="6">
        <v>1</v>
      </c>
      <c r="I2" s="6">
        <v>4</v>
      </c>
      <c r="J2" s="8">
        <f t="shared" ref="J2:J14" si="1">SUM((F2*1),(G2*2),(H2*3),(I2*4))</f>
        <v>43</v>
      </c>
      <c r="K2" s="9">
        <v>1</v>
      </c>
      <c r="L2" s="10">
        <f t="shared" ref="L2:L14" si="2">IFERROR(F2/D2,0)</f>
        <v>0.52173913043478259</v>
      </c>
      <c r="M2" s="10">
        <f t="shared" ref="M2:M14" si="3">IFERROR(G2/D2,0)</f>
        <v>0.2608695652173913</v>
      </c>
      <c r="N2" s="10">
        <f t="shared" ref="N2:N14" si="4">IFERROR(H2/D2,0)</f>
        <v>4.3478260869565216E-2</v>
      </c>
      <c r="O2" s="11">
        <f t="shared" ref="O2:O14" si="5">IFERROR(I2/D2,0)</f>
        <v>0.17391304347826086</v>
      </c>
      <c r="P2" s="11">
        <f t="shared" ref="P2:P14" si="6">IFERROR(E2/B2,0)</f>
        <v>7.5949367088607597E-2</v>
      </c>
      <c r="Q2" s="12">
        <f t="shared" ref="Q2:Q14" si="7">IFERROR((F2+G2+H2+I2)/C2,0)</f>
        <v>0.31506849315068491</v>
      </c>
      <c r="R2" s="13">
        <f t="shared" ref="R2:R14" si="8">IFERROR(J2/C2,0)</f>
        <v>0.58904109589041098</v>
      </c>
      <c r="S2" s="14">
        <f t="shared" ref="S2:S14" si="9">(D2+E2)/B2</f>
        <v>0.36708860759493672</v>
      </c>
      <c r="T2" s="14">
        <f t="shared" ref="T2:T14" si="10">R2+S2</f>
        <v>0.95612970348534776</v>
      </c>
      <c r="U2" s="14">
        <f>(Table3116[[#This Row],[2B]]+Table3116[[#This Row],[3B]]+(3*Table3116[[#This Row],[HR]]))/Table3116[[#This Row],[AB]]</f>
        <v>0.26027397260273971</v>
      </c>
      <c r="V2" s="15">
        <f>(0.69*Table3116[[#This Row],[BB]])+(0.89*Table3116[[#This Row],[1B]])+(1.27*Table3116[[#This Row],[2B]])+(1.62*Table3116[[#This Row],[3B]])+(2.1*Table3116[[#This Row],[HR]])/Table3116[[#This Row],[PA]]</f>
        <v>24.166329113924053</v>
      </c>
      <c r="W2" s="15">
        <f t="shared" ref="W2:W14" si="11">((D2+E2)*(J2+(0.26*E2))+(0.52*K2))/B2</f>
        <v>16.364050632911393</v>
      </c>
    </row>
    <row r="3" spans="1:23" x14ac:dyDescent="0.25">
      <c r="A3" s="17" t="s">
        <v>75</v>
      </c>
      <c r="B3" s="6">
        <v>70</v>
      </c>
      <c r="C3" s="7">
        <f t="shared" si="0"/>
        <v>67</v>
      </c>
      <c r="D3" s="7">
        <f>SUM(Table3116[[#This Row],[1B]:[HR]])</f>
        <v>5</v>
      </c>
      <c r="E3" s="6">
        <v>3</v>
      </c>
      <c r="F3" s="6">
        <v>3</v>
      </c>
      <c r="G3" s="6">
        <v>2</v>
      </c>
      <c r="H3" s="6">
        <v>0</v>
      </c>
      <c r="I3" s="6">
        <v>0</v>
      </c>
      <c r="J3" s="8">
        <f t="shared" si="1"/>
        <v>7</v>
      </c>
      <c r="K3" s="9">
        <v>2</v>
      </c>
      <c r="L3" s="11">
        <f t="shared" si="2"/>
        <v>0.6</v>
      </c>
      <c r="M3" s="11">
        <f t="shared" si="3"/>
        <v>0.4</v>
      </c>
      <c r="N3" s="11">
        <f t="shared" si="4"/>
        <v>0</v>
      </c>
      <c r="O3" s="11">
        <f t="shared" si="5"/>
        <v>0</v>
      </c>
      <c r="P3" s="11">
        <f t="shared" si="6"/>
        <v>4.2857142857142858E-2</v>
      </c>
      <c r="Q3" s="12">
        <f t="shared" si="7"/>
        <v>7.4626865671641784E-2</v>
      </c>
      <c r="R3" s="12">
        <f t="shared" si="8"/>
        <v>0.1044776119402985</v>
      </c>
      <c r="S3" s="14">
        <f t="shared" si="9"/>
        <v>0.11428571428571428</v>
      </c>
      <c r="T3" s="14">
        <f t="shared" si="10"/>
        <v>0.2187633262260128</v>
      </c>
      <c r="U3" s="14">
        <f>(Table3116[[#This Row],[2B]]+Table3116[[#This Row],[3B]]+(3*Table3116[[#This Row],[HR]]))/Table3116[[#This Row],[AB]]</f>
        <v>2.9850746268656716E-2</v>
      </c>
      <c r="V3" s="15">
        <f>(0.69*Table3116[[#This Row],[BB]])+(0.89*Table3116[[#This Row],[1B]])+(1.27*Table3116[[#This Row],[2B]])+(1.62*Table3116[[#This Row],[3B]])+(2.1*Table3116[[#This Row],[HR]])/Table3116[[#This Row],[PA]]</f>
        <v>7.28</v>
      </c>
      <c r="W3" s="15">
        <f t="shared" si="11"/>
        <v>0.90400000000000003</v>
      </c>
    </row>
    <row r="4" spans="1:23" x14ac:dyDescent="0.25">
      <c r="A4" s="17" t="s">
        <v>76</v>
      </c>
      <c r="B4" s="6">
        <v>68</v>
      </c>
      <c r="C4" s="7">
        <f t="shared" si="0"/>
        <v>65</v>
      </c>
      <c r="D4" s="7">
        <f>SUM(Table3116[[#This Row],[1B]:[HR]])</f>
        <v>23</v>
      </c>
      <c r="E4" s="6">
        <v>3</v>
      </c>
      <c r="F4" s="6">
        <v>7</v>
      </c>
      <c r="G4" s="6">
        <v>10</v>
      </c>
      <c r="H4" s="6">
        <v>0</v>
      </c>
      <c r="I4" s="6">
        <v>6</v>
      </c>
      <c r="J4" s="8">
        <f t="shared" si="1"/>
        <v>51</v>
      </c>
      <c r="K4" s="9">
        <v>2</v>
      </c>
      <c r="L4" s="11">
        <f t="shared" si="2"/>
        <v>0.30434782608695654</v>
      </c>
      <c r="M4" s="11">
        <f t="shared" si="3"/>
        <v>0.43478260869565216</v>
      </c>
      <c r="N4" s="11">
        <f t="shared" si="4"/>
        <v>0</v>
      </c>
      <c r="O4" s="11">
        <f t="shared" si="5"/>
        <v>0.2608695652173913</v>
      </c>
      <c r="P4" s="11">
        <f t="shared" si="6"/>
        <v>4.4117647058823532E-2</v>
      </c>
      <c r="Q4" s="12">
        <f t="shared" si="7"/>
        <v>0.35384615384615387</v>
      </c>
      <c r="R4" s="12">
        <f t="shared" si="8"/>
        <v>0.7846153846153846</v>
      </c>
      <c r="S4" s="14">
        <f t="shared" si="9"/>
        <v>0.38235294117647056</v>
      </c>
      <c r="T4" s="14">
        <f t="shared" si="10"/>
        <v>1.1669683257918551</v>
      </c>
      <c r="U4" s="14">
        <f>(Table3116[[#This Row],[2B]]+Table3116[[#This Row],[3B]]+(3*Table3116[[#This Row],[HR]]))/Table3116[[#This Row],[AB]]</f>
        <v>0.43076923076923079</v>
      </c>
      <c r="V4" s="15">
        <f>(0.69*Table3116[[#This Row],[BB]])+(0.89*Table3116[[#This Row],[1B]])+(1.27*Table3116[[#This Row],[2B]])+(1.62*Table3116[[#This Row],[3B]])+(2.1*Table3116[[#This Row],[HR]])/Table3116[[#This Row],[PA]]</f>
        <v>21.185294117647057</v>
      </c>
      <c r="W4" s="15">
        <f t="shared" si="11"/>
        <v>19.813529411764705</v>
      </c>
    </row>
    <row r="5" spans="1:23" x14ac:dyDescent="0.25">
      <c r="A5" s="17" t="s">
        <v>77</v>
      </c>
      <c r="B5" s="6">
        <v>65</v>
      </c>
      <c r="C5" s="7">
        <f t="shared" si="0"/>
        <v>60</v>
      </c>
      <c r="D5" s="7">
        <f>SUM(Table3116[[#This Row],[1B]:[HR]])</f>
        <v>7</v>
      </c>
      <c r="E5" s="6">
        <v>5</v>
      </c>
      <c r="F5" s="6">
        <v>1</v>
      </c>
      <c r="G5" s="6">
        <v>4</v>
      </c>
      <c r="H5" s="6">
        <v>0</v>
      </c>
      <c r="I5" s="6">
        <v>2</v>
      </c>
      <c r="J5" s="8">
        <f t="shared" si="1"/>
        <v>17</v>
      </c>
      <c r="K5" s="9">
        <v>2</v>
      </c>
      <c r="L5" s="11">
        <f t="shared" si="2"/>
        <v>0.14285714285714285</v>
      </c>
      <c r="M5" s="11">
        <f t="shared" si="3"/>
        <v>0.5714285714285714</v>
      </c>
      <c r="N5" s="11">
        <f t="shared" si="4"/>
        <v>0</v>
      </c>
      <c r="O5" s="11">
        <f t="shared" si="5"/>
        <v>0.2857142857142857</v>
      </c>
      <c r="P5" s="11">
        <f t="shared" si="6"/>
        <v>7.6923076923076927E-2</v>
      </c>
      <c r="Q5" s="12">
        <f t="shared" si="7"/>
        <v>0.11666666666666667</v>
      </c>
      <c r="R5" s="12">
        <f t="shared" si="8"/>
        <v>0.28333333333333333</v>
      </c>
      <c r="S5" s="14">
        <f t="shared" si="9"/>
        <v>0.18461538461538463</v>
      </c>
      <c r="T5" s="14">
        <f t="shared" si="10"/>
        <v>0.46794871794871795</v>
      </c>
      <c r="U5" s="14">
        <f>(Table3116[[#This Row],[2B]]+Table3116[[#This Row],[3B]]+(3*Table3116[[#This Row],[HR]]))/Table3116[[#This Row],[AB]]</f>
        <v>0.16666666666666666</v>
      </c>
      <c r="V5" s="15">
        <f>(0.69*Table3116[[#This Row],[BB]])+(0.89*Table3116[[#This Row],[1B]])+(1.27*Table3116[[#This Row],[2B]])+(1.62*Table3116[[#This Row],[3B]])+(2.1*Table3116[[#This Row],[HR]])/Table3116[[#This Row],[PA]]</f>
        <v>9.4846153846153847</v>
      </c>
      <c r="W5" s="15">
        <f t="shared" si="11"/>
        <v>3.3944615384615386</v>
      </c>
    </row>
    <row r="6" spans="1:23" x14ac:dyDescent="0.25">
      <c r="A6" s="16" t="s">
        <v>78</v>
      </c>
      <c r="B6" s="6">
        <v>64</v>
      </c>
      <c r="C6" s="7">
        <f t="shared" si="0"/>
        <v>59</v>
      </c>
      <c r="D6" s="7">
        <f>SUM(Table3116[[#This Row],[1B]:[HR]])</f>
        <v>15</v>
      </c>
      <c r="E6" s="6">
        <v>5</v>
      </c>
      <c r="F6" s="6">
        <v>5</v>
      </c>
      <c r="G6" s="6">
        <v>7</v>
      </c>
      <c r="H6" s="6">
        <v>2</v>
      </c>
      <c r="I6" s="6">
        <v>1</v>
      </c>
      <c r="J6" s="8">
        <f t="shared" si="1"/>
        <v>29</v>
      </c>
      <c r="K6" s="9">
        <v>9</v>
      </c>
      <c r="L6" s="11">
        <f t="shared" si="2"/>
        <v>0.33333333333333331</v>
      </c>
      <c r="M6" s="11">
        <f t="shared" si="3"/>
        <v>0.46666666666666667</v>
      </c>
      <c r="N6" s="11">
        <f t="shared" si="4"/>
        <v>0.13333333333333333</v>
      </c>
      <c r="O6" s="11">
        <f t="shared" si="5"/>
        <v>6.6666666666666666E-2</v>
      </c>
      <c r="P6" s="11">
        <f t="shared" si="6"/>
        <v>7.8125E-2</v>
      </c>
      <c r="Q6" s="12">
        <f t="shared" si="7"/>
        <v>0.25423728813559321</v>
      </c>
      <c r="R6" s="12">
        <f t="shared" si="8"/>
        <v>0.49152542372881358</v>
      </c>
      <c r="S6" s="14">
        <f t="shared" si="9"/>
        <v>0.3125</v>
      </c>
      <c r="T6" s="14">
        <f t="shared" si="10"/>
        <v>0.80402542372881358</v>
      </c>
      <c r="U6" s="14">
        <f>(Table3116[[#This Row],[2B]]+Table3116[[#This Row],[3B]]+(3*Table3116[[#This Row],[HR]]))/Table3116[[#This Row],[AB]]</f>
        <v>0.20338983050847459</v>
      </c>
      <c r="V6" s="15">
        <f>(0.69*Table3116[[#This Row],[BB]])+(0.89*Table3116[[#This Row],[1B]])+(1.27*Table3116[[#This Row],[2B]])+(1.62*Table3116[[#This Row],[3B]])+(2.1*Table3116[[#This Row],[HR]])/Table3116[[#This Row],[PA]]</f>
        <v>20.0628125</v>
      </c>
      <c r="W6" s="15">
        <f t="shared" si="11"/>
        <v>9.5418749999999992</v>
      </c>
    </row>
    <row r="7" spans="1:23" x14ac:dyDescent="0.25">
      <c r="A7" s="17" t="s">
        <v>79</v>
      </c>
      <c r="B7" s="6">
        <v>64</v>
      </c>
      <c r="C7" s="7">
        <f t="shared" si="0"/>
        <v>59</v>
      </c>
      <c r="D7" s="7">
        <f>SUM(Table3116[[#This Row],[1B]:[HR]])</f>
        <v>22</v>
      </c>
      <c r="E7" s="6">
        <v>5</v>
      </c>
      <c r="F7" s="6">
        <v>18</v>
      </c>
      <c r="G7" s="6">
        <v>1</v>
      </c>
      <c r="H7" s="6">
        <v>0</v>
      </c>
      <c r="I7" s="6">
        <v>3</v>
      </c>
      <c r="J7" s="8">
        <f t="shared" si="1"/>
        <v>32</v>
      </c>
      <c r="K7" s="9">
        <v>3</v>
      </c>
      <c r="L7" s="11">
        <f t="shared" si="2"/>
        <v>0.81818181818181823</v>
      </c>
      <c r="M7" s="11">
        <f t="shared" si="3"/>
        <v>4.5454545454545456E-2</v>
      </c>
      <c r="N7" s="11">
        <f t="shared" si="4"/>
        <v>0</v>
      </c>
      <c r="O7" s="11">
        <f t="shared" si="5"/>
        <v>0.13636363636363635</v>
      </c>
      <c r="P7" s="11">
        <f t="shared" si="6"/>
        <v>7.8125E-2</v>
      </c>
      <c r="Q7" s="12">
        <f t="shared" si="7"/>
        <v>0.3728813559322034</v>
      </c>
      <c r="R7" s="12">
        <f t="shared" si="8"/>
        <v>0.5423728813559322</v>
      </c>
      <c r="S7" s="14">
        <f t="shared" si="9"/>
        <v>0.421875</v>
      </c>
      <c r="T7" s="14">
        <f t="shared" si="10"/>
        <v>0.9642478813559322</v>
      </c>
      <c r="U7" s="14">
        <f>(Table3116[[#This Row],[2B]]+Table3116[[#This Row],[3B]]+(3*Table3116[[#This Row],[HR]]))/Table3116[[#This Row],[AB]]</f>
        <v>0.16949152542372881</v>
      </c>
      <c r="V7" s="15">
        <f>(0.69*Table3116[[#This Row],[BB]])+(0.89*Table3116[[#This Row],[1B]])+(1.27*Table3116[[#This Row],[2B]])+(1.62*Table3116[[#This Row],[3B]])+(2.1*Table3116[[#This Row],[HR]])/Table3116[[#This Row],[PA]]</f>
        <v>20.838437499999998</v>
      </c>
      <c r="W7" s="15">
        <f t="shared" si="11"/>
        <v>14.072812499999998</v>
      </c>
    </row>
    <row r="8" spans="1:23" x14ac:dyDescent="0.25">
      <c r="A8" s="17" t="s">
        <v>80</v>
      </c>
      <c r="B8" s="6">
        <v>62</v>
      </c>
      <c r="C8" s="7">
        <f t="shared" si="0"/>
        <v>59</v>
      </c>
      <c r="D8" s="7">
        <f>SUM(Table3116[[#This Row],[1B]:[HR]])</f>
        <v>16</v>
      </c>
      <c r="E8" s="6">
        <v>3</v>
      </c>
      <c r="F8" s="6">
        <v>14</v>
      </c>
      <c r="G8" s="6">
        <v>2</v>
      </c>
      <c r="H8" s="6">
        <v>0</v>
      </c>
      <c r="I8" s="6">
        <v>0</v>
      </c>
      <c r="J8" s="8">
        <f t="shared" si="1"/>
        <v>18</v>
      </c>
      <c r="K8" s="9">
        <v>2</v>
      </c>
      <c r="L8" s="11">
        <f t="shared" si="2"/>
        <v>0.875</v>
      </c>
      <c r="M8" s="11">
        <f t="shared" si="3"/>
        <v>0.125</v>
      </c>
      <c r="N8" s="11">
        <f t="shared" si="4"/>
        <v>0</v>
      </c>
      <c r="O8" s="11">
        <f t="shared" si="5"/>
        <v>0</v>
      </c>
      <c r="P8" s="11">
        <f t="shared" si="6"/>
        <v>4.8387096774193547E-2</v>
      </c>
      <c r="Q8" s="12">
        <f t="shared" si="7"/>
        <v>0.2711864406779661</v>
      </c>
      <c r="R8" s="12">
        <f t="shared" si="8"/>
        <v>0.30508474576271188</v>
      </c>
      <c r="S8" s="14">
        <f t="shared" si="9"/>
        <v>0.30645161290322581</v>
      </c>
      <c r="T8" s="14">
        <f t="shared" si="10"/>
        <v>0.6115363586659377</v>
      </c>
      <c r="U8" s="14">
        <f>(Table3116[[#This Row],[2B]]+Table3116[[#This Row],[3B]]+(3*Table3116[[#This Row],[HR]]))/Table3116[[#This Row],[AB]]</f>
        <v>3.3898305084745763E-2</v>
      </c>
      <c r="V8" s="15">
        <f>(0.69*Table3116[[#This Row],[BB]])+(0.89*Table3116[[#This Row],[1B]])+(1.27*Table3116[[#This Row],[2B]])+(1.62*Table3116[[#This Row],[3B]])+(2.1*Table3116[[#This Row],[HR]])/Table3116[[#This Row],[PA]]</f>
        <v>17.07</v>
      </c>
      <c r="W8" s="15">
        <f t="shared" si="11"/>
        <v>5.7719354838709691</v>
      </c>
    </row>
    <row r="9" spans="1:23" x14ac:dyDescent="0.25">
      <c r="A9" s="17" t="s">
        <v>81</v>
      </c>
      <c r="B9" s="6">
        <v>60</v>
      </c>
      <c r="C9" s="7">
        <f t="shared" si="0"/>
        <v>57</v>
      </c>
      <c r="D9" s="7">
        <f>SUM(Table3116[[#This Row],[1B]:[HR]])</f>
        <v>13</v>
      </c>
      <c r="E9" s="6">
        <v>3</v>
      </c>
      <c r="F9" s="6">
        <v>6</v>
      </c>
      <c r="G9" s="6">
        <v>3</v>
      </c>
      <c r="H9" s="6">
        <v>1</v>
      </c>
      <c r="I9" s="6">
        <v>3</v>
      </c>
      <c r="J9" s="8">
        <f t="shared" si="1"/>
        <v>27</v>
      </c>
      <c r="K9" s="9">
        <v>2</v>
      </c>
      <c r="L9" s="11">
        <f t="shared" si="2"/>
        <v>0.46153846153846156</v>
      </c>
      <c r="M9" s="11">
        <f t="shared" si="3"/>
        <v>0.23076923076923078</v>
      </c>
      <c r="N9" s="11">
        <f t="shared" si="4"/>
        <v>7.6923076923076927E-2</v>
      </c>
      <c r="O9" s="11">
        <f t="shared" si="5"/>
        <v>0.23076923076923078</v>
      </c>
      <c r="P9" s="11">
        <f t="shared" si="6"/>
        <v>0.05</v>
      </c>
      <c r="Q9" s="12">
        <f t="shared" si="7"/>
        <v>0.22807017543859648</v>
      </c>
      <c r="R9" s="12">
        <f t="shared" si="8"/>
        <v>0.47368421052631576</v>
      </c>
      <c r="S9" s="14">
        <f t="shared" si="9"/>
        <v>0.26666666666666666</v>
      </c>
      <c r="T9" s="14">
        <f t="shared" si="10"/>
        <v>0.74035087719298243</v>
      </c>
      <c r="U9" s="14">
        <f>(Table3116[[#This Row],[2B]]+Table3116[[#This Row],[3B]]+(3*Table3116[[#This Row],[HR]]))/Table3116[[#This Row],[AB]]</f>
        <v>0.22807017543859648</v>
      </c>
      <c r="V9" s="15">
        <f>(0.69*Table3116[[#This Row],[BB]])+(0.89*Table3116[[#This Row],[1B]])+(1.27*Table3116[[#This Row],[2B]])+(1.62*Table3116[[#This Row],[3B]])+(2.1*Table3116[[#This Row],[HR]])/Table3116[[#This Row],[PA]]</f>
        <v>12.945</v>
      </c>
      <c r="W9" s="15">
        <f t="shared" si="11"/>
        <v>7.4253333333333336</v>
      </c>
    </row>
    <row r="10" spans="1:23" x14ac:dyDescent="0.25">
      <c r="A10" s="17" t="s">
        <v>82</v>
      </c>
      <c r="B10" s="6">
        <v>27</v>
      </c>
      <c r="C10" s="7">
        <f t="shared" si="0"/>
        <v>24</v>
      </c>
      <c r="D10" s="7">
        <f>SUM(Table3116[[#This Row],[1B]:[HR]])</f>
        <v>3</v>
      </c>
      <c r="E10" s="6">
        <v>3</v>
      </c>
      <c r="F10" s="6">
        <v>1</v>
      </c>
      <c r="G10" s="6">
        <v>2</v>
      </c>
      <c r="H10" s="6">
        <v>0</v>
      </c>
      <c r="I10" s="6">
        <v>0</v>
      </c>
      <c r="J10" s="8">
        <f t="shared" si="1"/>
        <v>5</v>
      </c>
      <c r="K10" s="9">
        <v>1</v>
      </c>
      <c r="L10" s="11">
        <f t="shared" si="2"/>
        <v>0.33333333333333331</v>
      </c>
      <c r="M10" s="11">
        <f t="shared" si="3"/>
        <v>0.66666666666666663</v>
      </c>
      <c r="N10" s="11">
        <f t="shared" si="4"/>
        <v>0</v>
      </c>
      <c r="O10" s="11">
        <f t="shared" si="5"/>
        <v>0</v>
      </c>
      <c r="P10" s="11">
        <f t="shared" si="6"/>
        <v>0.1111111111111111</v>
      </c>
      <c r="Q10" s="12">
        <f t="shared" si="7"/>
        <v>0.125</v>
      </c>
      <c r="R10" s="12">
        <f t="shared" si="8"/>
        <v>0.20833333333333334</v>
      </c>
      <c r="S10" s="14">
        <f t="shared" si="9"/>
        <v>0.22222222222222221</v>
      </c>
      <c r="T10" s="14">
        <f t="shared" si="10"/>
        <v>0.43055555555555558</v>
      </c>
      <c r="U10" s="14">
        <f>(Table3116[[#This Row],[2B]]+Table3116[[#This Row],[3B]]+(3*Table3116[[#This Row],[HR]]))/Table3116[[#This Row],[AB]]</f>
        <v>8.3333333333333329E-2</v>
      </c>
      <c r="V10" s="15">
        <f>(0.69*Table3116[[#This Row],[BB]])+(0.89*Table3116[[#This Row],[1B]])+(1.27*Table3116[[#This Row],[2B]])+(1.62*Table3116[[#This Row],[3B]])+(2.1*Table3116[[#This Row],[HR]])/Table3116[[#This Row],[PA]]</f>
        <v>5.5</v>
      </c>
      <c r="W10" s="15">
        <f t="shared" si="11"/>
        <v>1.3037037037037038</v>
      </c>
    </row>
    <row r="11" spans="1:23" x14ac:dyDescent="0.25">
      <c r="A11" s="17" t="s">
        <v>83</v>
      </c>
      <c r="B11" s="6">
        <v>25</v>
      </c>
      <c r="C11" s="7">
        <f t="shared" si="0"/>
        <v>23</v>
      </c>
      <c r="D11" s="7">
        <f>SUM(Table3116[[#This Row],[1B]:[HR]])</f>
        <v>5</v>
      </c>
      <c r="E11" s="6">
        <v>2</v>
      </c>
      <c r="F11" s="6">
        <v>3</v>
      </c>
      <c r="G11" s="6">
        <v>2</v>
      </c>
      <c r="H11" s="6">
        <v>0</v>
      </c>
      <c r="I11" s="6">
        <v>0</v>
      </c>
      <c r="J11" s="8">
        <f t="shared" si="1"/>
        <v>7</v>
      </c>
      <c r="K11" s="9">
        <v>2</v>
      </c>
      <c r="L11" s="11">
        <f t="shared" si="2"/>
        <v>0.6</v>
      </c>
      <c r="M11" s="11">
        <f t="shared" si="3"/>
        <v>0.4</v>
      </c>
      <c r="N11" s="11">
        <f t="shared" si="4"/>
        <v>0</v>
      </c>
      <c r="O11" s="11">
        <f t="shared" si="5"/>
        <v>0</v>
      </c>
      <c r="P11" s="11">
        <f t="shared" si="6"/>
        <v>0.08</v>
      </c>
      <c r="Q11" s="12">
        <f t="shared" si="7"/>
        <v>0.21739130434782608</v>
      </c>
      <c r="R11" s="12">
        <f t="shared" si="8"/>
        <v>0.30434782608695654</v>
      </c>
      <c r="S11" s="14">
        <f t="shared" si="9"/>
        <v>0.28000000000000003</v>
      </c>
      <c r="T11" s="14">
        <f t="shared" si="10"/>
        <v>0.58434782608695657</v>
      </c>
      <c r="U11" s="14">
        <f>(Table3116[[#This Row],[2B]]+Table3116[[#This Row],[3B]]+(3*Table3116[[#This Row],[HR]]))/Table3116[[#This Row],[AB]]</f>
        <v>8.6956521739130432E-2</v>
      </c>
      <c r="V11" s="15">
        <f>(0.69*Table3116[[#This Row],[BB]])+(0.89*Table3116[[#This Row],[1B]])+(1.27*Table3116[[#This Row],[2B]])+(1.62*Table3116[[#This Row],[3B]])+(2.1*Table3116[[#This Row],[HR]])/Table3116[[#This Row],[PA]]</f>
        <v>6.59</v>
      </c>
      <c r="W11" s="15">
        <f t="shared" si="11"/>
        <v>2.1471999999999998</v>
      </c>
    </row>
    <row r="12" spans="1:23" x14ac:dyDescent="0.25">
      <c r="A12" s="17" t="s">
        <v>84</v>
      </c>
      <c r="B12" s="6">
        <v>24</v>
      </c>
      <c r="C12" s="7">
        <f t="shared" si="0"/>
        <v>21</v>
      </c>
      <c r="D12" s="7">
        <f>SUM(Table3116[[#This Row],[1B]:[HR]])</f>
        <v>3</v>
      </c>
      <c r="E12" s="6">
        <v>3</v>
      </c>
      <c r="F12" s="6">
        <v>2</v>
      </c>
      <c r="G12" s="6">
        <v>1</v>
      </c>
      <c r="H12" s="6">
        <v>0</v>
      </c>
      <c r="I12" s="6">
        <v>0</v>
      </c>
      <c r="J12" s="8">
        <f t="shared" si="1"/>
        <v>4</v>
      </c>
      <c r="K12" s="9">
        <v>0</v>
      </c>
      <c r="L12" s="11">
        <f t="shared" si="2"/>
        <v>0.66666666666666663</v>
      </c>
      <c r="M12" s="11">
        <f t="shared" si="3"/>
        <v>0.33333333333333331</v>
      </c>
      <c r="N12" s="11">
        <f t="shared" si="4"/>
        <v>0</v>
      </c>
      <c r="O12" s="11">
        <f t="shared" si="5"/>
        <v>0</v>
      </c>
      <c r="P12" s="11">
        <f t="shared" si="6"/>
        <v>0.125</v>
      </c>
      <c r="Q12" s="12">
        <f t="shared" si="7"/>
        <v>0.14285714285714285</v>
      </c>
      <c r="R12" s="12">
        <f t="shared" si="8"/>
        <v>0.19047619047619047</v>
      </c>
      <c r="S12" s="14">
        <f t="shared" si="9"/>
        <v>0.25</v>
      </c>
      <c r="T12" s="14">
        <f t="shared" si="10"/>
        <v>0.44047619047619047</v>
      </c>
      <c r="U12" s="14">
        <f>(Table3116[[#This Row],[2B]]+Table3116[[#This Row],[3B]]+(3*Table3116[[#This Row],[HR]]))/Table3116[[#This Row],[AB]]</f>
        <v>4.7619047619047616E-2</v>
      </c>
      <c r="V12" s="15">
        <f>(0.69*Table3116[[#This Row],[BB]])+(0.89*Table3116[[#This Row],[1B]])+(1.27*Table3116[[#This Row],[2B]])+(1.62*Table3116[[#This Row],[3B]])+(2.1*Table3116[[#This Row],[HR]])/Table3116[[#This Row],[PA]]</f>
        <v>5.1199999999999992</v>
      </c>
      <c r="W12" s="15">
        <f t="shared" si="11"/>
        <v>1.1950000000000001</v>
      </c>
    </row>
    <row r="13" spans="1:23" x14ac:dyDescent="0.25">
      <c r="A13" s="17" t="s">
        <v>85</v>
      </c>
      <c r="B13" s="6">
        <v>25</v>
      </c>
      <c r="C13" s="7">
        <f t="shared" si="0"/>
        <v>23</v>
      </c>
      <c r="D13" s="7">
        <f>SUM(Table3116[[#This Row],[1B]:[HR]])</f>
        <v>1</v>
      </c>
      <c r="E13" s="6">
        <v>2</v>
      </c>
      <c r="F13" s="6">
        <v>0</v>
      </c>
      <c r="G13" s="6">
        <v>1</v>
      </c>
      <c r="H13" s="6">
        <v>0</v>
      </c>
      <c r="I13" s="6">
        <v>0</v>
      </c>
      <c r="J13" s="8">
        <f t="shared" si="1"/>
        <v>2</v>
      </c>
      <c r="K13" s="9">
        <v>2</v>
      </c>
      <c r="L13" s="11">
        <f t="shared" si="2"/>
        <v>0</v>
      </c>
      <c r="M13" s="11">
        <f t="shared" si="3"/>
        <v>1</v>
      </c>
      <c r="N13" s="11">
        <f t="shared" si="4"/>
        <v>0</v>
      </c>
      <c r="O13" s="11">
        <f t="shared" si="5"/>
        <v>0</v>
      </c>
      <c r="P13" s="11">
        <f t="shared" si="6"/>
        <v>0.08</v>
      </c>
      <c r="Q13" s="12">
        <f t="shared" si="7"/>
        <v>4.3478260869565216E-2</v>
      </c>
      <c r="R13" s="12">
        <f t="shared" si="8"/>
        <v>8.6956521739130432E-2</v>
      </c>
      <c r="S13" s="14">
        <f t="shared" si="9"/>
        <v>0.12</v>
      </c>
      <c r="T13" s="14">
        <f t="shared" si="10"/>
        <v>0.20695652173913043</v>
      </c>
      <c r="U13" s="14">
        <f>(Table3116[[#This Row],[2B]]+Table3116[[#This Row],[3B]]+(3*Table3116[[#This Row],[HR]]))/Table3116[[#This Row],[AB]]</f>
        <v>4.3478260869565216E-2</v>
      </c>
      <c r="V13" s="15">
        <f>(0.69*Table3116[[#This Row],[BB]])+(0.89*Table3116[[#This Row],[1B]])+(1.27*Table3116[[#This Row],[2B]])+(1.62*Table3116[[#This Row],[3B]])+(2.1*Table3116[[#This Row],[HR]])/Table3116[[#This Row],[PA]]</f>
        <v>2.65</v>
      </c>
      <c r="W13" s="15">
        <f t="shared" si="11"/>
        <v>0.34400000000000008</v>
      </c>
    </row>
    <row r="14" spans="1:23" x14ac:dyDescent="0.25">
      <c r="A14" s="18" t="s">
        <v>86</v>
      </c>
      <c r="B14" s="6">
        <v>26</v>
      </c>
      <c r="C14" s="19">
        <f t="shared" si="0"/>
        <v>26</v>
      </c>
      <c r="D14" s="7">
        <f>SUM(Table3116[[#This Row],[1B]:[HR]])</f>
        <v>8</v>
      </c>
      <c r="E14" s="6">
        <v>0</v>
      </c>
      <c r="F14" s="6">
        <v>3</v>
      </c>
      <c r="G14" s="6">
        <v>5</v>
      </c>
      <c r="H14" s="6">
        <v>0</v>
      </c>
      <c r="I14" s="6">
        <v>0</v>
      </c>
      <c r="J14" s="8">
        <f t="shared" si="1"/>
        <v>13</v>
      </c>
      <c r="K14" s="9">
        <v>1</v>
      </c>
      <c r="L14" s="20">
        <f t="shared" si="2"/>
        <v>0.375</v>
      </c>
      <c r="M14" s="20">
        <f t="shared" si="3"/>
        <v>0.625</v>
      </c>
      <c r="N14" s="11">
        <f t="shared" si="4"/>
        <v>0</v>
      </c>
      <c r="O14" s="11">
        <f t="shared" si="5"/>
        <v>0</v>
      </c>
      <c r="P14" s="11">
        <f t="shared" si="6"/>
        <v>0</v>
      </c>
      <c r="Q14" s="21">
        <f t="shared" si="7"/>
        <v>0.30769230769230771</v>
      </c>
      <c r="R14" s="21">
        <f t="shared" si="8"/>
        <v>0.5</v>
      </c>
      <c r="S14" s="22">
        <f t="shared" si="9"/>
        <v>0.30769230769230771</v>
      </c>
      <c r="T14" s="22">
        <f t="shared" si="10"/>
        <v>0.80769230769230771</v>
      </c>
      <c r="U14" s="22">
        <f>(Table3116[[#This Row],[2B]]+Table3116[[#This Row],[3B]]+(3*Table3116[[#This Row],[HR]]))/Table3116[[#This Row],[AB]]</f>
        <v>0.19230769230769232</v>
      </c>
      <c r="V14" s="23">
        <f>(0.69*Table3116[[#This Row],[BB]])+(0.89*Table3116[[#This Row],[1B]])+(1.27*Table3116[[#This Row],[2B]])+(1.62*Table3116[[#This Row],[3B]])+(2.1*Table3116[[#This Row],[HR]])/Table3116[[#This Row],[PA]]</f>
        <v>9.02</v>
      </c>
      <c r="W14" s="15">
        <f t="shared" si="11"/>
        <v>4.0199999999999996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Overall Leaderboard</vt:lpstr>
      <vt:lpstr>Western League</vt:lpstr>
      <vt:lpstr>Southwest Division</vt:lpstr>
      <vt:lpstr>Marshals</vt:lpstr>
      <vt:lpstr>Claws</vt:lpstr>
      <vt:lpstr>Spartans</vt:lpstr>
      <vt:lpstr>Bullets</vt:lpstr>
      <vt:lpstr>Northwest Division</vt:lpstr>
      <vt:lpstr>Novas</vt:lpstr>
      <vt:lpstr>Runners</vt:lpstr>
      <vt:lpstr>Infernos</vt:lpstr>
      <vt:lpstr>Knights</vt:lpstr>
      <vt:lpstr>Eastern League</vt:lpstr>
      <vt:lpstr>Southeast Division</vt:lpstr>
      <vt:lpstr>Crocs</vt:lpstr>
      <vt:lpstr>Sabertooths</vt:lpstr>
      <vt:lpstr>Bulldogs</vt:lpstr>
      <vt:lpstr>Warhogs</vt:lpstr>
      <vt:lpstr>Northeast Division</vt:lpstr>
      <vt:lpstr>Trolls</vt:lpstr>
      <vt:lpstr>Badgers</vt:lpstr>
      <vt:lpstr>Spikes</vt:lpstr>
      <vt:lpstr>Cannons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dcterms:created xsi:type="dcterms:W3CDTF">2024-08-09T21:21:59Z</dcterms:created>
  <dcterms:modified xsi:type="dcterms:W3CDTF">2024-09-28T05:11:59Z</dcterms:modified>
</cp:coreProperties>
</file>