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ocLang/"/>
    </mc:Choice>
  </mc:AlternateContent>
  <xr:revisionPtr revIDLastSave="595" documentId="11_AD6FFDCE8F79A8D366075C52F32FCA3010A5AB09" xr6:coauthVersionLast="47" xr6:coauthVersionMax="47" xr10:uidLastSave="{65C4F817-EFE1-4ACC-8FBD-E017CD3C75D3}"/>
  <bookViews>
    <workbookView xWindow="-110" yWindow="-110" windowWidth="19420" windowHeight="10420" activeTab="1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32" i="2"/>
  <c r="C40" i="2"/>
  <c r="C39" i="2"/>
  <c r="C38" i="2"/>
  <c r="C37" i="2"/>
  <c r="C36" i="2"/>
  <c r="C35" i="2"/>
  <c r="C34" i="2"/>
  <c r="C33" i="2"/>
  <c r="C32" i="2"/>
  <c r="D12" i="2"/>
  <c r="D14" i="2" s="1"/>
  <c r="D15" i="2" s="1"/>
  <c r="V12" i="2"/>
  <c r="V13" i="2" s="1"/>
  <c r="U12" i="2"/>
  <c r="U14" i="2" s="1"/>
  <c r="U15" i="2" s="1"/>
  <c r="T12" i="2"/>
  <c r="T14" i="2" s="1"/>
  <c r="T15" i="2" s="1"/>
  <c r="S12" i="2"/>
  <c r="S14" i="2" s="1"/>
  <c r="S15" i="2" s="1"/>
  <c r="R12" i="2"/>
  <c r="R14" i="2" s="1"/>
  <c r="R15" i="2" s="1"/>
  <c r="Q12" i="2"/>
  <c r="Q14" i="2" s="1"/>
  <c r="Q15" i="2" s="1"/>
  <c r="P12" i="2"/>
  <c r="P14" i="2" s="1"/>
  <c r="P15" i="2" s="1"/>
  <c r="O12" i="2"/>
  <c r="O14" i="2" s="1"/>
  <c r="O15" i="2" s="1"/>
  <c r="N12" i="2"/>
  <c r="N14" i="2" s="1"/>
  <c r="N15" i="2" s="1"/>
  <c r="M12" i="2"/>
  <c r="M14" i="2" s="1"/>
  <c r="M15" i="2" s="1"/>
  <c r="L12" i="2"/>
  <c r="L14" i="2" s="1"/>
  <c r="L15" i="2" s="1"/>
  <c r="K12" i="2"/>
  <c r="K14" i="2" s="1"/>
  <c r="K15" i="2" s="1"/>
  <c r="J12" i="2"/>
  <c r="J14" i="2" s="1"/>
  <c r="J15" i="2" s="1"/>
  <c r="I12" i="2"/>
  <c r="I14" i="2" s="1"/>
  <c r="I15" i="2" s="1"/>
  <c r="H12" i="2"/>
  <c r="H14" i="2" s="1"/>
  <c r="H15" i="2" s="1"/>
  <c r="G12" i="2"/>
  <c r="G14" i="2" s="1"/>
  <c r="G15" i="2" s="1"/>
  <c r="F12" i="2"/>
  <c r="F14" i="2" s="1"/>
  <c r="F15" i="2" s="1"/>
  <c r="E12" i="2"/>
  <c r="E14" i="2" s="1"/>
  <c r="E15" i="2" s="1"/>
  <c r="C12" i="2"/>
  <c r="C14" i="2" s="1"/>
  <c r="C15" i="2" s="1"/>
  <c r="J23" i="1"/>
  <c r="J22" i="1"/>
  <c r="I23" i="1"/>
  <c r="I22" i="1"/>
  <c r="J19" i="1"/>
  <c r="I19" i="1"/>
  <c r="J18" i="1"/>
  <c r="I18" i="1"/>
  <c r="I17" i="1"/>
  <c r="J17" i="1"/>
  <c r="J16" i="1"/>
  <c r="G24" i="1"/>
  <c r="G23" i="1"/>
  <c r="G22" i="1"/>
  <c r="O3" i="1"/>
  <c r="Q3" i="1" s="1"/>
  <c r="R2" i="1"/>
  <c r="T3" i="1"/>
  <c r="T2" i="1"/>
  <c r="S3" i="1"/>
  <c r="S2" i="1"/>
  <c r="P3" i="1"/>
  <c r="R3" i="1" s="1"/>
  <c r="P2" i="1"/>
  <c r="O2" i="1"/>
  <c r="Q2" i="1" s="1"/>
  <c r="N3" i="1"/>
  <c r="N2" i="1"/>
  <c r="G3" i="1"/>
  <c r="G4" i="1"/>
  <c r="G5" i="1"/>
  <c r="G15" i="1" s="1"/>
  <c r="G6" i="1"/>
  <c r="G16" i="1" s="1"/>
  <c r="G7" i="1"/>
  <c r="G8" i="1"/>
  <c r="G2" i="1"/>
  <c r="G12" i="1" s="1"/>
  <c r="F3" i="1"/>
  <c r="F4" i="1"/>
  <c r="F5" i="1"/>
  <c r="F6" i="1"/>
  <c r="F7" i="1"/>
  <c r="F8" i="1"/>
  <c r="F2" i="1"/>
  <c r="I9" i="1"/>
  <c r="J9" i="1"/>
  <c r="K9" i="1"/>
  <c r="H9" i="1"/>
  <c r="C9" i="1"/>
  <c r="D9" i="1"/>
  <c r="E9" i="1"/>
  <c r="B9" i="1"/>
  <c r="R13" i="2" l="1"/>
  <c r="N13" i="2"/>
  <c r="V14" i="2"/>
  <c r="V15" i="2" s="1"/>
  <c r="J13" i="2"/>
  <c r="F13" i="2"/>
  <c r="T13" i="2"/>
  <c r="P13" i="2"/>
  <c r="L13" i="2"/>
  <c r="H13" i="2"/>
  <c r="D13" i="2"/>
  <c r="U13" i="2"/>
  <c r="Q13" i="2"/>
  <c r="M13" i="2"/>
  <c r="I13" i="2"/>
  <c r="E13" i="2"/>
  <c r="C13" i="2"/>
  <c r="S13" i="2"/>
  <c r="O13" i="2"/>
  <c r="K13" i="2"/>
  <c r="G13" i="2"/>
  <c r="G9" i="1"/>
  <c r="F9" i="1"/>
  <c r="G18" i="1"/>
  <c r="G14" i="1"/>
  <c r="G17" i="1"/>
  <c r="G13" i="1"/>
  <c r="G19" i="1"/>
  <c r="H12" i="1" l="1"/>
</calcChain>
</file>

<file path=xl/sharedStrings.xml><?xml version="1.0" encoding="utf-8"?>
<sst xmlns="http://schemas.openxmlformats.org/spreadsheetml/2006/main" count="127" uniqueCount="60">
  <si>
    <t>Topic</t>
  </si>
  <si>
    <t>Subject</t>
  </si>
  <si>
    <t>Economics</t>
  </si>
  <si>
    <t>Social science</t>
  </si>
  <si>
    <t>Figurative-language</t>
  </si>
  <si>
    <t>Language science</t>
  </si>
  <si>
    <t>Grammar</t>
  </si>
  <si>
    <t>Punctuation</t>
  </si>
  <si>
    <t>Reference-skills</t>
  </si>
  <si>
    <t>Verbs</t>
  </si>
  <si>
    <t>Writing-strategies</t>
  </si>
  <si>
    <t>Correct Answers GPT-3.5 (%)</t>
  </si>
  <si>
    <t>Correct Answers GPT-4 (%)</t>
  </si>
  <si>
    <t>Total Questions by Subject</t>
  </si>
  <si>
    <t>Correct Answers GPT-3.5</t>
  </si>
  <si>
    <t>Correct Answers GPT-4</t>
  </si>
  <si>
    <t>Incorrect Answers GPT-3.5</t>
  </si>
  <si>
    <t>Incorrect Answers GPT-4</t>
  </si>
  <si>
    <t>Unanswered Questions GPT-3.5</t>
  </si>
  <si>
    <t>Unanswered Questions GPT-4</t>
  </si>
  <si>
    <t>Total Questions by Topic</t>
  </si>
  <si>
    <t xml:space="preserve">Total </t>
  </si>
  <si>
    <t>Performance Gain (%)</t>
  </si>
  <si>
    <t>Total</t>
  </si>
  <si>
    <t>Average</t>
  </si>
  <si>
    <t xml:space="preserve">Average </t>
  </si>
  <si>
    <t>Best Topic GPT-3.5</t>
  </si>
  <si>
    <t xml:space="preserve">Worst Topic GPT-3.5 </t>
  </si>
  <si>
    <t>Best Topic GPT-4</t>
  </si>
  <si>
    <t>Worst Topic GPT-4</t>
  </si>
  <si>
    <t>Name</t>
  </si>
  <si>
    <t>Number of Correct Answers</t>
  </si>
  <si>
    <t>Ponctuation and Verbs</t>
  </si>
  <si>
    <t>Best Subject GPT-3.5</t>
  </si>
  <si>
    <t>Best Subject GPT-4</t>
  </si>
  <si>
    <t xml:space="preserve">Name </t>
  </si>
  <si>
    <t>Correct Answers (%)</t>
  </si>
  <si>
    <t>Topic w/ Most Unan. Questions</t>
  </si>
  <si>
    <t>Number of Unanswered Questions</t>
  </si>
  <si>
    <t>GPT-3.5</t>
  </si>
  <si>
    <t>GPT-4</t>
  </si>
  <si>
    <t>None</t>
  </si>
  <si>
    <t>Subject Name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</si>
  <si>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</si>
  <si>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</si>
  <si>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</si>
  <si>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</si>
  <si>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</si>
  <si>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</si>
  <si>
    <t>All</t>
  </si>
  <si>
    <t>Social Science</t>
  </si>
  <si>
    <t xml:space="preserve">GPT-3.5 </t>
  </si>
  <si>
    <t>Language Science</t>
  </si>
  <si>
    <t>GPT3.5</t>
  </si>
  <si>
    <t>n</t>
  </si>
  <si>
    <t>p (for GPT-3.5)</t>
  </si>
  <si>
    <t>p (for GPT-4)</t>
  </si>
  <si>
    <t>test statistic</t>
  </si>
  <si>
    <t>p-value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</si>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</sst>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%"/>
    <numFmt numFmtId="171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7" xfId="0" applyNumberFormat="1" applyBorder="1"/>
    <xf numFmtId="10" fontId="0" fillId="0" borderId="0" xfId="0" applyNumberFormat="1"/>
    <xf numFmtId="10" fontId="0" fillId="0" borderId="3" xfId="0" applyNumberFormat="1" applyBorder="1"/>
    <xf numFmtId="0" fontId="1" fillId="0" borderId="3" xfId="0" applyFont="1" applyBorder="1" applyAlignment="1">
      <alignment horizontal="center"/>
    </xf>
    <xf numFmtId="10" fontId="0" fillId="0" borderId="17" xfId="0" applyNumberFormat="1" applyBorder="1"/>
    <xf numFmtId="0" fontId="1" fillId="0" borderId="5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0" fillId="0" borderId="2" xfId="0" applyNumberFormat="1" applyBorder="1"/>
    <xf numFmtId="10" fontId="0" fillId="0" borderId="4" xfId="0" applyNumberFormat="1" applyBorder="1"/>
    <xf numFmtId="164" fontId="0" fillId="0" borderId="4" xfId="0" applyNumberFormat="1" applyBorder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14" xfId="0" applyBorder="1"/>
    <xf numFmtId="0" fontId="1" fillId="0" borderId="12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0" fontId="0" fillId="0" borderId="19" xfId="0" applyNumberFormat="1" applyBorder="1"/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6" xfId="0" applyBorder="1"/>
    <xf numFmtId="0" fontId="0" fillId="0" borderId="9" xfId="0" applyBorder="1"/>
    <xf numFmtId="0" fontId="1" fillId="0" borderId="1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0" fontId="0" fillId="0" borderId="27" xfId="0" applyBorder="1"/>
    <xf numFmtId="0" fontId="0" fillId="0" borderId="28" xfId="0" applyBorder="1"/>
    <xf numFmtId="0" fontId="0" fillId="0" borderId="24" xfId="0" applyBorder="1"/>
    <xf numFmtId="164" fontId="0" fillId="0" borderId="7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5" xfId="0" applyNumberFormat="1" applyBorder="1"/>
    <xf numFmtId="165" fontId="0" fillId="0" borderId="2" xfId="0" applyNumberFormat="1" applyBorder="1"/>
    <xf numFmtId="165" fontId="0" fillId="0" borderId="18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8B4AF"/>
      <color rgb="FF038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Anwwers per</a:t>
            </a:r>
            <a:r>
              <a:rPr lang="en-US" baseline="0"/>
              <a:t> Topic in the SocLang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cat>
            <c:strRef>
              <c:f>'General Analysis'!$A$2:$A$8</c:f>
              <c:strCache>
                <c:ptCount val="7"/>
                <c:pt idx="0">
                  <c:v>Economics</c:v>
                </c:pt>
                <c:pt idx="1">
                  <c:v>Figurative-language</c:v>
                </c:pt>
                <c:pt idx="2">
                  <c:v>Grammar</c:v>
                </c:pt>
                <c:pt idx="3">
                  <c:v>Punctuation</c:v>
                </c:pt>
                <c:pt idx="4">
                  <c:v>Reference-skills</c:v>
                </c:pt>
                <c:pt idx="5">
                  <c:v>Verbs</c:v>
                </c:pt>
                <c:pt idx="6">
                  <c:v>Writing-strategies</c:v>
                </c:pt>
              </c:strCache>
            </c:strRef>
          </c:cat>
          <c:val>
            <c:numRef>
              <c:f>'General Analysis'!$B$2:$B$8</c:f>
              <c:numCache>
                <c:formatCode>General</c:formatCode>
                <c:ptCount val="7"/>
                <c:pt idx="0">
                  <c:v>84</c:v>
                </c:pt>
                <c:pt idx="1">
                  <c:v>71</c:v>
                </c:pt>
                <c:pt idx="2">
                  <c:v>53</c:v>
                </c:pt>
                <c:pt idx="3">
                  <c:v>88</c:v>
                </c:pt>
                <c:pt idx="4">
                  <c:v>22</c:v>
                </c:pt>
                <c:pt idx="5">
                  <c:v>88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6-4951-8E51-2688BC50E435}"/>
            </c:ext>
          </c:extLst>
        </c:ser>
        <c:ser>
          <c:idx val="1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cat>
            <c:strRef>
              <c:f>'General Analysis'!$A$2:$A$8</c:f>
              <c:strCache>
                <c:ptCount val="7"/>
                <c:pt idx="0">
                  <c:v>Economics</c:v>
                </c:pt>
                <c:pt idx="1">
                  <c:v>Figurative-language</c:v>
                </c:pt>
                <c:pt idx="2">
                  <c:v>Grammar</c:v>
                </c:pt>
                <c:pt idx="3">
                  <c:v>Punctuation</c:v>
                </c:pt>
                <c:pt idx="4">
                  <c:v>Reference-skills</c:v>
                </c:pt>
                <c:pt idx="5">
                  <c:v>Verbs</c:v>
                </c:pt>
                <c:pt idx="6">
                  <c:v>Writing-strategies</c:v>
                </c:pt>
              </c:strCache>
            </c:strRef>
          </c:cat>
          <c:val>
            <c:numRef>
              <c:f>'General Analysis'!$C$2:$C$8</c:f>
              <c:numCache>
                <c:formatCode>General</c:formatCode>
                <c:ptCount val="7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88</c:v>
                </c:pt>
                <c:pt idx="4">
                  <c:v>49</c:v>
                </c:pt>
                <c:pt idx="5">
                  <c:v>90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6-4951-8E51-2688BC50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51039"/>
        <c:axId val="102057279"/>
      </c:barChart>
      <c:catAx>
        <c:axId val="1020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7279"/>
        <c:crosses val="autoZero"/>
        <c:auto val="1"/>
        <c:lblAlgn val="ctr"/>
        <c:lblOffset val="100"/>
        <c:noMultiLvlLbl val="0"/>
      </c:catAx>
      <c:valAx>
        <c:axId val="10205727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269874</xdr:colOff>
      <xdr:row>10</xdr:row>
      <xdr:rowOff>15874</xdr:rowOff>
    </xdr:from>
    <xdr:to>
      <xdr:col>4</xdr:col>
      <xdr:colOff>666750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CBF3AA-2C8A-D763-2AD9-0C016F40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114300</xdr:rowOff>
    </xdr:from>
    <xdr:to>
      <xdr:col>9</xdr:col>
      <xdr:colOff>31750</xdr:colOff>
      <xdr:row>7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CFC0A-10A3-45BE-A27E-2624A7BF0ABF}"/>
                </a:ext>
              </a:extLst>
            </xdr:cNvPr>
            <xdr:cNvSpPr txBox="1"/>
          </xdr:nvSpPr>
          <xdr:spPr>
            <a:xfrm>
              <a:off x="330200" y="114300"/>
              <a:ext cx="66103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9CFC0A-10A3-45BE-A27E-2624A7BF0ABF}"/>
                </a:ext>
              </a:extLst>
            </xdr:cNvPr>
            <xdr:cNvSpPr txBox="1"/>
          </xdr:nvSpPr>
          <xdr:spPr>
            <a:xfrm>
              <a:off x="330200" y="114300"/>
              <a:ext cx="66103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0</xdr:rowOff>
    </xdr:from>
    <xdr:to>
      <xdr:col>11</xdr:col>
      <xdr:colOff>393700</xdr:colOff>
      <xdr:row>27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B409C87-15F6-4FF3-9D58-71045E98FE05}"/>
                </a:ext>
              </a:extLst>
            </xdr:cNvPr>
            <xdr:cNvSpPr txBox="1"/>
          </xdr:nvSpPr>
          <xdr:spPr>
            <a:xfrm>
              <a:off x="609600" y="2965450"/>
              <a:ext cx="9163050" cy="21717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hypothesis test:</a:t>
              </a:r>
            </a:p>
            <a:p>
              <a:r>
                <a:rPr lang="en-US" sz="1100"/>
                <a:t>To</a:t>
              </a:r>
              <a:r>
                <a:rPr lang="en-US" sz="1100" baseline="0"/>
                <a:t> test if GPT-4 is better than GPT-3.5, we can test the following hypothesis: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𝑣𝑠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𝑤h𝑒𝑟𝑒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𝑚𝑒𝑎𝑛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𝑚𝑒𝑎𝑛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−4.</m:t>
                    </m:r>
                  </m:oMath>
                </m:oMathPara>
              </a14:m>
              <a:endParaRPr lang="pt-PT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𝑡𝑒𝑠𝑡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𝑠𝑡𝑎𝑡𝑖𝑠𝑡𝑖𝑐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: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(0,1),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𝑢𝑛𝑑𝑒𝑟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0 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𝑤h𝑒𝑟𝑒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−3.5, 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𝑛𝑢𝑚𝑏𝑒𝑟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𝑜𝑓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𝑜𝑏𝑠𝑒𝑟𝑣𝑎𝑡𝑖𝑜𝑛𝑠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𝑟𝑒𝑠𝑝𝑒𝑐𝑡𝑖𝑣𝑒𝑙𝑦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n-US" sz="1100"/>
            </a:p>
            <a:p>
              <a:r>
                <a:rPr lang="en-US" sz="1100"/>
                <a:t>If the level</a:t>
              </a:r>
              <a:r>
                <a:rPr lang="en-US" sz="1100" baseline="0"/>
                <a:t> of confidence is higher than the p-value then we have statistical evidence that GPT-3.5 is less effective than GPT-4.</a:t>
              </a:r>
              <a:r>
                <a:rPr lang="en-US" sz="1100"/>
                <a:t> 	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B409C87-15F6-4FF3-9D58-71045E98FE05}"/>
                </a:ext>
              </a:extLst>
            </xdr:cNvPr>
            <xdr:cNvSpPr txBox="1"/>
          </xdr:nvSpPr>
          <xdr:spPr>
            <a:xfrm>
              <a:off x="609600" y="2965450"/>
              <a:ext cx="9163050" cy="21717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hypothesis test:</a:t>
              </a:r>
            </a:p>
            <a:p>
              <a:r>
                <a:rPr lang="en-US" sz="1100"/>
                <a:t>To</a:t>
              </a:r>
              <a:r>
                <a:rPr lang="en-US" sz="1100" baseline="0"/>
                <a:t> test if GPT-4 is better than GPT-3.5, we can test the following hypothesis:</a:t>
              </a:r>
            </a:p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𝐻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t-PT" sz="1100" b="0" i="0">
                  <a:latin typeface="Cambria Math" panose="02040503050406030204" pitchFamily="18" charset="0"/>
                </a:rPr>
                <a:t>0: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1=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2  𝑣𝑠 𝐻_1: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1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&lt;𝜇_2, 𝑤ℎ𝑒𝑟𝑒 𝜇_1  𝑖𝑠 𝑡ℎ𝑒 𝑚𝑒𝑎𝑛 𝑓𝑜𝑟 𝐺𝑃𝑇−3.5 𝑎𝑛𝑑 𝜇_2 𝑡ℎ𝑒 𝑚𝑒𝑎𝑛 𝑓𝑜𝑟 𝐺𝑃𝑇−4.</a:t>
              </a:r>
              <a:endParaRPr lang="pt-PT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𝑡𝑒𝑠𝑡 𝑠𝑡𝑎𝑡𝑖𝑠𝑡𝑖𝑐:𝑧=  (𝜇_1−𝜇_2)/√((𝜎_1^2)/𝑛_1 + (𝜎_2^2)/𝑛_2 )  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𝑁(0,1), 𝑢𝑛𝑑𝑒𝑟 𝐻_(0 ) 𝑤ℎ𝑒𝑟𝑒 𝜎_1 𝑖𝑠 𝑡ℎ𝑒 𝑠𝑡𝑑. 𝑑𝑒𝑣. 𝑓𝑜𝑟 𝐺𝑃𝑇−3.5, 𝜎_2 𝑡ℎ𝑒 𝑠𝑡𝑑. 𝑑𝑒𝑣. 𝑓𝑜𝑟 𝐺𝑃𝑇−4 𝑎𝑛𝑑 𝑛_1 𝑎𝑛𝑑 𝑛_2  𝑡ℎ𝑒 𝑛𝑢𝑚𝑏𝑒𝑟 𝑜𝑓 𝑜𝑏𝑠𝑒𝑟𝑣𝑎𝑡𝑖𝑜𝑛𝑠 𝑖𝑛 𝐺𝑃𝑇−3.5 𝑎𝑛𝑑 𝐺𝑃𝑇−4 𝑟𝑒𝑠𝑝𝑒𝑐𝑡𝑖𝑣𝑒𝑙𝑦.</a:t>
              </a:r>
              <a:endParaRPr lang="en-US" sz="1100"/>
            </a:p>
            <a:p>
              <a:r>
                <a:rPr lang="en-US" sz="1100"/>
                <a:t>If the level</a:t>
              </a:r>
              <a:r>
                <a:rPr lang="en-US" sz="1100" baseline="0"/>
                <a:t> of confidence is higher than the p-value then we have statistical evidence that GPT-3.5 is less effective than GPT-4.</a:t>
              </a:r>
              <a:r>
                <a:rPr lang="en-US" sz="1100"/>
                <a:t> 	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opLeftCell="B6" workbookViewId="0">
      <selection activeCell="H12" sqref="H12"/>
    </sheetView>
  </sheetViews>
  <sheetFormatPr defaultRowHeight="14.5" x14ac:dyDescent="0.35"/>
  <cols>
    <col min="1" max="1" width="17.1796875" bestFit="1" customWidth="1"/>
    <col min="2" max="2" width="21.81640625" bestFit="1" customWidth="1"/>
    <col min="3" max="3" width="20.1796875" bestFit="1" customWidth="1"/>
    <col min="4" max="4" width="22.26953125" bestFit="1" customWidth="1"/>
    <col min="5" max="5" width="20.6328125" bestFit="1" customWidth="1"/>
    <col min="6" max="6" width="25" bestFit="1" customWidth="1"/>
    <col min="7" max="7" width="27.36328125" bestFit="1" customWidth="1"/>
    <col min="8" max="8" width="30.08984375" bestFit="1" customWidth="1"/>
    <col min="9" max="9" width="26.08984375" bestFit="1" customWidth="1"/>
    <col min="10" max="10" width="24.1796875" bestFit="1" customWidth="1"/>
    <col min="11" max="11" width="23.36328125" bestFit="1" customWidth="1"/>
    <col min="12" max="12" width="15.1796875" bestFit="1" customWidth="1"/>
    <col min="14" max="14" width="15.1796875" bestFit="1" customWidth="1"/>
    <col min="15" max="15" width="21.81640625" bestFit="1" customWidth="1"/>
    <col min="16" max="16" width="20.1796875" bestFit="1" customWidth="1"/>
    <col min="17" max="17" width="25" style="16" bestFit="1" customWidth="1"/>
    <col min="18" max="18" width="23.453125" style="16" bestFit="1" customWidth="1"/>
    <col min="19" max="19" width="27.6328125" bestFit="1" customWidth="1"/>
    <col min="20" max="20" width="26.08984375" bestFit="1" customWidth="1"/>
    <col min="21" max="21" width="27.6328125" bestFit="1" customWidth="1"/>
    <col min="22" max="22" width="26.08984375" bestFit="1" customWidth="1"/>
  </cols>
  <sheetData>
    <row r="1" spans="1:20" s="1" customFormat="1" ht="15" thickBot="1" x14ac:dyDescent="0.4">
      <c r="A1" s="9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8" t="s">
        <v>11</v>
      </c>
      <c r="G1" s="18" t="s">
        <v>12</v>
      </c>
      <c r="H1" s="1" t="s">
        <v>18</v>
      </c>
      <c r="I1" s="1" t="s">
        <v>19</v>
      </c>
      <c r="J1" s="1" t="s">
        <v>20</v>
      </c>
      <c r="K1" s="9" t="s">
        <v>13</v>
      </c>
      <c r="L1" s="4" t="s">
        <v>1</v>
      </c>
      <c r="N1" s="23" t="s">
        <v>1</v>
      </c>
      <c r="O1" s="20" t="s">
        <v>14</v>
      </c>
      <c r="P1" s="20" t="s">
        <v>15</v>
      </c>
      <c r="Q1" s="24" t="s">
        <v>11</v>
      </c>
      <c r="R1" s="24" t="s">
        <v>12</v>
      </c>
      <c r="S1" s="20" t="s">
        <v>18</v>
      </c>
      <c r="T1" s="22" t="s">
        <v>19</v>
      </c>
    </row>
    <row r="2" spans="1:20" x14ac:dyDescent="0.35">
      <c r="A2" s="10" t="s">
        <v>2</v>
      </c>
      <c r="B2" s="7">
        <v>84</v>
      </c>
      <c r="C2" s="7">
        <v>83</v>
      </c>
      <c r="D2" s="7">
        <v>6</v>
      </c>
      <c r="E2" s="7">
        <v>7</v>
      </c>
      <c r="F2" s="55">
        <f>B2/J2</f>
        <v>0.93333333333333335</v>
      </c>
      <c r="G2" s="19">
        <f>C2/J2</f>
        <v>0.92222222222222228</v>
      </c>
      <c r="H2" s="7">
        <v>0</v>
      </c>
      <c r="I2" s="7">
        <v>2</v>
      </c>
      <c r="J2" s="7">
        <v>90</v>
      </c>
      <c r="K2" s="14">
        <v>90</v>
      </c>
      <c r="L2" s="8" t="s">
        <v>3</v>
      </c>
      <c r="N2" s="10" t="str">
        <f>L2</f>
        <v>Social science</v>
      </c>
      <c r="O2" s="7">
        <f>B2</f>
        <v>84</v>
      </c>
      <c r="P2" s="7">
        <f>C2</f>
        <v>83</v>
      </c>
      <c r="Q2" s="15">
        <f>O2/90</f>
        <v>0.93333333333333335</v>
      </c>
      <c r="R2" s="15">
        <f>P2/90</f>
        <v>0.92222222222222228</v>
      </c>
      <c r="S2" s="7">
        <f>H2</f>
        <v>0</v>
      </c>
      <c r="T2" s="8">
        <f>I2</f>
        <v>2</v>
      </c>
    </row>
    <row r="3" spans="1:20" ht="15" thickBot="1" x14ac:dyDescent="0.4">
      <c r="A3" s="11" t="s">
        <v>4</v>
      </c>
      <c r="B3">
        <v>71</v>
      </c>
      <c r="C3">
        <v>80</v>
      </c>
      <c r="D3">
        <v>19</v>
      </c>
      <c r="E3">
        <v>10</v>
      </c>
      <c r="F3" s="56">
        <f t="shared" ref="F3:F9" si="0">B3/J3</f>
        <v>0.78888888888888886</v>
      </c>
      <c r="G3" s="16">
        <f t="shared" ref="G3:G9" si="1">C3/J3</f>
        <v>0.88888888888888884</v>
      </c>
      <c r="H3">
        <v>0</v>
      </c>
      <c r="I3">
        <v>0</v>
      </c>
      <c r="J3">
        <v>90</v>
      </c>
      <c r="K3" s="67">
        <v>540</v>
      </c>
      <c r="L3" s="65" t="s">
        <v>5</v>
      </c>
      <c r="N3" s="12" t="str">
        <f>L3</f>
        <v>Language science</v>
      </c>
      <c r="O3" s="2">
        <f>SUM(B3:B8)</f>
        <v>402</v>
      </c>
      <c r="P3" s="2">
        <f>SUM(C3:C8)</f>
        <v>470</v>
      </c>
      <c r="Q3" s="17">
        <f>O3/K3</f>
        <v>0.74444444444444446</v>
      </c>
      <c r="R3" s="17">
        <f>P3/K3</f>
        <v>0.87037037037037035</v>
      </c>
      <c r="S3" s="2">
        <f>SUM(H3:H8)</f>
        <v>0</v>
      </c>
      <c r="T3" s="21">
        <f>SUM(I3:I8)</f>
        <v>0</v>
      </c>
    </row>
    <row r="4" spans="1:20" x14ac:dyDescent="0.35">
      <c r="A4" s="11" t="s">
        <v>6</v>
      </c>
      <c r="B4">
        <v>53</v>
      </c>
      <c r="C4">
        <v>80</v>
      </c>
      <c r="D4">
        <v>37</v>
      </c>
      <c r="E4">
        <v>10</v>
      </c>
      <c r="F4" s="56">
        <f t="shared" si="0"/>
        <v>0.58888888888888891</v>
      </c>
      <c r="G4" s="16">
        <f t="shared" si="1"/>
        <v>0.88888888888888884</v>
      </c>
      <c r="H4">
        <v>0</v>
      </c>
      <c r="I4">
        <v>0</v>
      </c>
      <c r="J4">
        <v>90</v>
      </c>
      <c r="K4" s="67"/>
      <c r="L4" s="65"/>
    </row>
    <row r="5" spans="1:20" x14ac:dyDescent="0.35">
      <c r="A5" s="11" t="s">
        <v>7</v>
      </c>
      <c r="B5">
        <v>88</v>
      </c>
      <c r="C5">
        <v>88</v>
      </c>
      <c r="D5">
        <v>2</v>
      </c>
      <c r="E5">
        <v>2</v>
      </c>
      <c r="F5" s="56">
        <f t="shared" si="0"/>
        <v>0.97777777777777775</v>
      </c>
      <c r="G5" s="16">
        <f t="shared" si="1"/>
        <v>0.97777777777777775</v>
      </c>
      <c r="H5">
        <v>0</v>
      </c>
      <c r="I5">
        <v>0</v>
      </c>
      <c r="J5">
        <v>90</v>
      </c>
      <c r="K5" s="67"/>
      <c r="L5" s="65"/>
    </row>
    <row r="6" spans="1:20" x14ac:dyDescent="0.35">
      <c r="A6" s="11" t="s">
        <v>8</v>
      </c>
      <c r="B6">
        <v>22</v>
      </c>
      <c r="C6">
        <v>49</v>
      </c>
      <c r="D6">
        <v>68</v>
      </c>
      <c r="E6">
        <v>41</v>
      </c>
      <c r="F6" s="56">
        <f t="shared" si="0"/>
        <v>0.24444444444444444</v>
      </c>
      <c r="G6" s="16">
        <f t="shared" si="1"/>
        <v>0.5444444444444444</v>
      </c>
      <c r="H6">
        <v>0</v>
      </c>
      <c r="I6">
        <v>0</v>
      </c>
      <c r="J6">
        <v>90</v>
      </c>
      <c r="K6" s="67"/>
      <c r="L6" s="65"/>
    </row>
    <row r="7" spans="1:20" x14ac:dyDescent="0.35">
      <c r="A7" s="11" t="s">
        <v>9</v>
      </c>
      <c r="B7">
        <v>88</v>
      </c>
      <c r="C7">
        <v>90</v>
      </c>
      <c r="D7">
        <v>2</v>
      </c>
      <c r="E7">
        <v>0</v>
      </c>
      <c r="F7" s="56">
        <f t="shared" si="0"/>
        <v>0.97777777777777775</v>
      </c>
      <c r="G7" s="16">
        <f t="shared" si="1"/>
        <v>1</v>
      </c>
      <c r="H7">
        <v>0</v>
      </c>
      <c r="I7">
        <v>0</v>
      </c>
      <c r="J7">
        <v>90</v>
      </c>
      <c r="K7" s="67"/>
      <c r="L7" s="65"/>
    </row>
    <row r="8" spans="1:20" ht="15" thickBot="1" x14ac:dyDescent="0.4">
      <c r="A8" s="12" t="s">
        <v>10</v>
      </c>
      <c r="B8" s="2">
        <v>80</v>
      </c>
      <c r="C8" s="2">
        <v>83</v>
      </c>
      <c r="D8" s="2">
        <v>10</v>
      </c>
      <c r="E8" s="2">
        <v>7</v>
      </c>
      <c r="F8" s="57">
        <f t="shared" si="0"/>
        <v>0.88888888888888884</v>
      </c>
      <c r="G8" s="17">
        <f t="shared" si="1"/>
        <v>0.92222222222222228</v>
      </c>
      <c r="H8" s="2">
        <v>0</v>
      </c>
      <c r="I8" s="2">
        <v>0</v>
      </c>
      <c r="J8" s="2">
        <v>90</v>
      </c>
      <c r="K8" s="68"/>
      <c r="L8" s="66"/>
    </row>
    <row r="9" spans="1:20" ht="15" thickBot="1" x14ac:dyDescent="0.4">
      <c r="A9" s="13" t="s">
        <v>21</v>
      </c>
      <c r="B9" s="5">
        <f>SUM(B2:B8)</f>
        <v>486</v>
      </c>
      <c r="C9" s="5">
        <f t="shared" ref="C9:E9" si="2">SUM(C2:C8)</f>
        <v>553</v>
      </c>
      <c r="D9" s="5">
        <f t="shared" si="2"/>
        <v>144</v>
      </c>
      <c r="E9" s="2">
        <f t="shared" si="2"/>
        <v>77</v>
      </c>
      <c r="F9" s="58">
        <f t="shared" si="0"/>
        <v>0.77142857142857146</v>
      </c>
      <c r="G9" s="58">
        <f t="shared" si="1"/>
        <v>0.87777777777777777</v>
      </c>
      <c r="H9" s="5">
        <f>SUM(H2:H8)</f>
        <v>0</v>
      </c>
      <c r="I9" s="5">
        <f t="shared" ref="I9:K9" si="3">SUM(I2:I8)</f>
        <v>2</v>
      </c>
      <c r="J9" s="5">
        <f t="shared" si="3"/>
        <v>630</v>
      </c>
      <c r="K9" s="5">
        <f t="shared" si="3"/>
        <v>630</v>
      </c>
      <c r="L9" s="6"/>
    </row>
    <row r="10" spans="1:20" ht="15" thickBot="1" x14ac:dyDescent="0.4"/>
    <row r="11" spans="1:20" ht="15" thickBot="1" x14ac:dyDescent="0.4">
      <c r="F11" s="13" t="s">
        <v>0</v>
      </c>
      <c r="G11" s="25" t="s">
        <v>22</v>
      </c>
      <c r="H11" s="26" t="s">
        <v>23</v>
      </c>
    </row>
    <row r="12" spans="1:20" ht="15" thickBot="1" x14ac:dyDescent="0.4">
      <c r="F12" s="11" t="s">
        <v>2</v>
      </c>
      <c r="G12" s="59">
        <f t="shared" ref="G12:G18" si="4">(G2-F2)/F2</f>
        <v>-1.1904761904761862E-2</v>
      </c>
      <c r="H12" s="62">
        <f>(G9-F9)/F9</f>
        <v>0.13786008230452668</v>
      </c>
    </row>
    <row r="13" spans="1:20" x14ac:dyDescent="0.35">
      <c r="F13" s="11" t="s">
        <v>4</v>
      </c>
      <c r="G13" s="59">
        <f t="shared" si="4"/>
        <v>0.12676056338028166</v>
      </c>
    </row>
    <row r="14" spans="1:20" ht="15" thickBot="1" x14ac:dyDescent="0.4">
      <c r="F14" s="11" t="s">
        <v>6</v>
      </c>
      <c r="G14" s="59">
        <f t="shared" si="4"/>
        <v>0.50943396226415083</v>
      </c>
    </row>
    <row r="15" spans="1:20" ht="15" thickBot="1" x14ac:dyDescent="0.4">
      <c r="F15" s="11" t="s">
        <v>7</v>
      </c>
      <c r="G15" s="59">
        <f t="shared" si="4"/>
        <v>0</v>
      </c>
      <c r="H15" s="36"/>
      <c r="I15" s="33" t="s">
        <v>30</v>
      </c>
      <c r="J15" s="25" t="s">
        <v>31</v>
      </c>
    </row>
    <row r="16" spans="1:20" x14ac:dyDescent="0.35">
      <c r="F16" s="11" t="s">
        <v>8</v>
      </c>
      <c r="G16" s="59">
        <f t="shared" si="4"/>
        <v>1.2272727272727271</v>
      </c>
      <c r="H16" s="37" t="s">
        <v>26</v>
      </c>
      <c r="I16" t="s">
        <v>32</v>
      </c>
      <c r="J16" s="3">
        <f>MAX(B2:B8)</f>
        <v>88</v>
      </c>
    </row>
    <row r="17" spans="5:10" x14ac:dyDescent="0.35">
      <c r="F17" s="11" t="s">
        <v>9</v>
      </c>
      <c r="G17" s="59">
        <f t="shared" si="4"/>
        <v>2.2727272727272759E-2</v>
      </c>
      <c r="H17" s="38" t="s">
        <v>28</v>
      </c>
      <c r="I17" s="34" t="str">
        <f>INDEX(A2:A8, MATCH(MAX(C2:C8),C2:C8, 0))</f>
        <v>Verbs</v>
      </c>
      <c r="J17" s="35">
        <f>MAX(C2:C8)</f>
        <v>90</v>
      </c>
    </row>
    <row r="18" spans="5:10" ht="15" thickBot="1" x14ac:dyDescent="0.4">
      <c r="F18" s="12" t="s">
        <v>10</v>
      </c>
      <c r="G18" s="60">
        <f t="shared" si="4"/>
        <v>3.7500000000000117E-2</v>
      </c>
      <c r="H18" s="37" t="s">
        <v>27</v>
      </c>
      <c r="I18" t="str">
        <f>INDEX(A2:A8, MATCH(MIN(B2:B8), B2:B8, 0))</f>
        <v>Reference-skills</v>
      </c>
      <c r="J18" s="3">
        <f>MIN(B2:B8)</f>
        <v>22</v>
      </c>
    </row>
    <row r="19" spans="5:10" ht="15" thickBot="1" x14ac:dyDescent="0.4">
      <c r="F19" s="27" t="s">
        <v>24</v>
      </c>
      <c r="G19" s="61">
        <f>AVERAGE(G12:G18)</f>
        <v>0.27311282339138149</v>
      </c>
      <c r="H19" s="39" t="s">
        <v>29</v>
      </c>
      <c r="I19" s="2" t="str">
        <f>INDEX(A2:A8, MATCH(MIN(C2:C8), C2:C8, 0))</f>
        <v>Reference-skills</v>
      </c>
      <c r="J19" s="21">
        <f>MIN(C2:C8)</f>
        <v>49</v>
      </c>
    </row>
    <row r="20" spans="5:10" ht="15" thickBot="1" x14ac:dyDescent="0.4"/>
    <row r="21" spans="5:10" ht="15" thickBot="1" x14ac:dyDescent="0.4">
      <c r="F21" s="13" t="s">
        <v>1</v>
      </c>
      <c r="G21" s="25" t="s">
        <v>22</v>
      </c>
      <c r="H21" s="36"/>
      <c r="I21" s="33" t="s">
        <v>35</v>
      </c>
      <c r="J21" s="25" t="s">
        <v>36</v>
      </c>
    </row>
    <row r="22" spans="5:10" x14ac:dyDescent="0.35">
      <c r="F22" s="11" t="s">
        <v>3</v>
      </c>
      <c r="G22" s="28">
        <f>(R2-Q2)/Q2</f>
        <v>-1.1904761904761862E-2</v>
      </c>
      <c r="H22" s="38" t="s">
        <v>33</v>
      </c>
      <c r="I22" s="34" t="str">
        <f>N2</f>
        <v>Social science</v>
      </c>
      <c r="J22" s="40">
        <f>Q2</f>
        <v>0.93333333333333335</v>
      </c>
    </row>
    <row r="23" spans="5:10" ht="15" thickBot="1" x14ac:dyDescent="0.4">
      <c r="F23" s="32" t="s">
        <v>5</v>
      </c>
      <c r="G23" s="30">
        <f>(R3-Q3)/Q3</f>
        <v>0.16915422885572134</v>
      </c>
      <c r="H23" s="39" t="s">
        <v>34</v>
      </c>
      <c r="I23" s="2" t="str">
        <f>N2</f>
        <v>Social science</v>
      </c>
      <c r="J23" s="29">
        <f>R2</f>
        <v>0.92222222222222228</v>
      </c>
    </row>
    <row r="24" spans="5:10" ht="15" thickBot="1" x14ac:dyDescent="0.4">
      <c r="F24" s="27" t="s">
        <v>25</v>
      </c>
      <c r="G24" s="30">
        <f>AVERAGE(G22:G23)</f>
        <v>7.8624733475479741E-2</v>
      </c>
    </row>
    <row r="25" spans="5:10" ht="15" thickBot="1" x14ac:dyDescent="0.4"/>
    <row r="26" spans="5:10" ht="15" thickBot="1" x14ac:dyDescent="0.4">
      <c r="E26" s="3"/>
      <c r="F26" s="23"/>
      <c r="G26" s="20" t="s">
        <v>37</v>
      </c>
      <c r="H26" s="45" t="s">
        <v>38</v>
      </c>
      <c r="I26" s="25" t="s">
        <v>42</v>
      </c>
    </row>
    <row r="27" spans="5:10" x14ac:dyDescent="0.35">
      <c r="F27" s="41" t="s">
        <v>39</v>
      </c>
      <c r="G27" s="7" t="s">
        <v>41</v>
      </c>
      <c r="H27" s="43">
        <v>0</v>
      </c>
      <c r="I27" s="8" t="s">
        <v>41</v>
      </c>
    </row>
    <row r="28" spans="5:10" ht="15" thickBot="1" x14ac:dyDescent="0.4">
      <c r="F28" s="42" t="s">
        <v>40</v>
      </c>
      <c r="G28" s="2" t="s">
        <v>2</v>
      </c>
      <c r="H28" s="44">
        <v>2</v>
      </c>
      <c r="I28" s="21" t="s">
        <v>3</v>
      </c>
    </row>
    <row r="29" spans="5:10" x14ac:dyDescent="0.35">
      <c r="F29" s="31"/>
    </row>
  </sheetData>
  <mergeCells count="2">
    <mergeCell ref="L3:L8"/>
    <mergeCell ref="K3:K8"/>
  </mergeCells>
  <pageMargins left="0.7" right="0.7" top="0.75" bottom="0.75" header="0.3" footer="0.3"/>
  <ignoredErrors>
    <ignoredError sqref="S3:T3 O3:P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AACB-6262-4C4F-94B0-7DF174EBCB7C}">
  <dimension ref="A8:V41"/>
  <sheetViews>
    <sheetView tabSelected="1" topLeftCell="A25" workbookViewId="0">
      <selection activeCell="B31" sqref="B31:D40"/>
    </sheetView>
  </sheetViews>
  <sheetFormatPr defaultRowHeight="14.5" x14ac:dyDescent="0.35"/>
  <cols>
    <col min="2" max="2" width="29.08984375" bestFit="1" customWidth="1"/>
    <col min="3" max="3" width="15.08984375" bestFit="1" customWidth="1"/>
    <col min="4" max="4" width="17.36328125" bestFit="1" customWidth="1"/>
    <col min="5" max="6" width="11.81640625" bestFit="1" customWidth="1"/>
  </cols>
  <sheetData>
    <row r="8" spans="1:22" ht="15" thickBot="1" x14ac:dyDescent="0.4">
      <c r="E8" s="2"/>
      <c r="F8" s="2"/>
    </row>
    <row r="9" spans="1:22" x14ac:dyDescent="0.35">
      <c r="B9" s="69" t="s">
        <v>43</v>
      </c>
      <c r="C9" s="71" t="s">
        <v>2</v>
      </c>
      <c r="D9" s="71"/>
      <c r="E9" s="73" t="s">
        <v>50</v>
      </c>
      <c r="F9" s="74"/>
      <c r="G9" s="71" t="s">
        <v>4</v>
      </c>
      <c r="H9" s="72"/>
      <c r="I9" s="71" t="s">
        <v>6</v>
      </c>
      <c r="J9" s="72"/>
      <c r="K9" s="71" t="s">
        <v>7</v>
      </c>
      <c r="L9" s="72"/>
      <c r="M9" s="71" t="s">
        <v>8</v>
      </c>
      <c r="N9" s="72"/>
      <c r="O9" s="71" t="s">
        <v>9</v>
      </c>
      <c r="P9" s="72"/>
      <c r="Q9" s="71" t="s">
        <v>10</v>
      </c>
      <c r="R9" s="72"/>
      <c r="S9" s="71" t="s">
        <v>52</v>
      </c>
      <c r="T9" s="72"/>
      <c r="U9" s="71" t="s">
        <v>49</v>
      </c>
      <c r="V9" s="75"/>
    </row>
    <row r="10" spans="1:22" ht="15" thickBot="1" x14ac:dyDescent="0.4">
      <c r="B10" s="70"/>
      <c r="C10" s="49" t="s">
        <v>39</v>
      </c>
      <c r="D10" s="49" t="s">
        <v>40</v>
      </c>
      <c r="E10" s="52" t="s">
        <v>51</v>
      </c>
      <c r="F10" s="44" t="s">
        <v>40</v>
      </c>
      <c r="G10" s="49" t="s">
        <v>39</v>
      </c>
      <c r="H10" s="46" t="s">
        <v>40</v>
      </c>
      <c r="I10" s="49" t="s">
        <v>39</v>
      </c>
      <c r="J10" s="46" t="s">
        <v>40</v>
      </c>
      <c r="K10" s="49" t="s">
        <v>39</v>
      </c>
      <c r="L10" s="46" t="s">
        <v>40</v>
      </c>
      <c r="M10" s="49" t="s">
        <v>39</v>
      </c>
      <c r="N10" s="46" t="s">
        <v>40</v>
      </c>
      <c r="O10" s="49" t="s">
        <v>39</v>
      </c>
      <c r="P10" s="46" t="s">
        <v>40</v>
      </c>
      <c r="Q10" s="49" t="s">
        <v>39</v>
      </c>
      <c r="R10" s="46" t="s">
        <v>40</v>
      </c>
      <c r="S10" s="49" t="s">
        <v>53</v>
      </c>
      <c r="T10" s="46" t="s">
        <v>40</v>
      </c>
      <c r="U10" s="49" t="s">
        <v>39</v>
      </c>
      <c r="V10" s="50" t="s">
        <v>40</v>
      </c>
    </row>
    <row r="11" spans="1:22" x14ac:dyDescent="0.35">
      <c r="B11" s="48" t="s">
        <v>44</v>
      </c>
      <c r="C11">
        <v>90</v>
      </c>
      <c r="D11">
        <v>90</v>
      </c>
      <c r="E11" s="53">
        <v>90</v>
      </c>
      <c r="F11" s="51">
        <v>90</v>
      </c>
      <c r="G11">
        <v>90</v>
      </c>
      <c r="H11" s="51">
        <v>90</v>
      </c>
      <c r="I11">
        <v>90</v>
      </c>
      <c r="J11" s="51">
        <v>90</v>
      </c>
      <c r="K11">
        <v>90</v>
      </c>
      <c r="L11" s="51">
        <v>90</v>
      </c>
      <c r="M11">
        <v>90</v>
      </c>
      <c r="N11" s="51">
        <v>90</v>
      </c>
      <c r="O11">
        <v>90</v>
      </c>
      <c r="P11" s="51">
        <v>90</v>
      </c>
      <c r="Q11">
        <v>90</v>
      </c>
      <c r="R11" s="51">
        <v>90</v>
      </c>
      <c r="S11">
        <v>540</v>
      </c>
      <c r="T11" s="51">
        <v>540</v>
      </c>
      <c r="U11">
        <v>630</v>
      </c>
      <c r="V11" s="3">
        <v>630</v>
      </c>
    </row>
    <row r="12" spans="1:22" x14ac:dyDescent="0.35">
      <c r="B12" s="48" t="s">
        <v>45</v>
      </c>
      <c r="C12">
        <f>'General Analysis'!B2/90</f>
        <v>0.93333333333333335</v>
      </c>
      <c r="D12">
        <f>'General Analysis'!C2/90</f>
        <v>0.92222222222222228</v>
      </c>
      <c r="E12" s="53">
        <f>'General Analysis'!O2/90</f>
        <v>0.93333333333333335</v>
      </c>
      <c r="F12" s="51">
        <f>'General Analysis'!P2/90</f>
        <v>0.92222222222222228</v>
      </c>
      <c r="G12">
        <f>'General Analysis'!B3/90</f>
        <v>0.78888888888888886</v>
      </c>
      <c r="H12" s="51">
        <f>'General Analysis'!C3/90</f>
        <v>0.88888888888888884</v>
      </c>
      <c r="I12">
        <f>'General Analysis'!B4/90</f>
        <v>0.58888888888888891</v>
      </c>
      <c r="J12" s="51">
        <f>'General Analysis'!C4/90</f>
        <v>0.88888888888888884</v>
      </c>
      <c r="K12">
        <f>'General Analysis'!B5/90</f>
        <v>0.97777777777777775</v>
      </c>
      <c r="L12" s="51">
        <f>'General Analysis'!C5/90</f>
        <v>0.97777777777777775</v>
      </c>
      <c r="M12">
        <f>'General Analysis'!B6/90</f>
        <v>0.24444444444444444</v>
      </c>
      <c r="N12" s="51">
        <f>'General Analysis'!C6/90</f>
        <v>0.5444444444444444</v>
      </c>
      <c r="O12">
        <f>'General Analysis'!B7/90</f>
        <v>0.97777777777777775</v>
      </c>
      <c r="P12" s="51">
        <f>'General Analysis'!C7/90</f>
        <v>1</v>
      </c>
      <c r="Q12">
        <f>'General Analysis'!B8/90</f>
        <v>0.88888888888888884</v>
      </c>
      <c r="R12" s="51">
        <f>'General Analysis'!C8/90</f>
        <v>0.92222222222222228</v>
      </c>
      <c r="S12">
        <f>'General Analysis'!O3/'Binomial Distribution'!S11</f>
        <v>0.74444444444444446</v>
      </c>
      <c r="T12" s="51">
        <f>'General Analysis'!P3/'Binomial Distribution'!T11</f>
        <v>0.87037037037037035</v>
      </c>
      <c r="U12">
        <f>'General Analysis'!B9/'General Analysis'!K9</f>
        <v>0.77142857142857146</v>
      </c>
      <c r="V12" s="3">
        <f>'General Analysis'!C9/'General Analysis'!K9</f>
        <v>0.87777777777777777</v>
      </c>
    </row>
    <row r="13" spans="1:22" x14ac:dyDescent="0.35">
      <c r="B13" s="48" t="s">
        <v>46</v>
      </c>
      <c r="C13">
        <f>C11*C12</f>
        <v>84</v>
      </c>
      <c r="D13">
        <f t="shared" ref="D13:V13" si="0">D11*D12</f>
        <v>83</v>
      </c>
      <c r="E13" s="53">
        <f t="shared" si="0"/>
        <v>84</v>
      </c>
      <c r="F13" s="51">
        <f t="shared" si="0"/>
        <v>83</v>
      </c>
      <c r="G13">
        <f t="shared" si="0"/>
        <v>71</v>
      </c>
      <c r="H13" s="51">
        <f t="shared" si="0"/>
        <v>80</v>
      </c>
      <c r="I13">
        <f t="shared" si="0"/>
        <v>53</v>
      </c>
      <c r="J13" s="51">
        <f t="shared" si="0"/>
        <v>80</v>
      </c>
      <c r="K13">
        <f t="shared" si="0"/>
        <v>88</v>
      </c>
      <c r="L13" s="51">
        <f t="shared" si="0"/>
        <v>88</v>
      </c>
      <c r="M13">
        <f t="shared" si="0"/>
        <v>22</v>
      </c>
      <c r="N13" s="51">
        <f t="shared" si="0"/>
        <v>48.999999999999993</v>
      </c>
      <c r="O13">
        <f t="shared" si="0"/>
        <v>88</v>
      </c>
      <c r="P13" s="51">
        <f t="shared" si="0"/>
        <v>90</v>
      </c>
      <c r="Q13">
        <f t="shared" si="0"/>
        <v>80</v>
      </c>
      <c r="R13" s="51">
        <f t="shared" si="0"/>
        <v>83</v>
      </c>
      <c r="S13">
        <f t="shared" si="0"/>
        <v>402</v>
      </c>
      <c r="T13" s="51">
        <f t="shared" si="0"/>
        <v>470</v>
      </c>
      <c r="U13">
        <f t="shared" si="0"/>
        <v>486</v>
      </c>
      <c r="V13" s="3">
        <f t="shared" si="0"/>
        <v>553</v>
      </c>
    </row>
    <row r="14" spans="1:22" x14ac:dyDescent="0.35">
      <c r="B14" s="48" t="s">
        <v>47</v>
      </c>
      <c r="C14">
        <f>C11*C12*(1-C12)</f>
        <v>5.5999999999999988</v>
      </c>
      <c r="D14">
        <f t="shared" ref="D14:V14" si="1">D11*D12*(1-D12)</f>
        <v>6.4555555555555513</v>
      </c>
      <c r="E14" s="53">
        <f t="shared" si="1"/>
        <v>5.5999999999999988</v>
      </c>
      <c r="F14" s="51">
        <f t="shared" si="1"/>
        <v>6.4555555555555513</v>
      </c>
      <c r="G14">
        <f t="shared" si="1"/>
        <v>14.988888888888891</v>
      </c>
      <c r="H14" s="51">
        <f t="shared" si="1"/>
        <v>8.8888888888888928</v>
      </c>
      <c r="I14">
        <f t="shared" si="1"/>
        <v>21.788888888888888</v>
      </c>
      <c r="J14" s="51">
        <f t="shared" si="1"/>
        <v>8.8888888888888928</v>
      </c>
      <c r="K14">
        <f t="shared" si="1"/>
        <v>1.9555555555555584</v>
      </c>
      <c r="L14" s="51">
        <f t="shared" si="1"/>
        <v>1.9555555555555584</v>
      </c>
      <c r="M14">
        <f t="shared" si="1"/>
        <v>16.62222222222222</v>
      </c>
      <c r="N14" s="51">
        <f t="shared" si="1"/>
        <v>22.322222222222223</v>
      </c>
      <c r="O14">
        <f t="shared" si="1"/>
        <v>1.9555555555555584</v>
      </c>
      <c r="P14" s="51">
        <f t="shared" si="1"/>
        <v>0</v>
      </c>
      <c r="Q14">
        <f t="shared" si="1"/>
        <v>8.8888888888888928</v>
      </c>
      <c r="R14" s="51">
        <f t="shared" si="1"/>
        <v>6.4555555555555513</v>
      </c>
      <c r="S14">
        <f t="shared" si="1"/>
        <v>102.73333333333332</v>
      </c>
      <c r="T14" s="51">
        <f t="shared" si="1"/>
        <v>60.925925925925938</v>
      </c>
      <c r="U14">
        <f t="shared" si="1"/>
        <v>111.08571428571427</v>
      </c>
      <c r="V14" s="3">
        <f t="shared" si="1"/>
        <v>67.588888888888889</v>
      </c>
    </row>
    <row r="15" spans="1:22" ht="15" thickBot="1" x14ac:dyDescent="0.4">
      <c r="A15" s="3"/>
      <c r="B15" s="47" t="s">
        <v>48</v>
      </c>
      <c r="C15" s="2">
        <f>SQRT(C14)</f>
        <v>2.3664319132398464</v>
      </c>
      <c r="D15" s="2">
        <f t="shared" ref="D15:V15" si="2">SQRT(D14)</f>
        <v>2.5407785333546</v>
      </c>
      <c r="E15" s="52">
        <f t="shared" si="2"/>
        <v>2.3664319132398464</v>
      </c>
      <c r="F15" s="44">
        <f t="shared" si="2"/>
        <v>2.5407785333546</v>
      </c>
      <c r="G15" s="2">
        <f t="shared" si="2"/>
        <v>3.8715486421958967</v>
      </c>
      <c r="H15" s="44">
        <f t="shared" si="2"/>
        <v>2.98142396999972</v>
      </c>
      <c r="I15" s="2">
        <f t="shared" si="2"/>
        <v>4.6678569910494137</v>
      </c>
      <c r="J15" s="44">
        <f t="shared" si="2"/>
        <v>2.98142396999972</v>
      </c>
      <c r="K15" s="2">
        <f t="shared" si="2"/>
        <v>1.3984117975602031</v>
      </c>
      <c r="L15" s="44">
        <f t="shared" si="2"/>
        <v>1.3984117975602031</v>
      </c>
      <c r="M15" s="2">
        <f t="shared" si="2"/>
        <v>4.0770359603788409</v>
      </c>
      <c r="N15" s="44">
        <f t="shared" si="2"/>
        <v>4.7246399039738707</v>
      </c>
      <c r="O15" s="2">
        <f t="shared" si="2"/>
        <v>1.3984117975602031</v>
      </c>
      <c r="P15" s="44">
        <f t="shared" si="2"/>
        <v>0</v>
      </c>
      <c r="Q15" s="2">
        <f t="shared" si="2"/>
        <v>2.98142396999972</v>
      </c>
      <c r="R15" s="44">
        <f t="shared" si="2"/>
        <v>2.5407785333546</v>
      </c>
      <c r="S15" s="2">
        <f t="shared" si="2"/>
        <v>10.135745326976863</v>
      </c>
      <c r="T15" s="44">
        <f t="shared" si="2"/>
        <v>7.8055061287482141</v>
      </c>
      <c r="U15" s="2">
        <f t="shared" si="2"/>
        <v>10.539720787844157</v>
      </c>
      <c r="V15" s="21">
        <f t="shared" si="2"/>
        <v>8.2212461883153019</v>
      </c>
    </row>
    <row r="16" spans="1:22" x14ac:dyDescent="0.35">
      <c r="Q16" s="54"/>
    </row>
    <row r="31" spans="2:5" x14ac:dyDescent="0.35">
      <c r="C31" s="64" t="s">
        <v>57</v>
      </c>
      <c r="D31" s="64" t="s">
        <v>58</v>
      </c>
      <c r="E31" s="64" t="s">
        <v>59</v>
      </c>
    </row>
    <row r="32" spans="2:5" x14ac:dyDescent="0.35">
      <c r="B32" s="63" t="s">
        <v>2</v>
      </c>
      <c r="C32" s="76">
        <f>(C13-D13)/SQRT((C14/90)+(D14/90))</f>
        <v>2.7322953332351241</v>
      </c>
      <c r="D32">
        <f>_xlfn.NORM.S.DIST(C32,TRUE)</f>
        <v>0.99685526327117246</v>
      </c>
      <c r="E32">
        <v>0.05</v>
      </c>
    </row>
    <row r="33" spans="2:5" x14ac:dyDescent="0.35">
      <c r="B33" s="63" t="s">
        <v>4</v>
      </c>
      <c r="C33" s="76">
        <f>(G13-H13)/SQRT((G14/G11)+(H14/90))</f>
        <v>-17.472973213707583</v>
      </c>
      <c r="D33">
        <f t="shared" ref="D33:D40" si="3">_xlfn.NORM.S.DIST(C33,TRUE)</f>
        <v>1.1509031817622255E-68</v>
      </c>
      <c r="E33">
        <v>0.05</v>
      </c>
    </row>
    <row r="34" spans="2:5" x14ac:dyDescent="0.35">
      <c r="B34" s="63" t="s">
        <v>6</v>
      </c>
      <c r="C34" s="76">
        <f>(I13-J13)/SQRT((I14/90)+(J14/90))</f>
        <v>-46.245882379818546</v>
      </c>
      <c r="D34">
        <f t="shared" si="3"/>
        <v>0</v>
      </c>
      <c r="E34">
        <v>0.05</v>
      </c>
    </row>
    <row r="35" spans="2:5" x14ac:dyDescent="0.35">
      <c r="B35" s="63" t="s">
        <v>7</v>
      </c>
      <c r="C35" s="76">
        <f>(K13-L13)/SQRT((K14/90)+(L14/90))</f>
        <v>0</v>
      </c>
      <c r="D35">
        <f t="shared" si="3"/>
        <v>0.5</v>
      </c>
      <c r="E35">
        <v>0.05</v>
      </c>
    </row>
    <row r="36" spans="2:5" x14ac:dyDescent="0.35">
      <c r="B36" s="63" t="s">
        <v>8</v>
      </c>
      <c r="C36" s="76">
        <f>(M13-N13)/SQRT((M14/90)+(N14/90))</f>
        <v>-41.045189250723091</v>
      </c>
      <c r="D36">
        <f t="shared" si="3"/>
        <v>0</v>
      </c>
      <c r="E36">
        <v>0.05</v>
      </c>
    </row>
    <row r="37" spans="2:5" x14ac:dyDescent="0.35">
      <c r="B37" s="63" t="s">
        <v>9</v>
      </c>
      <c r="C37" s="76">
        <f>(O13-P13)/SQRT((O14/90)+(P14/90))</f>
        <v>-13.568010505999354</v>
      </c>
      <c r="D37">
        <f t="shared" si="3"/>
        <v>3.0990813860668003E-42</v>
      </c>
      <c r="E37">
        <v>0.05</v>
      </c>
    </row>
    <row r="38" spans="2:5" x14ac:dyDescent="0.35">
      <c r="B38" s="63" t="s">
        <v>10</v>
      </c>
      <c r="C38" s="76">
        <f>(Q13-R13)/SQRT((Q14/90)+(R14/90))</f>
        <v>-7.2655237183732844</v>
      </c>
      <c r="D38">
        <f t="shared" si="3"/>
        <v>1.8579785936944228E-13</v>
      </c>
      <c r="E38">
        <v>0.05</v>
      </c>
    </row>
    <row r="39" spans="2:5" x14ac:dyDescent="0.35">
      <c r="B39" s="63" t="s">
        <v>52</v>
      </c>
      <c r="C39" s="76">
        <f>(S13-T13)/SQRT((S14/S11)+(T14/T11))</f>
        <v>-123.51949346798753</v>
      </c>
      <c r="D39">
        <f t="shared" si="3"/>
        <v>0</v>
      </c>
      <c r="E39">
        <v>0.05</v>
      </c>
    </row>
    <row r="40" spans="2:5" x14ac:dyDescent="0.35">
      <c r="B40" s="63" t="s">
        <v>49</v>
      </c>
      <c r="C40" s="76">
        <f>(U13-V13)/SQRT((U14/U11)+(V14/V11))</f>
        <v>-125.80956603625955</v>
      </c>
      <c r="D40">
        <f t="shared" si="3"/>
        <v>0</v>
      </c>
      <c r="E40">
        <v>0.05</v>
      </c>
    </row>
    <row r="41" spans="2:5" x14ac:dyDescent="0.35">
      <c r="B41" s="63"/>
    </row>
  </sheetData>
  <mergeCells count="11">
    <mergeCell ref="Q9:R9"/>
    <mergeCell ref="E9:F9"/>
    <mergeCell ref="U9:V9"/>
    <mergeCell ref="S9:T9"/>
    <mergeCell ref="I9:J9"/>
    <mergeCell ref="K9:L9"/>
    <mergeCell ref="B9:B10"/>
    <mergeCell ref="C9:D9"/>
    <mergeCell ref="G9:H9"/>
    <mergeCell ref="M9:N9"/>
    <mergeCell ref="O9:P9"/>
  </mergeCells>
  <conditionalFormatting sqref="D32:D40">
    <cfRule type="cellIs" dxfId="0" priority="1" operator="greaterThan">
      <formula>$E$32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72C-99EC-40B1-8C1D-3D46D190132D}">
  <dimension ref="A1:K4"/>
  <sheetViews>
    <sheetView workbookViewId="0">
      <selection activeCell="K4" sqref="K4"/>
    </sheetView>
  </sheetViews>
  <sheetFormatPr defaultRowHeight="14.5" x14ac:dyDescent="0.35"/>
  <cols>
    <col min="1" max="1" width="28.7265625" bestFit="1" customWidth="1"/>
    <col min="2" max="2" width="9.6328125" bestFit="1" customWidth="1"/>
    <col min="3" max="3" width="12.08984375" bestFit="1" customWidth="1"/>
    <col min="4" max="4" width="17.1796875" bestFit="1" customWidth="1"/>
    <col min="5" max="5" width="8.81640625" bestFit="1" customWidth="1"/>
    <col min="6" max="6" width="10.81640625" bestFit="1" customWidth="1"/>
    <col min="7" max="7" width="13.81640625" bestFit="1" customWidth="1"/>
    <col min="8" max="8" width="8.26953125" customWidth="1"/>
    <col min="9" max="9" width="15.6328125" bestFit="1" customWidth="1"/>
    <col min="10" max="10" width="15.26953125" bestFit="1" customWidth="1"/>
  </cols>
  <sheetData>
    <row r="1" spans="1:11" x14ac:dyDescent="0.35">
      <c r="A1" t="s">
        <v>43</v>
      </c>
      <c r="B1" t="s">
        <v>2</v>
      </c>
      <c r="C1" t="s">
        <v>50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52</v>
      </c>
      <c r="K1" t="s">
        <v>49</v>
      </c>
    </row>
    <row r="2" spans="1:11" x14ac:dyDescent="0.35">
      <c r="A2" t="s">
        <v>54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540</v>
      </c>
      <c r="K2">
        <v>630</v>
      </c>
    </row>
    <row r="3" spans="1:11" x14ac:dyDescent="0.35">
      <c r="A3" t="s">
        <v>55</v>
      </c>
      <c r="B3">
        <v>0.93333333333333335</v>
      </c>
      <c r="C3">
        <v>0.93333333333333335</v>
      </c>
      <c r="D3">
        <v>0.78888888888888886</v>
      </c>
      <c r="E3">
        <v>0.58888888888888891</v>
      </c>
      <c r="F3">
        <v>0.97777777777777775</v>
      </c>
      <c r="G3">
        <v>0.24444444444444444</v>
      </c>
      <c r="H3">
        <v>0.97777777777777775</v>
      </c>
      <c r="I3">
        <v>0.88888888888888884</v>
      </c>
      <c r="J3">
        <v>0.74444444444444446</v>
      </c>
      <c r="K3">
        <v>0.77142857142857146</v>
      </c>
    </row>
    <row r="4" spans="1:11" x14ac:dyDescent="0.35">
      <c r="A4" t="s">
        <v>56</v>
      </c>
      <c r="B4">
        <v>0.92222222222222228</v>
      </c>
      <c r="C4">
        <v>0.92222222222222228</v>
      </c>
      <c r="D4">
        <v>0.88888888888888884</v>
      </c>
      <c r="E4">
        <v>0.88888888888888884</v>
      </c>
      <c r="F4">
        <v>0.97777777777777775</v>
      </c>
      <c r="G4">
        <v>0.5444444444444444</v>
      </c>
      <c r="H4">
        <v>1</v>
      </c>
      <c r="I4">
        <v>0.92222222222222228</v>
      </c>
      <c r="J4">
        <v>0.87037037037037035</v>
      </c>
      <c r="K4">
        <v>0.87777777777777777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2024-03-28T16:37:19Z</dcterms:created>
  <dcterms:modified xsi:type="dcterms:W3CDTF">2024-06-08T16:25:58Z</dcterms:modified>
</cp:coreProperties>
</file>