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bc981eb124341c/Ambiente de Trabalho/TESE_2024/DATASETS TESE/DATASET_ANSWERS/SciQ/"/>
    </mc:Choice>
  </mc:AlternateContent>
  <xr:revisionPtr revIDLastSave="1765" documentId="11_FCE0DECE8F79A8D366075C52F37BD2724AC86CA0" xr6:coauthVersionLast="47" xr6:coauthVersionMax="47" xr10:uidLastSave="{1D967540-4C71-4B58-9ACF-CD4E4C71AC0D}"/>
  <bookViews>
    <workbookView xWindow="-110" yWindow="-110" windowWidth="19420" windowHeight="10420" activeTab="2" xr2:uid="{00000000-000D-0000-FFFF-FFFF00000000}"/>
  </bookViews>
  <sheets>
    <sheet name="General Analysis" sheetId="1" r:id="rId1"/>
    <sheet name="Binomial Distribution" sheetId="2" r:id="rId2"/>
    <sheet name="BINOMIAL DI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2" l="1"/>
  <c r="C55" i="2"/>
  <c r="D54" i="2"/>
  <c r="C54" i="2"/>
  <c r="D53" i="2"/>
  <c r="C53" i="2"/>
  <c r="D52" i="2"/>
  <c r="C52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C47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C46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C45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D39" i="2"/>
  <c r="C39" i="2"/>
  <c r="D38" i="2"/>
  <c r="C38" i="2"/>
  <c r="D37" i="2"/>
  <c r="C37" i="2"/>
  <c r="D36" i="2"/>
  <c r="C36" i="2"/>
  <c r="D31" i="2"/>
  <c r="E31" i="2"/>
  <c r="F31" i="2"/>
  <c r="G31" i="2"/>
  <c r="H31" i="2"/>
  <c r="I31" i="2"/>
  <c r="J31" i="2"/>
  <c r="K31" i="2"/>
  <c r="L31" i="2"/>
  <c r="C31" i="2"/>
  <c r="D30" i="2"/>
  <c r="E30" i="2"/>
  <c r="F30" i="2"/>
  <c r="G30" i="2"/>
  <c r="H30" i="2"/>
  <c r="I30" i="2"/>
  <c r="J30" i="2"/>
  <c r="K30" i="2"/>
  <c r="L30" i="2"/>
  <c r="C30" i="2"/>
  <c r="D29" i="2"/>
  <c r="E29" i="2"/>
  <c r="F29" i="2"/>
  <c r="G29" i="2"/>
  <c r="H29" i="2"/>
  <c r="I29" i="2"/>
  <c r="J29" i="2"/>
  <c r="K29" i="2"/>
  <c r="L29" i="2"/>
  <c r="C29" i="2"/>
  <c r="L28" i="2"/>
  <c r="K28" i="2"/>
  <c r="J28" i="2"/>
  <c r="I28" i="2"/>
  <c r="H28" i="2"/>
  <c r="G28" i="2"/>
  <c r="F28" i="2"/>
  <c r="E28" i="2"/>
  <c r="D28" i="2"/>
  <c r="C28" i="2"/>
  <c r="C27" i="2"/>
  <c r="D23" i="2"/>
  <c r="E23" i="2"/>
  <c r="F23" i="2"/>
  <c r="G23" i="2"/>
  <c r="H23" i="2"/>
  <c r="I23" i="2"/>
  <c r="J23" i="2"/>
  <c r="C23" i="2"/>
  <c r="D22" i="2"/>
  <c r="E22" i="2"/>
  <c r="F22" i="2"/>
  <c r="G22" i="2"/>
  <c r="H22" i="2"/>
  <c r="I22" i="2"/>
  <c r="J22" i="2"/>
  <c r="C22" i="2"/>
  <c r="D21" i="2"/>
  <c r="E21" i="2"/>
  <c r="F21" i="2"/>
  <c r="G21" i="2"/>
  <c r="H21" i="2"/>
  <c r="I21" i="2"/>
  <c r="J21" i="2"/>
  <c r="C21" i="2"/>
  <c r="J20" i="2"/>
  <c r="I20" i="2"/>
  <c r="H20" i="2"/>
  <c r="G20" i="2"/>
  <c r="F20" i="2"/>
  <c r="E20" i="2"/>
  <c r="D20" i="2"/>
  <c r="C20" i="2"/>
  <c r="AB12" i="2"/>
  <c r="AB13" i="2" s="1"/>
  <c r="AA12" i="2"/>
  <c r="AA13" i="2" s="1"/>
  <c r="Z12" i="2"/>
  <c r="Z14" i="2" s="1"/>
  <c r="Z15" i="2" s="1"/>
  <c r="Y12" i="2"/>
  <c r="Y13" i="2" s="1"/>
  <c r="X12" i="2"/>
  <c r="X13" i="2" s="1"/>
  <c r="W12" i="2"/>
  <c r="W14" i="2" s="1"/>
  <c r="W15" i="2" s="1"/>
  <c r="V12" i="2"/>
  <c r="V14" i="2" s="1"/>
  <c r="V15" i="2" s="1"/>
  <c r="U12" i="2"/>
  <c r="U13" i="2" s="1"/>
  <c r="T12" i="2"/>
  <c r="T13" i="2" s="1"/>
  <c r="S12" i="2"/>
  <c r="S14" i="2" s="1"/>
  <c r="S15" i="2" s="1"/>
  <c r="R12" i="2"/>
  <c r="R14" i="2" s="1"/>
  <c r="R15" i="2" s="1"/>
  <c r="Q12" i="2"/>
  <c r="Q13" i="2" s="1"/>
  <c r="P12" i="2"/>
  <c r="P13" i="2" s="1"/>
  <c r="O12" i="2"/>
  <c r="O13" i="2" s="1"/>
  <c r="N12" i="2"/>
  <c r="N14" i="2" s="1"/>
  <c r="N15" i="2" s="1"/>
  <c r="M12" i="2"/>
  <c r="M13" i="2" s="1"/>
  <c r="L12" i="2"/>
  <c r="L13" i="2" s="1"/>
  <c r="K12" i="2"/>
  <c r="K14" i="2" s="1"/>
  <c r="K15" i="2" s="1"/>
  <c r="J12" i="2"/>
  <c r="J14" i="2" s="1"/>
  <c r="J15" i="2" s="1"/>
  <c r="I12" i="2"/>
  <c r="I13" i="2" s="1"/>
  <c r="H12" i="2"/>
  <c r="H13" i="2" s="1"/>
  <c r="G12" i="2"/>
  <c r="G14" i="2" s="1"/>
  <c r="G15" i="2" s="1"/>
  <c r="F12" i="2"/>
  <c r="F14" i="2" s="1"/>
  <c r="F15" i="2" s="1"/>
  <c r="E12" i="2"/>
  <c r="E13" i="2" s="1"/>
  <c r="D12" i="2"/>
  <c r="D13" i="2" s="1"/>
  <c r="C12" i="2"/>
  <c r="C14" i="2" s="1"/>
  <c r="C15" i="2" s="1"/>
  <c r="T32" i="1"/>
  <c r="S32" i="1"/>
  <c r="U6" i="1"/>
  <c r="U4" i="1"/>
  <c r="U3" i="1"/>
  <c r="U2" i="1"/>
  <c r="T30" i="1"/>
  <c r="S30" i="1"/>
  <c r="P10" i="1"/>
  <c r="S25" i="1"/>
  <c r="S24" i="1"/>
  <c r="S23" i="1"/>
  <c r="S22" i="1"/>
  <c r="R2" i="1"/>
  <c r="S2" i="1"/>
  <c r="T25" i="1"/>
  <c r="T24" i="1"/>
  <c r="T23" i="1"/>
  <c r="T22" i="1"/>
  <c r="S18" i="1"/>
  <c r="S17" i="1"/>
  <c r="S16" i="1"/>
  <c r="S15" i="1"/>
  <c r="T18" i="1"/>
  <c r="T17" i="1"/>
  <c r="T16" i="1"/>
  <c r="T15" i="1"/>
  <c r="R10" i="1"/>
  <c r="H30" i="1"/>
  <c r="G30" i="1"/>
  <c r="L30" i="1"/>
  <c r="Q38" i="1"/>
  <c r="P38" i="1"/>
  <c r="Q30" i="1"/>
  <c r="Q29" i="1"/>
  <c r="Q25" i="1"/>
  <c r="Q22" i="1"/>
  <c r="Q10" i="1"/>
  <c r="S3" i="1"/>
  <c r="S4" i="1"/>
  <c r="S5" i="1"/>
  <c r="S6" i="1"/>
  <c r="R3" i="1"/>
  <c r="R4" i="1"/>
  <c r="R5" i="1"/>
  <c r="R6" i="1"/>
  <c r="O1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N30" i="1"/>
  <c r="N25" i="1"/>
  <c r="N22" i="1"/>
  <c r="N10" i="1"/>
  <c r="N29" i="1"/>
  <c r="O37" i="1"/>
  <c r="O35" i="1"/>
  <c r="O36" i="1"/>
  <c r="O33" i="1"/>
  <c r="O34" i="1"/>
  <c r="O31" i="1"/>
  <c r="O32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10" i="1"/>
  <c r="Q6" i="1"/>
  <c r="Q5" i="1"/>
  <c r="Q4" i="1"/>
  <c r="Q3" i="1"/>
  <c r="Q2" i="1"/>
  <c r="P2" i="1"/>
  <c r="P6" i="1"/>
  <c r="P5" i="1"/>
  <c r="P4" i="1"/>
  <c r="P3" i="1"/>
  <c r="J30" i="1"/>
  <c r="I30" i="1"/>
  <c r="E30" i="1"/>
  <c r="F30" i="1"/>
  <c r="D30" i="1"/>
  <c r="C30" i="1"/>
  <c r="O6" i="1"/>
  <c r="O5" i="1"/>
  <c r="O4" i="1"/>
  <c r="O3" i="1"/>
  <c r="O2" i="1"/>
  <c r="N6" i="1"/>
  <c r="N5" i="1"/>
  <c r="N4" i="1"/>
  <c r="N3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K30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Q14" i="2" l="1"/>
  <c r="Q15" i="2" s="1"/>
  <c r="M14" i="2"/>
  <c r="M15" i="2" s="1"/>
  <c r="Y14" i="2"/>
  <c r="Y15" i="2" s="1"/>
  <c r="I14" i="2"/>
  <c r="I15" i="2" s="1"/>
  <c r="U14" i="2"/>
  <c r="U15" i="2" s="1"/>
  <c r="E14" i="2"/>
  <c r="E15" i="2" s="1"/>
  <c r="W13" i="2"/>
  <c r="G13" i="2"/>
  <c r="Z13" i="2"/>
  <c r="V13" i="2"/>
  <c r="R13" i="2"/>
  <c r="N13" i="2"/>
  <c r="J13" i="2"/>
  <c r="F13" i="2"/>
  <c r="AB14" i="2"/>
  <c r="AB15" i="2" s="1"/>
  <c r="X14" i="2"/>
  <c r="X15" i="2" s="1"/>
  <c r="T14" i="2"/>
  <c r="T15" i="2" s="1"/>
  <c r="P14" i="2"/>
  <c r="P15" i="2" s="1"/>
  <c r="L14" i="2"/>
  <c r="L15" i="2" s="1"/>
  <c r="H14" i="2"/>
  <c r="H15" i="2" s="1"/>
  <c r="D14" i="2"/>
  <c r="D15" i="2" s="1"/>
  <c r="S13" i="2"/>
  <c r="K13" i="2"/>
  <c r="C13" i="2"/>
  <c r="AA14" i="2"/>
  <c r="AA15" i="2" s="1"/>
  <c r="O14" i="2"/>
  <c r="O15" i="2" s="1"/>
</calcChain>
</file>

<file path=xl/sharedStrings.xml><?xml version="1.0" encoding="utf-8"?>
<sst xmlns="http://schemas.openxmlformats.org/spreadsheetml/2006/main" count="251" uniqueCount="95">
  <si>
    <t>Sub-Branch</t>
  </si>
  <si>
    <t>Main Branch</t>
  </si>
  <si>
    <t>Acoustics</t>
  </si>
  <si>
    <t>Physics</t>
  </si>
  <si>
    <t>Anatomy/Physiology</t>
  </si>
  <si>
    <t>Biology</t>
  </si>
  <si>
    <t>Astronomy</t>
  </si>
  <si>
    <t>Atmospheric Science</t>
  </si>
  <si>
    <t>Earth Sciences</t>
  </si>
  <si>
    <t>Atomic Physics</t>
  </si>
  <si>
    <t>Biochemistry</t>
  </si>
  <si>
    <t>Botany</t>
  </si>
  <si>
    <t>Cell Biology</t>
  </si>
  <si>
    <t>Ecology</t>
  </si>
  <si>
    <t>Electromagnetism</t>
  </si>
  <si>
    <t>Environmental Science</t>
  </si>
  <si>
    <t>Evolutionary Biology</t>
  </si>
  <si>
    <t>Genetics</t>
  </si>
  <si>
    <t>Geography</t>
  </si>
  <si>
    <t>Geology</t>
  </si>
  <si>
    <t>Inorganic Chemistry</t>
  </si>
  <si>
    <t>Chemistry</t>
  </si>
  <si>
    <t>Marine Biology</t>
  </si>
  <si>
    <t>Mechanics</t>
  </si>
  <si>
    <t>Microbiology</t>
  </si>
  <si>
    <t>Neuroscience</t>
  </si>
  <si>
    <t>Nuclear and Particle Physics</t>
  </si>
  <si>
    <t>Oceanography</t>
  </si>
  <si>
    <t>Optics</t>
  </si>
  <si>
    <t>Organic Chemistry</t>
  </si>
  <si>
    <t>Physical Chemistry</t>
  </si>
  <si>
    <t>Reproductive Biology</t>
  </si>
  <si>
    <t>Thermodynamics</t>
  </si>
  <si>
    <t>Zoology</t>
  </si>
  <si>
    <t>Correct Answers GPT-3.5</t>
  </si>
  <si>
    <t>Correct Answers GPT-4</t>
  </si>
  <si>
    <t>Incorrect Answers GPT-3.5</t>
  </si>
  <si>
    <t>Incorrect Answers GPT-4</t>
  </si>
  <si>
    <t>Unanswered Questions GPT-3.5</t>
  </si>
  <si>
    <t>Unanswered Questions GPT-4</t>
  </si>
  <si>
    <t>Correct Answers GPT-3.5 (%)</t>
  </si>
  <si>
    <t>Correct Answers GPT-4 (%)</t>
  </si>
  <si>
    <t>Total Questions per Branch</t>
  </si>
  <si>
    <t>Total Questions per Sub-Branch</t>
  </si>
  <si>
    <t>Correct Answers GPT-3.5 per Main Branch</t>
  </si>
  <si>
    <t>Correct Answers GPT-4 per Main Branch</t>
  </si>
  <si>
    <t>Total</t>
  </si>
  <si>
    <t>Performance Gain per Sub-Branch (%)</t>
  </si>
  <si>
    <t>Performance Gain per Main Branch (%)</t>
  </si>
  <si>
    <t>Correct Answers GPT-4 per Main Branch (%)</t>
  </si>
  <si>
    <t>Average</t>
  </si>
  <si>
    <t>Total Performance Gain (%)</t>
  </si>
  <si>
    <t>Best Sub-Branch GPT-3.5</t>
  </si>
  <si>
    <t>Worst Sub-Branch GPT-3.5</t>
  </si>
  <si>
    <t>Name</t>
  </si>
  <si>
    <t>Number of Correct Answers</t>
  </si>
  <si>
    <t>Best Sub-Branch GPT-4</t>
  </si>
  <si>
    <t>Worst Sub-Branch GPT-4</t>
  </si>
  <si>
    <t>Best Main Branch GPT-3.5</t>
  </si>
  <si>
    <t>Worst Main Branch GPT-3.5</t>
  </si>
  <si>
    <t>Best Main Branch GPT-4</t>
  </si>
  <si>
    <t>Worst Main Branch GPT-4</t>
  </si>
  <si>
    <t xml:space="preserve">Name </t>
  </si>
  <si>
    <t>% of Correct Answers</t>
  </si>
  <si>
    <t>Correct Answers GPT-3.5 per Main Branch (%)</t>
  </si>
  <si>
    <t>Number of Unanswered Questions</t>
  </si>
  <si>
    <t>Sub-Branch GPT-3.5</t>
  </si>
  <si>
    <t>Main Branch GPT-3.5</t>
  </si>
  <si>
    <t>Sub-Branch GPT-4</t>
  </si>
  <si>
    <t>Main Branch GPT-4</t>
  </si>
  <si>
    <t>None</t>
  </si>
  <si>
    <t>Unanswered Questions GPT-3.5 per Branch</t>
  </si>
  <si>
    <t>Unanswered Questions GPT-4 per Branch</t>
  </si>
  <si>
    <t>Name of Main/Sub-Branch w/ Most Unan. Questions</t>
  </si>
  <si>
    <t>Binomial Distribution Parameters</t>
  </si>
  <si>
    <t>𝑛</t>
  </si>
  <si>
    <t>𝑝</t>
  </si>
  <si>
    <t>𝑚𝑒𝑎𝑛 (𝜇)</t>
  </si>
  <si>
    <t>𝑣𝑎𝑟𝑖𝑎𝑛𝑐𝑒 (𝜎^2)</t>
  </si>
  <si>
    <t>𝑠𝑡𝑎𝑛𝑑𝑎𝑟𝑑 𝑑𝑒𝑣𝑖𝑎𝑡𝑖𝑜𝑛 (𝜎)</t>
  </si>
  <si>
    <t>Binomial Distribution Parameters
(Biology)</t>
  </si>
  <si>
    <t>GPT-3.5</t>
  </si>
  <si>
    <t>GPT-4</t>
  </si>
  <si>
    <t>Binomial Distribution Parameters
(Chemistry)</t>
  </si>
  <si>
    <t>Chemsitry</t>
  </si>
  <si>
    <t>Binomial Distribution Parameters
(Earth Sciences)</t>
  </si>
  <si>
    <t>Binomial Distribution Parameters
(Environment Science)</t>
  </si>
  <si>
    <t>Environment Science</t>
  </si>
  <si>
    <t>Binomial Distribution Parameters
(Physics)</t>
  </si>
  <si>
    <t>GP-3.5</t>
  </si>
  <si>
    <t>Binomial Distribution Parameters
(All)</t>
  </si>
  <si>
    <t>All</t>
  </si>
  <si>
    <t>n</t>
  </si>
  <si>
    <t>p (for GPT-3.5)</t>
  </si>
  <si>
    <t>p (for GPT-4)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</si>
</sst>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1" fillId="0" borderId="1" xfId="0" applyFont="1" applyBorder="1" applyAlignment="1">
      <alignment horizontal="center"/>
    </xf>
    <xf numFmtId="0" fontId="0" fillId="0" borderId="5" xfId="0" applyBorder="1"/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1" fillId="0" borderId="13" xfId="0" applyFont="1" applyBorder="1" applyAlignment="1">
      <alignment horizontal="center" vertical="center"/>
    </xf>
    <xf numFmtId="0" fontId="0" fillId="0" borderId="13" xfId="0" applyBorder="1"/>
    <xf numFmtId="0" fontId="0" fillId="0" borderId="12" xfId="0" applyBorder="1"/>
    <xf numFmtId="0" fontId="1" fillId="0" borderId="14" xfId="0" applyFont="1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13" xfId="0" applyNumberFormat="1" applyBorder="1"/>
    <xf numFmtId="164" fontId="0" fillId="0" borderId="1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6" xfId="0" applyBorder="1"/>
    <xf numFmtId="0" fontId="0" fillId="0" borderId="7" xfId="0" applyBorder="1"/>
    <xf numFmtId="0" fontId="1" fillId="0" borderId="15" xfId="0" applyFont="1" applyBorder="1" applyAlignment="1">
      <alignment horizontal="center" vertical="center"/>
    </xf>
    <xf numFmtId="0" fontId="0" fillId="0" borderId="9" xfId="0" applyBorder="1"/>
    <xf numFmtId="164" fontId="0" fillId="0" borderId="11" xfId="0" applyNumberFormat="1" applyBorder="1"/>
    <xf numFmtId="164" fontId="0" fillId="0" borderId="9" xfId="0" applyNumberFormat="1" applyBorder="1"/>
    <xf numFmtId="0" fontId="0" fillId="0" borderId="22" xfId="0" applyBorder="1"/>
    <xf numFmtId="0" fontId="1" fillId="0" borderId="26" xfId="0" applyFont="1" applyBorder="1"/>
    <xf numFmtId="0" fontId="1" fillId="0" borderId="24" xfId="0" applyFont="1" applyBorder="1"/>
    <xf numFmtId="0" fontId="1" fillId="0" borderId="23" xfId="0" applyFont="1" applyBorder="1"/>
    <xf numFmtId="0" fontId="1" fillId="0" borderId="25" xfId="0" applyFont="1" applyBorder="1"/>
    <xf numFmtId="164" fontId="0" fillId="0" borderId="5" xfId="0" applyNumberFormat="1" applyBorder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30" xfId="0" applyBorder="1"/>
    <xf numFmtId="0" fontId="0" fillId="0" borderId="33" xfId="0" applyBorder="1"/>
    <xf numFmtId="164" fontId="0" fillId="0" borderId="2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8B4AF"/>
      <color rgb="FF038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 Answers by Sub-Branch for the</a:t>
            </a:r>
            <a:r>
              <a:rPr lang="en-US" baseline="0"/>
              <a:t> SciQ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GPT-3.5</c:v>
          </c:tx>
          <c:spPr>
            <a:solidFill>
              <a:srgbClr val="68B4AF"/>
            </a:solidFill>
            <a:ln w="22225">
              <a:noFill/>
            </a:ln>
            <a:effectLst/>
          </c:spPr>
          <c:invertIfNegative val="0"/>
          <c:cat>
            <c:strRef>
              <c:f>'General Analysis'!$B$2:$B$29</c:f>
              <c:strCache>
                <c:ptCount val="28"/>
                <c:pt idx="0">
                  <c:v>Anatomy/Physiology</c:v>
                </c:pt>
                <c:pt idx="1">
                  <c:v>Biochemistry</c:v>
                </c:pt>
                <c:pt idx="2">
                  <c:v>Botany</c:v>
                </c:pt>
                <c:pt idx="3">
                  <c:v>Cell Biology</c:v>
                </c:pt>
                <c:pt idx="4">
                  <c:v>Ecology</c:v>
                </c:pt>
                <c:pt idx="5">
                  <c:v>Evolutionary Biology</c:v>
                </c:pt>
                <c:pt idx="6">
                  <c:v>Genetics</c:v>
                </c:pt>
                <c:pt idx="7">
                  <c:v>Marine Biology</c:v>
                </c:pt>
                <c:pt idx="8">
                  <c:v>Microbiology</c:v>
                </c:pt>
                <c:pt idx="9">
                  <c:v>Neuroscience</c:v>
                </c:pt>
                <c:pt idx="10">
                  <c:v>Reproductive Biology</c:v>
                </c:pt>
                <c:pt idx="11">
                  <c:v>Zoology</c:v>
                </c:pt>
                <c:pt idx="12">
                  <c:v>Inorganic Chemistry</c:v>
                </c:pt>
                <c:pt idx="13">
                  <c:v>Organic Chemistry</c:v>
                </c:pt>
                <c:pt idx="14">
                  <c:v>Physical Chemistry</c:v>
                </c:pt>
                <c:pt idx="15">
                  <c:v>Atmospheric Science</c:v>
                </c:pt>
                <c:pt idx="16">
                  <c:v>Geography</c:v>
                </c:pt>
                <c:pt idx="17">
                  <c:v>Geology</c:v>
                </c:pt>
                <c:pt idx="18">
                  <c:v>Oceanography</c:v>
                </c:pt>
                <c:pt idx="19">
                  <c:v>Environmental Science</c:v>
                </c:pt>
                <c:pt idx="20">
                  <c:v>Acoustics</c:v>
                </c:pt>
                <c:pt idx="21">
                  <c:v>Astronomy</c:v>
                </c:pt>
                <c:pt idx="22">
                  <c:v>Atomic Physics</c:v>
                </c:pt>
                <c:pt idx="23">
                  <c:v>Electromagnetism</c:v>
                </c:pt>
                <c:pt idx="24">
                  <c:v>Mechanics</c:v>
                </c:pt>
                <c:pt idx="25">
                  <c:v>Nuclear and Particle Physics</c:v>
                </c:pt>
                <c:pt idx="26">
                  <c:v>Optics</c:v>
                </c:pt>
                <c:pt idx="27">
                  <c:v>Thermodynamics</c:v>
                </c:pt>
              </c:strCache>
            </c:strRef>
          </c:cat>
          <c:val>
            <c:numRef>
              <c:f>'General Analysis'!$C$2:$C$29</c:f>
              <c:numCache>
                <c:formatCode>General</c:formatCode>
                <c:ptCount val="28"/>
                <c:pt idx="0">
                  <c:v>82</c:v>
                </c:pt>
                <c:pt idx="1">
                  <c:v>88</c:v>
                </c:pt>
                <c:pt idx="2">
                  <c:v>81</c:v>
                </c:pt>
                <c:pt idx="3">
                  <c:v>83</c:v>
                </c:pt>
                <c:pt idx="4">
                  <c:v>80</c:v>
                </c:pt>
                <c:pt idx="5">
                  <c:v>84</c:v>
                </c:pt>
                <c:pt idx="6">
                  <c:v>82</c:v>
                </c:pt>
                <c:pt idx="7">
                  <c:v>77</c:v>
                </c:pt>
                <c:pt idx="8">
                  <c:v>79</c:v>
                </c:pt>
                <c:pt idx="9">
                  <c:v>83</c:v>
                </c:pt>
                <c:pt idx="10">
                  <c:v>79</c:v>
                </c:pt>
                <c:pt idx="11">
                  <c:v>80</c:v>
                </c:pt>
                <c:pt idx="12">
                  <c:v>84</c:v>
                </c:pt>
                <c:pt idx="13">
                  <c:v>82</c:v>
                </c:pt>
                <c:pt idx="14">
                  <c:v>79</c:v>
                </c:pt>
                <c:pt idx="15">
                  <c:v>87</c:v>
                </c:pt>
                <c:pt idx="16">
                  <c:v>80</c:v>
                </c:pt>
                <c:pt idx="17">
                  <c:v>81</c:v>
                </c:pt>
                <c:pt idx="18">
                  <c:v>80</c:v>
                </c:pt>
                <c:pt idx="19">
                  <c:v>89</c:v>
                </c:pt>
                <c:pt idx="20">
                  <c:v>85</c:v>
                </c:pt>
                <c:pt idx="21">
                  <c:v>79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85</c:v>
                </c:pt>
                <c:pt idx="26">
                  <c:v>72</c:v>
                </c:pt>
                <c:pt idx="27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D-41F1-914F-9371E9484709}"/>
            </c:ext>
          </c:extLst>
        </c:ser>
        <c:ser>
          <c:idx val="1"/>
          <c:order val="1"/>
          <c:tx>
            <c:v>GPT-4</c:v>
          </c:tx>
          <c:spPr>
            <a:solidFill>
              <a:srgbClr val="03877E"/>
            </a:solidFill>
            <a:ln w="19050"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rgbClr val="03877E"/>
              </a:solidFill>
              <a:ln w="222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25D-41F1-914F-9371E9484709}"/>
              </c:ext>
            </c:extLst>
          </c:dPt>
          <c:cat>
            <c:strRef>
              <c:f>'General Analysis'!$B$2:$B$29</c:f>
              <c:strCache>
                <c:ptCount val="28"/>
                <c:pt idx="0">
                  <c:v>Anatomy/Physiology</c:v>
                </c:pt>
                <c:pt idx="1">
                  <c:v>Biochemistry</c:v>
                </c:pt>
                <c:pt idx="2">
                  <c:v>Botany</c:v>
                </c:pt>
                <c:pt idx="3">
                  <c:v>Cell Biology</c:v>
                </c:pt>
                <c:pt idx="4">
                  <c:v>Ecology</c:v>
                </c:pt>
                <c:pt idx="5">
                  <c:v>Evolutionary Biology</c:v>
                </c:pt>
                <c:pt idx="6">
                  <c:v>Genetics</c:v>
                </c:pt>
                <c:pt idx="7">
                  <c:v>Marine Biology</c:v>
                </c:pt>
                <c:pt idx="8">
                  <c:v>Microbiology</c:v>
                </c:pt>
                <c:pt idx="9">
                  <c:v>Neuroscience</c:v>
                </c:pt>
                <c:pt idx="10">
                  <c:v>Reproductive Biology</c:v>
                </c:pt>
                <c:pt idx="11">
                  <c:v>Zoology</c:v>
                </c:pt>
                <c:pt idx="12">
                  <c:v>Inorganic Chemistry</c:v>
                </c:pt>
                <c:pt idx="13">
                  <c:v>Organic Chemistry</c:v>
                </c:pt>
                <c:pt idx="14">
                  <c:v>Physical Chemistry</c:v>
                </c:pt>
                <c:pt idx="15">
                  <c:v>Atmospheric Science</c:v>
                </c:pt>
                <c:pt idx="16">
                  <c:v>Geography</c:v>
                </c:pt>
                <c:pt idx="17">
                  <c:v>Geology</c:v>
                </c:pt>
                <c:pt idx="18">
                  <c:v>Oceanography</c:v>
                </c:pt>
                <c:pt idx="19">
                  <c:v>Environmental Science</c:v>
                </c:pt>
                <c:pt idx="20">
                  <c:v>Acoustics</c:v>
                </c:pt>
                <c:pt idx="21">
                  <c:v>Astronomy</c:v>
                </c:pt>
                <c:pt idx="22">
                  <c:v>Atomic Physics</c:v>
                </c:pt>
                <c:pt idx="23">
                  <c:v>Electromagnetism</c:v>
                </c:pt>
                <c:pt idx="24">
                  <c:v>Mechanics</c:v>
                </c:pt>
                <c:pt idx="25">
                  <c:v>Nuclear and Particle Physics</c:v>
                </c:pt>
                <c:pt idx="26">
                  <c:v>Optics</c:v>
                </c:pt>
                <c:pt idx="27">
                  <c:v>Thermodynamics</c:v>
                </c:pt>
              </c:strCache>
            </c:strRef>
          </c:cat>
          <c:val>
            <c:numRef>
              <c:f>'General Analysis'!$D$2:$D$29</c:f>
              <c:numCache>
                <c:formatCode>General</c:formatCode>
                <c:ptCount val="28"/>
                <c:pt idx="0">
                  <c:v>87</c:v>
                </c:pt>
                <c:pt idx="1">
                  <c:v>88</c:v>
                </c:pt>
                <c:pt idx="2">
                  <c:v>85</c:v>
                </c:pt>
                <c:pt idx="3">
                  <c:v>87</c:v>
                </c:pt>
                <c:pt idx="4">
                  <c:v>87</c:v>
                </c:pt>
                <c:pt idx="5">
                  <c:v>89</c:v>
                </c:pt>
                <c:pt idx="6">
                  <c:v>86</c:v>
                </c:pt>
                <c:pt idx="7">
                  <c:v>88</c:v>
                </c:pt>
                <c:pt idx="8">
                  <c:v>85</c:v>
                </c:pt>
                <c:pt idx="9">
                  <c:v>87</c:v>
                </c:pt>
                <c:pt idx="10">
                  <c:v>84</c:v>
                </c:pt>
                <c:pt idx="11">
                  <c:v>82</c:v>
                </c:pt>
                <c:pt idx="12">
                  <c:v>86</c:v>
                </c:pt>
                <c:pt idx="13">
                  <c:v>82</c:v>
                </c:pt>
                <c:pt idx="14">
                  <c:v>85</c:v>
                </c:pt>
                <c:pt idx="15">
                  <c:v>88</c:v>
                </c:pt>
                <c:pt idx="16">
                  <c:v>89</c:v>
                </c:pt>
                <c:pt idx="17">
                  <c:v>87</c:v>
                </c:pt>
                <c:pt idx="18">
                  <c:v>81</c:v>
                </c:pt>
                <c:pt idx="19">
                  <c:v>88</c:v>
                </c:pt>
                <c:pt idx="20">
                  <c:v>83</c:v>
                </c:pt>
                <c:pt idx="21">
                  <c:v>87</c:v>
                </c:pt>
                <c:pt idx="22">
                  <c:v>85</c:v>
                </c:pt>
                <c:pt idx="23">
                  <c:v>87</c:v>
                </c:pt>
                <c:pt idx="24">
                  <c:v>89</c:v>
                </c:pt>
                <c:pt idx="25">
                  <c:v>88</c:v>
                </c:pt>
                <c:pt idx="26">
                  <c:v>86</c:v>
                </c:pt>
                <c:pt idx="2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D-41F1-914F-9371E9484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15"/>
        <c:axId val="470709487"/>
        <c:axId val="470711407"/>
      </c:barChart>
      <c:catAx>
        <c:axId val="47070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11407"/>
        <c:crosses val="autoZero"/>
        <c:auto val="1"/>
        <c:lblAlgn val="ctr"/>
        <c:lblOffset val="100"/>
        <c:noMultiLvlLbl val="0"/>
      </c:catAx>
      <c:valAx>
        <c:axId val="470711407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0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38506981450916"/>
          <c:y val="0.84392908272829537"/>
          <c:w val="0.21820261551890782"/>
          <c:h val="0.1022940114137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</a:t>
            </a:r>
            <a:r>
              <a:rPr lang="en-US" baseline="0"/>
              <a:t> Correct Answers by Main Branch in the SciQ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GPT-3.5</c:v>
          </c:tx>
          <c:spPr>
            <a:solidFill>
              <a:srgbClr val="68B4AF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Analysis'!$N$2:$N$6</c:f>
              <c:strCache>
                <c:ptCount val="5"/>
                <c:pt idx="0">
                  <c:v>Biology</c:v>
                </c:pt>
                <c:pt idx="1">
                  <c:v>Chemistry</c:v>
                </c:pt>
                <c:pt idx="2">
                  <c:v>Earth Sciences</c:v>
                </c:pt>
                <c:pt idx="3">
                  <c:v>Environmental Science</c:v>
                </c:pt>
                <c:pt idx="4">
                  <c:v>Physics</c:v>
                </c:pt>
              </c:strCache>
            </c:strRef>
          </c:cat>
          <c:val>
            <c:numRef>
              <c:f>'General Analysis'!$R$2:$R$6</c:f>
              <c:numCache>
                <c:formatCode>0.00000%</c:formatCode>
                <c:ptCount val="5"/>
                <c:pt idx="0">
                  <c:v>0.90555555555555556</c:v>
                </c:pt>
                <c:pt idx="1">
                  <c:v>0.90740740740740744</c:v>
                </c:pt>
                <c:pt idx="2">
                  <c:v>0.91111111111111109</c:v>
                </c:pt>
                <c:pt idx="3">
                  <c:v>0.98888888888888893</c:v>
                </c:pt>
                <c:pt idx="4">
                  <c:v>0.90416666666666667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F-469D-918D-659C986DAE34}"/>
            </c:ext>
          </c:extLst>
        </c:ser>
        <c:ser>
          <c:idx val="1"/>
          <c:order val="1"/>
          <c:tx>
            <c:v>GPT-4</c:v>
          </c:tx>
          <c:spPr>
            <a:solidFill>
              <a:srgbClr val="03877E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Analysis'!$N$2:$N$6</c:f>
              <c:strCache>
                <c:ptCount val="5"/>
                <c:pt idx="0">
                  <c:v>Biology</c:v>
                </c:pt>
                <c:pt idx="1">
                  <c:v>Chemistry</c:v>
                </c:pt>
                <c:pt idx="2">
                  <c:v>Earth Sciences</c:v>
                </c:pt>
                <c:pt idx="3">
                  <c:v>Environmental Science</c:v>
                </c:pt>
                <c:pt idx="4">
                  <c:v>Physics</c:v>
                </c:pt>
              </c:strCache>
            </c:strRef>
          </c:cat>
          <c:val>
            <c:numRef>
              <c:f>'General Analysis'!$S$2:$S$6</c:f>
              <c:numCache>
                <c:formatCode>0.00000%</c:formatCode>
                <c:ptCount val="5"/>
                <c:pt idx="0">
                  <c:v>0.95833333333333337</c:v>
                </c:pt>
                <c:pt idx="1">
                  <c:v>0.937037037037037</c:v>
                </c:pt>
                <c:pt idx="2">
                  <c:v>0.95833333333333337</c:v>
                </c:pt>
                <c:pt idx="3">
                  <c:v>0.97777777777777775</c:v>
                </c:pt>
                <c:pt idx="4">
                  <c:v>0.95972222222222225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F-469D-918D-659C986DAE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3516112"/>
        <c:axId val="1503502192"/>
      </c:barChart>
      <c:catAx>
        <c:axId val="15035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02192"/>
        <c:crosses val="autoZero"/>
        <c:auto val="1"/>
        <c:lblAlgn val="ctr"/>
        <c:lblOffset val="100"/>
        <c:noMultiLvlLbl val="0"/>
      </c:catAx>
      <c:valAx>
        <c:axId val="15035021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7</xdr:col>
      <xdr:colOff>1492250</xdr:colOff>
      <xdr:row>59</xdr:row>
      <xdr:rowOff>89400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C08006-8307-F450-EDC7-CED5791F2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1227666</xdr:colOff>
      <xdr:row>38</xdr:row>
      <xdr:rowOff>148875</xdr:rowOff>
    </xdr:from>
    <xdr:to>
      <xdr:col>18</xdr:col>
      <xdr:colOff>2970389</xdr:colOff>
      <xdr:row>55</xdr:row>
      <xdr:rowOff>155224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99174-431F-0ED6-F786-24609DA7E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0</xdr:row>
      <xdr:rowOff>152400</xdr:rowOff>
    </xdr:from>
    <xdr:to>
      <xdr:col>23</xdr:col>
      <xdr:colOff>482600</xdr:colOff>
      <xdr:row>7</xdr:row>
      <xdr:rowOff>69850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89319D2-34E9-446C-B560-C17E5E226C2D}"/>
                </a:ext>
              </a:extLst>
            </xdr:cNvPr>
            <xdr:cNvSpPr txBox="1"/>
          </xdr:nvSpPr>
          <xdr:spPr>
            <a:xfrm>
              <a:off x="292100" y="152400"/>
              <a:ext cx="7505700" cy="1206500"/>
            </a:xfrm>
            <a:prstGeom prst="rect">
              <a:avLst/>
            </a:prstGeom>
            <a:solidFill>
              <a:schemeClr val="lt1"/>
            </a:solidFill>
            <a:ln w="12700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Theory</a:t>
              </a:r>
              <a:r>
                <a:rPr lang="en-US" sz="1100" b="1" baseline="0"/>
                <a:t> behind binomial distribution:</a:t>
              </a: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 ~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𝐵</m:t>
                  </m:r>
                  <m:d>
                    <m:dPr>
                      <m:ctrlP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</m:t>
                      </m:r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𝑝</m:t>
                      </m:r>
                    </m:e>
                  </m:d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, 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𝑤h𝑒𝑟𝑒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𝑖𝑠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𝑡h𝑒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𝑝𝑟𝑜𝑏𝑎𝑏𝑖𝑙𝑖𝑡𝑦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𝑠𝑢𝑐𝑐𝑒𝑠𝑠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𝑎𝑛𝑑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𝑡h𝑒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𝑛𝑢𝑚𝑏𝑒𝑟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𝑡𝑟𝑖𝑎𝑙𝑠</m:t>
                  </m:r>
                </m:oMath>
              </a14:m>
              <a:endParaRPr lang="en-US" sz="1100"/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pt-PT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𝑚𝑒𝑎𝑛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: </m:t>
                  </m:r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𝑛𝑝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𝑚𝑒𝑎𝑛𝑖𝑛𝑔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𝑡h𝑎𝑡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den>
                  </m:f>
                </m:oMath>
              </a14:m>
              <a:r>
                <a:rPr lang="en-US" sz="1100"/>
                <a:t> </a:t>
              </a: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𝑚𝑒𝑑𝑖𝑎𝑛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𝑛𝑝</m:t>
                  </m:r>
                </m:oMath>
              </a14:m>
              <a:endParaRPr lang="pt-PT" sz="1100" b="0"/>
            </a:p>
            <a:p>
              <a:r>
                <a:rPr lang="pt-PT" sz="1100" b="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𝑣𝑎𝑟𝑖𝑎𝑛𝑐𝑒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: </m:t>
                  </m:r>
                  <m:sSup>
                    <m:sSup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t-PT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𝑛𝑝</m:t>
                  </m:r>
                  <m:d>
                    <m:d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1−</m:t>
                      </m:r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</m:d>
                </m:oMath>
              </a14:m>
              <a:endParaRPr lang="pt-PT" sz="1100" b="0"/>
            </a:p>
            <a:p>
              <a:r>
                <a:rPr lang="pt-PT" sz="1100" b="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𝑠𝑡𝑎𝑛𝑑𝑎𝑟𝑑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𝑑𝑒𝑣𝑖𝑎𝑡𝑖𝑜𝑛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𝜎</m:t>
                  </m:r>
                </m:oMath>
              </a14:m>
              <a:endParaRPr lang="pt-PT" sz="1100" b="0"/>
            </a:p>
            <a:p>
              <a:r>
                <a:rPr lang="en-US" sz="1100"/>
                <a:t>		c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89319D2-34E9-446C-B560-C17E5E226C2D}"/>
                </a:ext>
              </a:extLst>
            </xdr:cNvPr>
            <xdr:cNvSpPr txBox="1"/>
          </xdr:nvSpPr>
          <xdr:spPr>
            <a:xfrm>
              <a:off x="292100" y="152400"/>
              <a:ext cx="7505700" cy="1206500"/>
            </a:xfrm>
            <a:prstGeom prst="rect">
              <a:avLst/>
            </a:prstGeom>
            <a:solidFill>
              <a:schemeClr val="lt1"/>
            </a:solidFill>
            <a:ln w="12700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Theory</a:t>
              </a:r>
              <a:r>
                <a:rPr lang="en-US" sz="1100" b="1" baseline="0"/>
                <a:t> behind binomial distribution:</a:t>
              </a:r>
            </a:p>
            <a:p>
              <a:r>
                <a:rPr lang="en-US" sz="110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𝑋 ~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𝐵(𝑛,𝑝),  𝑤ℎ𝑒𝑟𝑒 𝑝 𝑖𝑠 𝑡ℎ𝑒 𝑝𝑟𝑜𝑏𝑎𝑏𝑖𝑙𝑖𝑡𝑦 𝑜𝑓 𝑠𝑢𝑐𝑐𝑒𝑠𝑠 𝑎𝑛𝑑 𝑛 𝑡ℎ𝑒 𝑛𝑢𝑚𝑏𝑒𝑟 𝑜𝑓 𝑡𝑟𝑖𝑎𝑙𝑠</a:t>
              </a:r>
              <a:endParaRPr lang="en-US" sz="1100"/>
            </a:p>
            <a:p>
              <a:r>
                <a:rPr lang="en-US" sz="1100"/>
                <a:t>	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𝑚𝑒𝑎𝑛: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=𝑛𝑝 𝑚𝑒𝑎𝑛𝑖𝑛𝑔 𝑡ℎ𝑎𝑡 𝑝=  𝜇/𝑛</a:t>
              </a:r>
              <a:r>
                <a:rPr lang="en-US" sz="1100"/>
                <a:t> </a:t>
              </a:r>
            </a:p>
            <a:p>
              <a:r>
                <a:rPr lang="en-US" sz="110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𝑚𝑒𝑑𝑖𝑎𝑛= 𝑛𝑝</a:t>
              </a:r>
              <a:endParaRPr lang="pt-PT" sz="1100" b="0"/>
            </a:p>
            <a:p>
              <a:r>
                <a:rPr lang="pt-PT" sz="1100" b="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𝑣𝑎𝑟𝑖𝑎𝑛𝑐𝑒: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pt-PT" sz="1100" b="0" i="0">
                  <a:latin typeface="Cambria Math" panose="02040503050406030204" pitchFamily="18" charset="0"/>
                </a:rPr>
                <a:t>2=𝑛𝑝(1−𝑝)</a:t>
              </a:r>
              <a:endParaRPr lang="pt-PT" sz="1100" b="0"/>
            </a:p>
            <a:p>
              <a:r>
                <a:rPr lang="pt-PT" sz="1100" b="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𝑠𝑡𝑎𝑛𝑑𝑎𝑟𝑑 𝑑𝑒𝑣𝑖𝑎𝑡𝑖𝑜𝑛=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pt-PT" sz="1100" b="0"/>
            </a:p>
            <a:p>
              <a:r>
                <a:rPr lang="en-US" sz="1100"/>
                <a:t>		c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opLeftCell="O5" zoomScale="90" zoomScaleNormal="90" workbookViewId="0">
      <selection activeCell="R10" sqref="R10"/>
    </sheetView>
  </sheetViews>
  <sheetFormatPr defaultRowHeight="14.5" x14ac:dyDescent="0.35"/>
  <cols>
    <col min="1" max="1" width="19.7265625" bestFit="1" customWidth="1"/>
    <col min="2" max="2" width="24" bestFit="1" customWidth="1"/>
    <col min="3" max="3" width="21.81640625" bestFit="1" customWidth="1"/>
    <col min="4" max="4" width="20.1796875" bestFit="1" customWidth="1"/>
    <col min="5" max="5" width="23.1796875" bestFit="1" customWidth="1"/>
    <col min="6" max="6" width="21.6328125" bestFit="1" customWidth="1"/>
    <col min="7" max="7" width="25" style="3" bestFit="1" customWidth="1"/>
    <col min="8" max="8" width="23.453125" style="3" bestFit="1" customWidth="1"/>
    <col min="9" max="9" width="27.6328125" bestFit="1" customWidth="1"/>
    <col min="10" max="10" width="26.08984375" bestFit="1" customWidth="1"/>
    <col min="11" max="11" width="27.6328125" bestFit="1" customWidth="1"/>
    <col min="12" max="12" width="23.81640625" bestFit="1" customWidth="1"/>
    <col min="14" max="14" width="19.7265625" bestFit="1" customWidth="1"/>
    <col min="15" max="15" width="24.6328125" bestFit="1" customWidth="1"/>
    <col min="16" max="16" width="36.36328125" bestFit="1" customWidth="1"/>
    <col min="17" max="17" width="34.81640625" bestFit="1" customWidth="1"/>
    <col min="18" max="18" width="38.81640625" bestFit="1" customWidth="1"/>
    <col min="19" max="19" width="46.7265625" bestFit="1" customWidth="1"/>
    <col min="20" max="21" width="38.1796875" bestFit="1" customWidth="1"/>
    <col min="22" max="22" width="5.90625" bestFit="1" customWidth="1"/>
  </cols>
  <sheetData>
    <row r="1" spans="1:23" s="1" customFormat="1" ht="15" thickBot="1" x14ac:dyDescent="0.4">
      <c r="A1" s="8" t="s">
        <v>1</v>
      </c>
      <c r="B1" s="8" t="s">
        <v>0</v>
      </c>
      <c r="C1" s="8" t="s">
        <v>34</v>
      </c>
      <c r="D1" s="8" t="s">
        <v>35</v>
      </c>
      <c r="E1" s="8" t="s">
        <v>36</v>
      </c>
      <c r="F1" s="8" t="s">
        <v>37</v>
      </c>
      <c r="G1" s="24" t="s">
        <v>40</v>
      </c>
      <c r="H1" s="24" t="s">
        <v>41</v>
      </c>
      <c r="I1" s="8" t="s">
        <v>38</v>
      </c>
      <c r="J1" s="8" t="s">
        <v>39</v>
      </c>
      <c r="K1" s="8" t="s">
        <v>43</v>
      </c>
      <c r="L1" s="10" t="s">
        <v>42</v>
      </c>
      <c r="N1" s="16" t="s">
        <v>1</v>
      </c>
      <c r="O1" s="8" t="str">
        <f>L1</f>
        <v>Total Questions per Branch</v>
      </c>
      <c r="P1" s="8" t="s">
        <v>44</v>
      </c>
      <c r="Q1" s="8" t="s">
        <v>45</v>
      </c>
      <c r="R1" s="8" t="s">
        <v>64</v>
      </c>
      <c r="S1" s="8" t="s">
        <v>49</v>
      </c>
      <c r="T1" s="8" t="s">
        <v>71</v>
      </c>
      <c r="U1" s="10" t="s">
        <v>72</v>
      </c>
    </row>
    <row r="2" spans="1:23" x14ac:dyDescent="0.35">
      <c r="A2" s="66" t="s">
        <v>5</v>
      </c>
      <c r="B2" t="s">
        <v>4</v>
      </c>
      <c r="C2">
        <v>82</v>
      </c>
      <c r="D2">
        <v>87</v>
      </c>
      <c r="E2">
        <v>8</v>
      </c>
      <c r="F2">
        <v>3</v>
      </c>
      <c r="G2" s="3">
        <f>C2/90</f>
        <v>0.91111111111111109</v>
      </c>
      <c r="H2" s="3">
        <f>D2/90</f>
        <v>0.96666666666666667</v>
      </c>
      <c r="I2">
        <v>0</v>
      </c>
      <c r="J2">
        <v>0</v>
      </c>
      <c r="K2">
        <f t="shared" ref="K2:K29" si="0">C2+E2</f>
        <v>90</v>
      </c>
      <c r="L2" s="69">
        <v>1080</v>
      </c>
      <c r="N2" s="17" t="str">
        <f>A2</f>
        <v>Biology</v>
      </c>
      <c r="O2">
        <f>L2</f>
        <v>1080</v>
      </c>
      <c r="P2">
        <f>SUM(C2:C13)</f>
        <v>978</v>
      </c>
      <c r="Q2">
        <f>SUM(D2:D13)</f>
        <v>1035</v>
      </c>
      <c r="R2" s="3">
        <f>P2/O2</f>
        <v>0.90555555555555556</v>
      </c>
      <c r="S2" s="45">
        <f>Q2/O2</f>
        <v>0.95833333333333337</v>
      </c>
      <c r="T2">
        <v>0</v>
      </c>
      <c r="U2" s="34">
        <f>SUM(J2:J13)</f>
        <v>3</v>
      </c>
    </row>
    <row r="3" spans="1:23" x14ac:dyDescent="0.35">
      <c r="A3" s="66"/>
      <c r="B3" t="s">
        <v>10</v>
      </c>
      <c r="C3">
        <v>88</v>
      </c>
      <c r="D3">
        <v>88</v>
      </c>
      <c r="E3">
        <v>2</v>
      </c>
      <c r="F3">
        <v>2</v>
      </c>
      <c r="G3" s="3">
        <f t="shared" ref="G3:G29" si="1">C3/90</f>
        <v>0.97777777777777775</v>
      </c>
      <c r="H3" s="3">
        <f t="shared" ref="H3:H29" si="2">D3/90</f>
        <v>0.97777777777777775</v>
      </c>
      <c r="I3">
        <v>0</v>
      </c>
      <c r="J3">
        <v>0</v>
      </c>
      <c r="K3">
        <f t="shared" si="0"/>
        <v>90</v>
      </c>
      <c r="L3" s="69"/>
      <c r="N3" s="17" t="str">
        <f>A14</f>
        <v>Chemistry</v>
      </c>
      <c r="O3">
        <f>L14</f>
        <v>270</v>
      </c>
      <c r="P3">
        <f>SUM(C14:C16)</f>
        <v>245</v>
      </c>
      <c r="Q3">
        <f>SUM(D14:D16)</f>
        <v>253</v>
      </c>
      <c r="R3" s="3">
        <f t="shared" ref="R3:R6" si="3">P3/O3</f>
        <v>0.90740740740740744</v>
      </c>
      <c r="S3" s="3">
        <f t="shared" ref="S3:S6" si="4">Q3/O3</f>
        <v>0.937037037037037</v>
      </c>
      <c r="T3">
        <v>0</v>
      </c>
      <c r="U3" s="34">
        <f>SUM(J14:J16)</f>
        <v>1</v>
      </c>
    </row>
    <row r="4" spans="1:23" x14ac:dyDescent="0.35">
      <c r="A4" s="66"/>
      <c r="B4" t="s">
        <v>11</v>
      </c>
      <c r="C4">
        <v>81</v>
      </c>
      <c r="D4">
        <v>85</v>
      </c>
      <c r="E4">
        <v>9</v>
      </c>
      <c r="F4">
        <v>5</v>
      </c>
      <c r="G4" s="3">
        <f t="shared" si="1"/>
        <v>0.9</v>
      </c>
      <c r="H4" s="3">
        <f t="shared" si="2"/>
        <v>0.94444444444444442</v>
      </c>
      <c r="I4">
        <v>0</v>
      </c>
      <c r="J4">
        <v>0</v>
      </c>
      <c r="K4">
        <f t="shared" si="0"/>
        <v>90</v>
      </c>
      <c r="L4" s="69"/>
      <c r="N4" s="17" t="str">
        <f>A17</f>
        <v>Earth Sciences</v>
      </c>
      <c r="O4">
        <f>L17</f>
        <v>360</v>
      </c>
      <c r="P4">
        <f>SUM(C17:C20)</f>
        <v>328</v>
      </c>
      <c r="Q4">
        <f>SUM(D17:D20)</f>
        <v>345</v>
      </c>
      <c r="R4" s="3">
        <f t="shared" si="3"/>
        <v>0.91111111111111109</v>
      </c>
      <c r="S4" s="3">
        <f t="shared" si="4"/>
        <v>0.95833333333333337</v>
      </c>
      <c r="T4">
        <v>0</v>
      </c>
      <c r="U4" s="34">
        <f>SUM(J17:J20)</f>
        <v>1</v>
      </c>
    </row>
    <row r="5" spans="1:23" x14ac:dyDescent="0.35">
      <c r="A5" s="66"/>
      <c r="B5" t="s">
        <v>12</v>
      </c>
      <c r="C5">
        <v>83</v>
      </c>
      <c r="D5">
        <v>87</v>
      </c>
      <c r="E5">
        <v>7</v>
      </c>
      <c r="F5">
        <v>3</v>
      </c>
      <c r="G5" s="3">
        <f t="shared" si="1"/>
        <v>0.92222222222222228</v>
      </c>
      <c r="H5" s="3">
        <f t="shared" si="2"/>
        <v>0.96666666666666667</v>
      </c>
      <c r="I5">
        <v>0</v>
      </c>
      <c r="J5">
        <v>0</v>
      </c>
      <c r="K5">
        <f t="shared" si="0"/>
        <v>90</v>
      </c>
      <c r="L5" s="69"/>
      <c r="N5" s="17" t="str">
        <f>A21</f>
        <v>Environmental Science</v>
      </c>
      <c r="O5">
        <f>L21</f>
        <v>90</v>
      </c>
      <c r="P5">
        <f>C21</f>
        <v>89</v>
      </c>
      <c r="Q5">
        <f>D21</f>
        <v>88</v>
      </c>
      <c r="R5" s="3">
        <f t="shared" si="3"/>
        <v>0.98888888888888893</v>
      </c>
      <c r="S5" s="3">
        <f t="shared" si="4"/>
        <v>0.97777777777777775</v>
      </c>
      <c r="T5">
        <v>0</v>
      </c>
      <c r="U5" s="34">
        <v>0</v>
      </c>
    </row>
    <row r="6" spans="1:23" ht="15" thickBot="1" x14ac:dyDescent="0.4">
      <c r="A6" s="66"/>
      <c r="B6" t="s">
        <v>13</v>
      </c>
      <c r="C6">
        <v>80</v>
      </c>
      <c r="D6">
        <v>87</v>
      </c>
      <c r="E6">
        <v>10</v>
      </c>
      <c r="F6">
        <v>3</v>
      </c>
      <c r="G6" s="3">
        <f t="shared" si="1"/>
        <v>0.88888888888888884</v>
      </c>
      <c r="H6" s="3">
        <f t="shared" si="2"/>
        <v>0.96666666666666667</v>
      </c>
      <c r="I6">
        <v>0</v>
      </c>
      <c r="J6">
        <v>0</v>
      </c>
      <c r="K6">
        <f t="shared" si="0"/>
        <v>90</v>
      </c>
      <c r="L6" s="69"/>
      <c r="N6" s="18" t="str">
        <f>A22</f>
        <v>Physics</v>
      </c>
      <c r="O6" s="4">
        <f>L22</f>
        <v>720</v>
      </c>
      <c r="P6" s="4">
        <f>SUM(C22:C29)</f>
        <v>651</v>
      </c>
      <c r="Q6" s="4">
        <f>SUM(D22:D29)</f>
        <v>691</v>
      </c>
      <c r="R6" s="31">
        <f t="shared" si="3"/>
        <v>0.90416666666666667</v>
      </c>
      <c r="S6" s="31">
        <f t="shared" si="4"/>
        <v>0.95972222222222225</v>
      </c>
      <c r="T6" s="4">
        <v>0</v>
      </c>
      <c r="U6" s="35">
        <f>SUM(J22:J29)</f>
        <v>1</v>
      </c>
    </row>
    <row r="7" spans="1:23" x14ac:dyDescent="0.35">
      <c r="A7" s="66"/>
      <c r="B7" t="s">
        <v>16</v>
      </c>
      <c r="C7">
        <v>84</v>
      </c>
      <c r="D7">
        <v>89</v>
      </c>
      <c r="E7">
        <v>6</v>
      </c>
      <c r="F7">
        <v>1</v>
      </c>
      <c r="G7" s="3">
        <f t="shared" si="1"/>
        <v>0.93333333333333335</v>
      </c>
      <c r="H7" s="3">
        <f t="shared" si="2"/>
        <v>0.98888888888888893</v>
      </c>
      <c r="I7">
        <v>0</v>
      </c>
      <c r="J7">
        <v>0</v>
      </c>
      <c r="K7">
        <f t="shared" si="0"/>
        <v>90</v>
      </c>
      <c r="L7" s="69"/>
    </row>
    <row r="8" spans="1:23" ht="15" thickBot="1" x14ac:dyDescent="0.4">
      <c r="A8" s="66"/>
      <c r="B8" t="s">
        <v>17</v>
      </c>
      <c r="C8">
        <v>82</v>
      </c>
      <c r="D8">
        <v>86</v>
      </c>
      <c r="E8">
        <v>8</v>
      </c>
      <c r="F8">
        <v>4</v>
      </c>
      <c r="G8" s="3">
        <f t="shared" si="1"/>
        <v>0.91111111111111109</v>
      </c>
      <c r="H8" s="3">
        <f t="shared" si="2"/>
        <v>0.9555555555555556</v>
      </c>
      <c r="I8">
        <v>0</v>
      </c>
      <c r="J8">
        <v>0</v>
      </c>
      <c r="K8">
        <f t="shared" si="0"/>
        <v>90</v>
      </c>
      <c r="L8" s="69"/>
    </row>
    <row r="9" spans="1:23" ht="15" thickBot="1" x14ac:dyDescent="0.4">
      <c r="A9" s="66"/>
      <c r="B9" t="s">
        <v>22</v>
      </c>
      <c r="C9">
        <v>77</v>
      </c>
      <c r="D9">
        <v>88</v>
      </c>
      <c r="E9">
        <v>13</v>
      </c>
      <c r="F9">
        <v>2</v>
      </c>
      <c r="G9" s="3">
        <f t="shared" si="1"/>
        <v>0.85555555555555551</v>
      </c>
      <c r="H9" s="3">
        <f t="shared" si="2"/>
        <v>0.97777777777777775</v>
      </c>
      <c r="I9">
        <v>0</v>
      </c>
      <c r="J9">
        <v>0</v>
      </c>
      <c r="K9">
        <f t="shared" si="0"/>
        <v>90</v>
      </c>
      <c r="L9" s="69"/>
      <c r="N9" s="19" t="s">
        <v>1</v>
      </c>
      <c r="O9" s="20" t="s">
        <v>0</v>
      </c>
      <c r="P9" s="13" t="s">
        <v>47</v>
      </c>
      <c r="Q9" s="21" t="s">
        <v>48</v>
      </c>
      <c r="R9" s="23" t="s">
        <v>51</v>
      </c>
    </row>
    <row r="10" spans="1:23" ht="15" thickBot="1" x14ac:dyDescent="0.4">
      <c r="A10" s="66"/>
      <c r="B10" t="s">
        <v>24</v>
      </c>
      <c r="C10">
        <v>79</v>
      </c>
      <c r="D10">
        <v>85</v>
      </c>
      <c r="E10">
        <v>11</v>
      </c>
      <c r="F10">
        <v>5</v>
      </c>
      <c r="G10" s="3">
        <f t="shared" si="1"/>
        <v>0.87777777777777777</v>
      </c>
      <c r="H10" s="3">
        <f t="shared" si="2"/>
        <v>0.94444444444444442</v>
      </c>
      <c r="I10">
        <v>0</v>
      </c>
      <c r="J10">
        <v>1</v>
      </c>
      <c r="K10">
        <f t="shared" si="0"/>
        <v>90</v>
      </c>
      <c r="L10" s="69"/>
      <c r="N10" s="63" t="str">
        <f>$A$2</f>
        <v>Biology</v>
      </c>
      <c r="O10" t="str">
        <f>B2</f>
        <v>Anatomy/Physiology</v>
      </c>
      <c r="P10" s="3">
        <f>(H2-G2)/G2</f>
        <v>6.0975609756097587E-2</v>
      </c>
      <c r="Q10" s="58">
        <f>($S$2-$R$2)/$R$2</f>
        <v>5.8282208588957093E-2</v>
      </c>
      <c r="R10" s="30">
        <f>(H30-G30)/G30</f>
        <v>5.2815364469663957E-2</v>
      </c>
    </row>
    <row r="11" spans="1:23" x14ac:dyDescent="0.35">
      <c r="A11" s="66"/>
      <c r="B11" t="s">
        <v>25</v>
      </c>
      <c r="C11">
        <v>83</v>
      </c>
      <c r="D11">
        <v>87</v>
      </c>
      <c r="E11">
        <v>7</v>
      </c>
      <c r="F11">
        <v>3</v>
      </c>
      <c r="G11" s="3">
        <f t="shared" si="1"/>
        <v>0.92222222222222228</v>
      </c>
      <c r="H11" s="3">
        <f t="shared" si="2"/>
        <v>0.96666666666666667</v>
      </c>
      <c r="I11">
        <v>0</v>
      </c>
      <c r="J11">
        <v>0</v>
      </c>
      <c r="K11">
        <f t="shared" si="0"/>
        <v>90</v>
      </c>
      <c r="L11" s="69"/>
      <c r="N11" s="64"/>
      <c r="O11" t="str">
        <f t="shared" ref="O11:O36" si="5">B3</f>
        <v>Biochemistry</v>
      </c>
      <c r="P11" s="3">
        <f t="shared" ref="P11:P37" si="6">(H3-G3)/G3</f>
        <v>0</v>
      </c>
      <c r="Q11" s="59"/>
    </row>
    <row r="12" spans="1:23" x14ac:dyDescent="0.35">
      <c r="A12" s="66"/>
      <c r="B12" t="s">
        <v>31</v>
      </c>
      <c r="C12">
        <v>79</v>
      </c>
      <c r="D12">
        <v>84</v>
      </c>
      <c r="E12">
        <v>11</v>
      </c>
      <c r="F12">
        <v>6</v>
      </c>
      <c r="G12" s="3">
        <f t="shared" si="1"/>
        <v>0.87777777777777777</v>
      </c>
      <c r="H12" s="3">
        <f t="shared" si="2"/>
        <v>0.93333333333333335</v>
      </c>
      <c r="I12">
        <v>0</v>
      </c>
      <c r="J12">
        <v>0</v>
      </c>
      <c r="K12">
        <f t="shared" si="0"/>
        <v>90</v>
      </c>
      <c r="L12" s="69"/>
      <c r="N12" s="64"/>
      <c r="O12" t="str">
        <f t="shared" si="5"/>
        <v>Botany</v>
      </c>
      <c r="P12" s="3">
        <f t="shared" si="6"/>
        <v>4.9382716049382665E-2</v>
      </c>
      <c r="Q12" s="59"/>
    </row>
    <row r="13" spans="1:23" ht="15" thickBot="1" x14ac:dyDescent="0.4">
      <c r="A13" s="67"/>
      <c r="B13" s="5" t="s">
        <v>33</v>
      </c>
      <c r="C13" s="5">
        <v>80</v>
      </c>
      <c r="D13" s="5">
        <v>82</v>
      </c>
      <c r="E13" s="5">
        <v>10</v>
      </c>
      <c r="F13" s="5">
        <v>8</v>
      </c>
      <c r="G13" s="25">
        <f t="shared" si="1"/>
        <v>0.88888888888888884</v>
      </c>
      <c r="H13" s="25">
        <f t="shared" si="2"/>
        <v>0.91111111111111109</v>
      </c>
      <c r="I13" s="5">
        <v>0</v>
      </c>
      <c r="J13" s="5">
        <v>2</v>
      </c>
      <c r="K13" s="5">
        <f t="shared" si="0"/>
        <v>90</v>
      </c>
      <c r="L13" s="69"/>
      <c r="N13" s="64"/>
      <c r="O13" t="str">
        <f t="shared" si="5"/>
        <v>Cell Biology</v>
      </c>
      <c r="P13" s="3">
        <f t="shared" si="6"/>
        <v>4.8192771084337296E-2</v>
      </c>
      <c r="Q13" s="59"/>
    </row>
    <row r="14" spans="1:23" ht="15" thickBot="1" x14ac:dyDescent="0.4">
      <c r="A14" s="66" t="s">
        <v>21</v>
      </c>
      <c r="B14" t="s">
        <v>20</v>
      </c>
      <c r="C14">
        <v>84</v>
      </c>
      <c r="D14">
        <v>86</v>
      </c>
      <c r="E14">
        <v>6</v>
      </c>
      <c r="F14">
        <v>4</v>
      </c>
      <c r="G14" s="3">
        <f t="shared" si="1"/>
        <v>0.93333333333333335</v>
      </c>
      <c r="H14" s="3">
        <f t="shared" si="2"/>
        <v>0.9555555555555556</v>
      </c>
      <c r="I14">
        <v>0</v>
      </c>
      <c r="J14">
        <v>0</v>
      </c>
      <c r="K14">
        <f t="shared" si="0"/>
        <v>90</v>
      </c>
      <c r="L14" s="70">
        <v>270</v>
      </c>
      <c r="N14" s="64"/>
      <c r="O14" t="str">
        <f t="shared" si="5"/>
        <v>Ecology</v>
      </c>
      <c r="P14" s="3">
        <f t="shared" si="6"/>
        <v>8.7500000000000064E-2</v>
      </c>
      <c r="Q14" s="59"/>
      <c r="R14" s="40"/>
      <c r="S14" s="13" t="s">
        <v>54</v>
      </c>
      <c r="T14" s="13" t="s">
        <v>55</v>
      </c>
      <c r="U14" s="36"/>
      <c r="V14" s="2"/>
      <c r="W14" s="2"/>
    </row>
    <row r="15" spans="1:23" x14ac:dyDescent="0.35">
      <c r="A15" s="66"/>
      <c r="B15" t="s">
        <v>29</v>
      </c>
      <c r="C15">
        <v>82</v>
      </c>
      <c r="D15">
        <v>82</v>
      </c>
      <c r="E15">
        <v>8</v>
      </c>
      <c r="F15">
        <v>8</v>
      </c>
      <c r="G15" s="3">
        <f t="shared" si="1"/>
        <v>0.91111111111111109</v>
      </c>
      <c r="H15" s="3">
        <f t="shared" si="2"/>
        <v>0.91111111111111109</v>
      </c>
      <c r="I15">
        <v>0</v>
      </c>
      <c r="J15">
        <v>0</v>
      </c>
      <c r="K15">
        <f t="shared" si="0"/>
        <v>90</v>
      </c>
      <c r="L15" s="69"/>
      <c r="N15" s="64"/>
      <c r="O15" t="str">
        <f t="shared" si="5"/>
        <v>Evolutionary Biology</v>
      </c>
      <c r="P15" s="3">
        <f t="shared" si="6"/>
        <v>5.9523809523809548E-2</v>
      </c>
      <c r="Q15" s="59"/>
      <c r="R15" s="41" t="s">
        <v>52</v>
      </c>
      <c r="S15" s="9" t="str">
        <f>INDEX(B2:B29, MATCH(MAX(C2:C29), C2:C29, 0))</f>
        <v>Environmental Science</v>
      </c>
      <c r="T15" s="12">
        <f>MAX(C2:C29)</f>
        <v>89</v>
      </c>
    </row>
    <row r="16" spans="1:23" x14ac:dyDescent="0.35">
      <c r="A16" s="67"/>
      <c r="B16" s="5" t="s">
        <v>30</v>
      </c>
      <c r="C16" s="5">
        <v>79</v>
      </c>
      <c r="D16" s="5">
        <v>85</v>
      </c>
      <c r="E16" s="5">
        <v>11</v>
      </c>
      <c r="F16" s="5">
        <v>5</v>
      </c>
      <c r="G16" s="25">
        <f t="shared" si="1"/>
        <v>0.87777777777777777</v>
      </c>
      <c r="H16" s="25">
        <f t="shared" si="2"/>
        <v>0.94444444444444442</v>
      </c>
      <c r="I16" s="5">
        <v>0</v>
      </c>
      <c r="J16" s="5">
        <v>1</v>
      </c>
      <c r="K16" s="5">
        <f t="shared" si="0"/>
        <v>90</v>
      </c>
      <c r="L16" s="71"/>
      <c r="N16" s="64"/>
      <c r="O16" t="str">
        <f t="shared" si="5"/>
        <v>Genetics</v>
      </c>
      <c r="P16" s="3">
        <f t="shared" si="6"/>
        <v>4.878048780487812E-2</v>
      </c>
      <c r="Q16" s="59"/>
      <c r="R16" s="42" t="s">
        <v>53</v>
      </c>
      <c r="S16" s="5" t="str">
        <f>INDEX(B2:B29, MATCH(MIN(C2:C29), C2:C29, 0))</f>
        <v>Optics</v>
      </c>
      <c r="T16" s="37">
        <f>MIN(C2:C29)</f>
        <v>72</v>
      </c>
    </row>
    <row r="17" spans="1:20" x14ac:dyDescent="0.35">
      <c r="A17" s="68" t="s">
        <v>8</v>
      </c>
      <c r="B17" t="s">
        <v>7</v>
      </c>
      <c r="C17">
        <v>87</v>
      </c>
      <c r="D17">
        <v>88</v>
      </c>
      <c r="E17">
        <v>3</v>
      </c>
      <c r="F17">
        <v>2</v>
      </c>
      <c r="G17" s="3">
        <f t="shared" si="1"/>
        <v>0.96666666666666667</v>
      </c>
      <c r="H17" s="3">
        <f t="shared" si="2"/>
        <v>0.97777777777777775</v>
      </c>
      <c r="I17">
        <v>0</v>
      </c>
      <c r="J17">
        <v>0</v>
      </c>
      <c r="K17">
        <f t="shared" si="0"/>
        <v>90</v>
      </c>
      <c r="L17" s="69">
        <v>360</v>
      </c>
      <c r="N17" s="64"/>
      <c r="O17" t="str">
        <f t="shared" si="5"/>
        <v>Marine Biology</v>
      </c>
      <c r="P17" s="3">
        <f t="shared" si="6"/>
        <v>0.14285714285714288</v>
      </c>
      <c r="Q17" s="59"/>
      <c r="R17" s="43" t="s">
        <v>56</v>
      </c>
      <c r="S17" t="str">
        <f>INDEX(B2:B29, MATCH(MAX(D2:D29), D2:D29, 0))</f>
        <v>Evolutionary Biology</v>
      </c>
      <c r="T17" s="34">
        <f>MAX(D2:D29)</f>
        <v>89</v>
      </c>
    </row>
    <row r="18" spans="1:20" ht="15" thickBot="1" x14ac:dyDescent="0.4">
      <c r="A18" s="66"/>
      <c r="B18" t="s">
        <v>18</v>
      </c>
      <c r="C18">
        <v>80</v>
      </c>
      <c r="D18">
        <v>89</v>
      </c>
      <c r="E18">
        <v>10</v>
      </c>
      <c r="F18">
        <v>1</v>
      </c>
      <c r="G18" s="3">
        <f t="shared" si="1"/>
        <v>0.88888888888888884</v>
      </c>
      <c r="H18" s="3">
        <f t="shared" si="2"/>
        <v>0.98888888888888893</v>
      </c>
      <c r="I18">
        <v>0</v>
      </c>
      <c r="J18">
        <v>0</v>
      </c>
      <c r="K18">
        <f t="shared" si="0"/>
        <v>90</v>
      </c>
      <c r="L18" s="69"/>
      <c r="N18" s="64"/>
      <c r="O18" t="str">
        <f t="shared" si="5"/>
        <v>Microbiology</v>
      </c>
      <c r="P18" s="3">
        <f t="shared" si="6"/>
        <v>7.5949367088607583E-2</v>
      </c>
      <c r="Q18" s="59"/>
      <c r="R18" s="44" t="s">
        <v>57</v>
      </c>
      <c r="S18" s="4" t="str">
        <f>INDEX(B2:B29, MATCH(MIN(D2:D29), D2:D29, 0))</f>
        <v>Oceanography</v>
      </c>
      <c r="T18" s="35">
        <f>MIN(D2:D29)</f>
        <v>81</v>
      </c>
    </row>
    <row r="19" spans="1:20" x14ac:dyDescent="0.35">
      <c r="A19" s="66"/>
      <c r="B19" t="s">
        <v>19</v>
      </c>
      <c r="C19">
        <v>81</v>
      </c>
      <c r="D19">
        <v>87</v>
      </c>
      <c r="E19">
        <v>9</v>
      </c>
      <c r="F19">
        <v>3</v>
      </c>
      <c r="G19" s="3">
        <f t="shared" si="1"/>
        <v>0.9</v>
      </c>
      <c r="H19" s="3">
        <f t="shared" si="2"/>
        <v>0.96666666666666667</v>
      </c>
      <c r="I19">
        <v>0</v>
      </c>
      <c r="J19">
        <v>1</v>
      </c>
      <c r="K19">
        <f t="shared" si="0"/>
        <v>90</v>
      </c>
      <c r="L19" s="69"/>
      <c r="N19" s="64"/>
      <c r="O19" t="str">
        <f t="shared" si="5"/>
        <v>Neuroscience</v>
      </c>
      <c r="P19" s="3">
        <f t="shared" si="6"/>
        <v>4.8192771084337296E-2</v>
      </c>
      <c r="Q19" s="59"/>
    </row>
    <row r="20" spans="1:20" ht="15" thickBot="1" x14ac:dyDescent="0.4">
      <c r="A20" s="67"/>
      <c r="B20" s="5" t="s">
        <v>27</v>
      </c>
      <c r="C20" s="5">
        <v>80</v>
      </c>
      <c r="D20" s="5">
        <v>81</v>
      </c>
      <c r="E20" s="5">
        <v>10</v>
      </c>
      <c r="F20" s="5">
        <v>9</v>
      </c>
      <c r="G20" s="25">
        <f t="shared" si="1"/>
        <v>0.88888888888888884</v>
      </c>
      <c r="H20" s="25">
        <f t="shared" si="2"/>
        <v>0.9</v>
      </c>
      <c r="I20" s="5">
        <v>0</v>
      </c>
      <c r="J20" s="5">
        <v>0</v>
      </c>
      <c r="K20" s="5">
        <f t="shared" si="0"/>
        <v>90</v>
      </c>
      <c r="L20" s="69"/>
      <c r="N20" s="64"/>
      <c r="O20" t="str">
        <f t="shared" si="5"/>
        <v>Reproductive Biology</v>
      </c>
      <c r="P20" s="3">
        <f t="shared" si="6"/>
        <v>6.3291139240506361E-2</v>
      </c>
      <c r="Q20" s="59"/>
    </row>
    <row r="21" spans="1:20" ht="15" thickBot="1" x14ac:dyDescent="0.4">
      <c r="A21" s="6" t="s">
        <v>15</v>
      </c>
      <c r="B21" s="7" t="s">
        <v>15</v>
      </c>
      <c r="C21" s="7">
        <v>89</v>
      </c>
      <c r="D21" s="7">
        <v>88</v>
      </c>
      <c r="E21" s="7">
        <v>1</v>
      </c>
      <c r="F21" s="7">
        <v>2</v>
      </c>
      <c r="G21" s="26">
        <f t="shared" si="1"/>
        <v>0.98888888888888893</v>
      </c>
      <c r="H21" s="26">
        <f t="shared" si="2"/>
        <v>0.97777777777777775</v>
      </c>
      <c r="I21" s="7">
        <v>0</v>
      </c>
      <c r="J21" s="7">
        <v>0</v>
      </c>
      <c r="K21" s="7">
        <f t="shared" si="0"/>
        <v>90</v>
      </c>
      <c r="L21" s="11">
        <v>90</v>
      </c>
      <c r="N21" s="64"/>
      <c r="O21" s="5" t="str">
        <f t="shared" si="5"/>
        <v>Zoology</v>
      </c>
      <c r="P21" s="25">
        <f t="shared" si="6"/>
        <v>2.5000000000000036E-2</v>
      </c>
      <c r="Q21" s="59"/>
      <c r="R21" s="40"/>
      <c r="S21" s="13" t="s">
        <v>62</v>
      </c>
      <c r="T21" s="21" t="s">
        <v>63</v>
      </c>
    </row>
    <row r="22" spans="1:20" x14ac:dyDescent="0.35">
      <c r="A22" s="66" t="s">
        <v>3</v>
      </c>
      <c r="B22" t="s">
        <v>2</v>
      </c>
      <c r="C22">
        <v>85</v>
      </c>
      <c r="D22">
        <v>83</v>
      </c>
      <c r="E22">
        <v>5</v>
      </c>
      <c r="F22">
        <v>7</v>
      </c>
      <c r="G22" s="3">
        <f t="shared" si="1"/>
        <v>0.94444444444444442</v>
      </c>
      <c r="H22" s="3">
        <f t="shared" si="2"/>
        <v>0.92222222222222228</v>
      </c>
      <c r="I22">
        <v>0</v>
      </c>
      <c r="J22">
        <v>1</v>
      </c>
      <c r="K22">
        <f t="shared" si="0"/>
        <v>90</v>
      </c>
      <c r="L22" s="69">
        <v>720</v>
      </c>
      <c r="N22" s="64" t="str">
        <f>$A$14</f>
        <v>Chemistry</v>
      </c>
      <c r="O22" t="str">
        <f t="shared" si="5"/>
        <v>Inorganic Chemistry</v>
      </c>
      <c r="P22" s="3">
        <f t="shared" si="6"/>
        <v>2.3809523809523843E-2</v>
      </c>
      <c r="Q22" s="59">
        <f>($S$3-$R$3)/$R$3</f>
        <v>3.2653061224489723E-2</v>
      </c>
      <c r="R22" s="41" t="s">
        <v>58</v>
      </c>
      <c r="S22" s="9" t="str">
        <f>INDEX(N2:N6, MATCH(MAX(R2:R6), R2:R6, 0))</f>
        <v>Environmental Science</v>
      </c>
      <c r="T22" s="38">
        <f>MAX(R2:R6)</f>
        <v>0.98888888888888893</v>
      </c>
    </row>
    <row r="23" spans="1:20" x14ac:dyDescent="0.35">
      <c r="A23" s="66"/>
      <c r="B23" t="s">
        <v>6</v>
      </c>
      <c r="C23">
        <v>79</v>
      </c>
      <c r="D23">
        <v>87</v>
      </c>
      <c r="E23">
        <v>11</v>
      </c>
      <c r="F23">
        <v>3</v>
      </c>
      <c r="G23" s="3">
        <f t="shared" si="1"/>
        <v>0.87777777777777777</v>
      </c>
      <c r="H23" s="3">
        <f t="shared" si="2"/>
        <v>0.96666666666666667</v>
      </c>
      <c r="I23">
        <v>0</v>
      </c>
      <c r="J23">
        <v>0</v>
      </c>
      <c r="K23">
        <f t="shared" si="0"/>
        <v>90</v>
      </c>
      <c r="L23" s="69"/>
      <c r="N23" s="64"/>
      <c r="O23" t="str">
        <f t="shared" si="5"/>
        <v>Organic Chemistry</v>
      </c>
      <c r="P23" s="3">
        <f t="shared" si="6"/>
        <v>0</v>
      </c>
      <c r="Q23" s="59"/>
      <c r="R23" s="42" t="s">
        <v>59</v>
      </c>
      <c r="S23" s="5" t="str">
        <f>INDEX(N2:N6, MATCH(MIN(R2:R6), R2:R6, 0))</f>
        <v>Physics</v>
      </c>
      <c r="T23" s="39">
        <f>MIN(R2:R6)</f>
        <v>0.90416666666666667</v>
      </c>
    </row>
    <row r="24" spans="1:20" x14ac:dyDescent="0.35">
      <c r="A24" s="66"/>
      <c r="B24" t="s">
        <v>9</v>
      </c>
      <c r="C24">
        <v>83</v>
      </c>
      <c r="D24">
        <v>85</v>
      </c>
      <c r="E24">
        <v>7</v>
      </c>
      <c r="F24">
        <v>5</v>
      </c>
      <c r="G24" s="3">
        <f t="shared" si="1"/>
        <v>0.92222222222222228</v>
      </c>
      <c r="H24" s="3">
        <f t="shared" si="2"/>
        <v>0.94444444444444442</v>
      </c>
      <c r="I24">
        <v>0</v>
      </c>
      <c r="J24">
        <v>0</v>
      </c>
      <c r="K24">
        <f t="shared" si="0"/>
        <v>90</v>
      </c>
      <c r="L24" s="69"/>
      <c r="N24" s="64"/>
      <c r="O24" s="5" t="str">
        <f t="shared" si="5"/>
        <v>Physical Chemistry</v>
      </c>
      <c r="P24" s="25">
        <f t="shared" si="6"/>
        <v>7.5949367088607583E-2</v>
      </c>
      <c r="Q24" s="59"/>
      <c r="R24" s="43" t="s">
        <v>60</v>
      </c>
      <c r="S24" t="str">
        <f>INDEX(N2:N6, MATCH(MAX(S2:S6), S2:S6, 0))</f>
        <v>Environmental Science</v>
      </c>
      <c r="T24" s="32">
        <f>MAX(S2:S6)</f>
        <v>0.97777777777777775</v>
      </c>
    </row>
    <row r="25" spans="1:20" ht="15" thickBot="1" x14ac:dyDescent="0.4">
      <c r="A25" s="66"/>
      <c r="B25" t="s">
        <v>14</v>
      </c>
      <c r="C25">
        <v>83</v>
      </c>
      <c r="D25">
        <v>87</v>
      </c>
      <c r="E25">
        <v>7</v>
      </c>
      <c r="F25">
        <v>3</v>
      </c>
      <c r="G25" s="3">
        <f t="shared" si="1"/>
        <v>0.92222222222222228</v>
      </c>
      <c r="H25" s="3">
        <f t="shared" si="2"/>
        <v>0.96666666666666667</v>
      </c>
      <c r="I25">
        <v>0</v>
      </c>
      <c r="J25">
        <v>0</v>
      </c>
      <c r="K25">
        <f t="shared" si="0"/>
        <v>90</v>
      </c>
      <c r="L25" s="69"/>
      <c r="N25" s="64" t="str">
        <f>$A$17</f>
        <v>Earth Sciences</v>
      </c>
      <c r="O25" t="str">
        <f t="shared" si="5"/>
        <v>Atmospheric Science</v>
      </c>
      <c r="P25" s="3">
        <f t="shared" si="6"/>
        <v>1.1494252873563178E-2</v>
      </c>
      <c r="Q25" s="59">
        <f>($S$4-$R$4)/$R$4</f>
        <v>5.1829268292682987E-2</v>
      </c>
      <c r="R25" s="44" t="s">
        <v>61</v>
      </c>
      <c r="S25" s="4" t="str">
        <f>INDEX(N2:N6, MATCH(MIN(S2:S6), S2:S6, 0))</f>
        <v>Chemistry</v>
      </c>
      <c r="T25" s="33">
        <f>MIN(S2:S6)</f>
        <v>0.937037037037037</v>
      </c>
    </row>
    <row r="26" spans="1:20" x14ac:dyDescent="0.35">
      <c r="A26" s="66"/>
      <c r="B26" t="s">
        <v>23</v>
      </c>
      <c r="C26">
        <v>83</v>
      </c>
      <c r="D26">
        <v>89</v>
      </c>
      <c r="E26">
        <v>7</v>
      </c>
      <c r="F26">
        <v>1</v>
      </c>
      <c r="G26" s="3">
        <f t="shared" si="1"/>
        <v>0.92222222222222228</v>
      </c>
      <c r="H26" s="3">
        <f t="shared" si="2"/>
        <v>0.98888888888888893</v>
      </c>
      <c r="I26">
        <v>0</v>
      </c>
      <c r="J26">
        <v>0</v>
      </c>
      <c r="K26">
        <f t="shared" si="0"/>
        <v>90</v>
      </c>
      <c r="L26" s="69"/>
      <c r="N26" s="64"/>
      <c r="O26" t="str">
        <f t="shared" si="5"/>
        <v>Geography</v>
      </c>
      <c r="P26" s="3">
        <f t="shared" si="6"/>
        <v>0.1125000000000001</v>
      </c>
      <c r="Q26" s="59"/>
    </row>
    <row r="27" spans="1:20" ht="15" thickBot="1" x14ac:dyDescent="0.4">
      <c r="A27" s="66"/>
      <c r="B27" t="s">
        <v>26</v>
      </c>
      <c r="C27">
        <v>85</v>
      </c>
      <c r="D27">
        <v>88</v>
      </c>
      <c r="E27">
        <v>5</v>
      </c>
      <c r="F27">
        <v>2</v>
      </c>
      <c r="G27" s="3">
        <f t="shared" si="1"/>
        <v>0.94444444444444442</v>
      </c>
      <c r="H27" s="3">
        <f t="shared" si="2"/>
        <v>0.97777777777777775</v>
      </c>
      <c r="I27">
        <v>0</v>
      </c>
      <c r="J27">
        <v>0</v>
      </c>
      <c r="K27">
        <f t="shared" si="0"/>
        <v>90</v>
      </c>
      <c r="L27" s="69"/>
      <c r="N27" s="64"/>
      <c r="O27" t="str">
        <f t="shared" si="5"/>
        <v>Geology</v>
      </c>
      <c r="P27" s="3">
        <f t="shared" si="6"/>
        <v>7.4074074074074056E-2</v>
      </c>
      <c r="Q27" s="59"/>
    </row>
    <row r="28" spans="1:20" ht="15" thickBot="1" x14ac:dyDescent="0.4">
      <c r="A28" s="66"/>
      <c r="B28" t="s">
        <v>28</v>
      </c>
      <c r="C28">
        <v>72</v>
      </c>
      <c r="D28">
        <v>86</v>
      </c>
      <c r="E28">
        <v>18</v>
      </c>
      <c r="F28">
        <v>4</v>
      </c>
      <c r="G28" s="3">
        <f t="shared" si="1"/>
        <v>0.8</v>
      </c>
      <c r="H28" s="3">
        <f t="shared" si="2"/>
        <v>0.9555555555555556</v>
      </c>
      <c r="I28">
        <v>0</v>
      </c>
      <c r="J28">
        <v>0</v>
      </c>
      <c r="K28">
        <f t="shared" si="0"/>
        <v>90</v>
      </c>
      <c r="L28" s="69"/>
      <c r="N28" s="64"/>
      <c r="O28" s="5" t="str">
        <f t="shared" si="5"/>
        <v>Oceanography</v>
      </c>
      <c r="P28" s="25">
        <f t="shared" si="6"/>
        <v>1.250000000000008E-2</v>
      </c>
      <c r="Q28" s="59"/>
      <c r="R28" s="40"/>
      <c r="S28" s="13" t="s">
        <v>73</v>
      </c>
      <c r="T28" s="21" t="s">
        <v>65</v>
      </c>
    </row>
    <row r="29" spans="1:20" ht="15" thickBot="1" x14ac:dyDescent="0.4">
      <c r="A29" s="66"/>
      <c r="B29" t="s">
        <v>32</v>
      </c>
      <c r="C29">
        <v>81</v>
      </c>
      <c r="D29">
        <v>86</v>
      </c>
      <c r="E29">
        <v>9</v>
      </c>
      <c r="F29">
        <v>4</v>
      </c>
      <c r="G29" s="3">
        <f t="shared" si="1"/>
        <v>0.9</v>
      </c>
      <c r="H29" s="3">
        <f t="shared" si="2"/>
        <v>0.9555555555555556</v>
      </c>
      <c r="I29">
        <v>0</v>
      </c>
      <c r="J29">
        <v>0</v>
      </c>
      <c r="K29">
        <f t="shared" si="0"/>
        <v>90</v>
      </c>
      <c r="L29" s="69"/>
      <c r="N29" s="22" t="str">
        <f>A21</f>
        <v>Environmental Science</v>
      </c>
      <c r="O29" s="7" t="str">
        <f t="shared" si="5"/>
        <v>Environmental Science</v>
      </c>
      <c r="P29" s="26">
        <f t="shared" si="6"/>
        <v>-1.1235955056179848E-2</v>
      </c>
      <c r="Q29" s="28">
        <f>(S5-R5)/R5</f>
        <v>-1.1235955056179848E-2</v>
      </c>
      <c r="R29" s="43" t="s">
        <v>66</v>
      </c>
      <c r="S29" t="s">
        <v>70</v>
      </c>
      <c r="T29" s="34">
        <v>0</v>
      </c>
    </row>
    <row r="30" spans="1:20" ht="15" thickBot="1" x14ac:dyDescent="0.4">
      <c r="A30" s="62" t="s">
        <v>46</v>
      </c>
      <c r="B30" s="62"/>
      <c r="C30" s="14">
        <f>SUM(C2:C29)</f>
        <v>2291</v>
      </c>
      <c r="D30" s="14">
        <f>SUM(D2:D29)</f>
        <v>2412</v>
      </c>
      <c r="E30" s="14">
        <f t="shared" ref="E30:F30" si="7">SUM(E2:E29)</f>
        <v>229</v>
      </c>
      <c r="F30" s="14">
        <f t="shared" si="7"/>
        <v>108</v>
      </c>
      <c r="G30" s="27">
        <f>C30/K30</f>
        <v>0.90912698412698412</v>
      </c>
      <c r="H30" s="27">
        <f>D30/L30</f>
        <v>0.95714285714285718</v>
      </c>
      <c r="I30" s="14">
        <f>SUM(I2:I29)</f>
        <v>0</v>
      </c>
      <c r="J30" s="14">
        <f>SUM(J2:J29)</f>
        <v>6</v>
      </c>
      <c r="K30" s="14">
        <f>SUM(K2:K29)</f>
        <v>2520</v>
      </c>
      <c r="L30" s="15">
        <f>SUM(L2:L29)</f>
        <v>2520</v>
      </c>
      <c r="N30" s="64" t="str">
        <f>$A$22</f>
        <v>Physics</v>
      </c>
      <c r="O30" t="str">
        <f t="shared" si="5"/>
        <v>Acoustics</v>
      </c>
      <c r="P30" s="3">
        <f t="shared" si="6"/>
        <v>-2.3529411764705799E-2</v>
      </c>
      <c r="Q30" s="59">
        <f>($S$6-$R$6)/$R$6</f>
        <v>6.1443932411674375E-2</v>
      </c>
      <c r="R30" s="42" t="s">
        <v>68</v>
      </c>
      <c r="S30" s="5" t="str">
        <f>INDEX(B2:B29, MATCH(MAX(J2:J29),J2:J29, 0))</f>
        <v>Zoology</v>
      </c>
      <c r="T30" s="37">
        <f>MAX(J2:J29)</f>
        <v>2</v>
      </c>
    </row>
    <row r="31" spans="1:20" x14ac:dyDescent="0.35">
      <c r="N31" s="64"/>
      <c r="O31" t="str">
        <f>B23</f>
        <v>Astronomy</v>
      </c>
      <c r="P31" s="3">
        <f t="shared" si="6"/>
        <v>0.10126582278481015</v>
      </c>
      <c r="Q31" s="59"/>
      <c r="R31" s="43" t="s">
        <v>67</v>
      </c>
      <c r="S31" t="s">
        <v>70</v>
      </c>
      <c r="T31" s="34">
        <v>0</v>
      </c>
    </row>
    <row r="32" spans="1:20" ht="15" thickBot="1" x14ac:dyDescent="0.4">
      <c r="N32" s="64"/>
      <c r="O32" t="str">
        <f t="shared" si="5"/>
        <v>Atomic Physics</v>
      </c>
      <c r="P32" s="3">
        <f t="shared" si="6"/>
        <v>2.4096385542168589E-2</v>
      </c>
      <c r="Q32" s="59"/>
      <c r="R32" s="44" t="s">
        <v>69</v>
      </c>
      <c r="S32" s="4" t="str">
        <f>INDEX(N2:N6, MATCH(MAX(U2:U6), U2:U6, 0))</f>
        <v>Biology</v>
      </c>
      <c r="T32" s="35">
        <f>MAX(U2:U6)</f>
        <v>3</v>
      </c>
    </row>
    <row r="33" spans="14:17" x14ac:dyDescent="0.35">
      <c r="N33" s="64"/>
      <c r="O33" t="str">
        <f>B25</f>
        <v>Electromagnetism</v>
      </c>
      <c r="P33" s="3">
        <f t="shared" si="6"/>
        <v>4.8192771084337296E-2</v>
      </c>
      <c r="Q33" s="59"/>
    </row>
    <row r="34" spans="14:17" x14ac:dyDescent="0.35">
      <c r="N34" s="64"/>
      <c r="O34" t="str">
        <f t="shared" si="5"/>
        <v>Mechanics</v>
      </c>
      <c r="P34" s="3">
        <f t="shared" si="6"/>
        <v>7.2289156626506007E-2</v>
      </c>
      <c r="Q34" s="59"/>
    </row>
    <row r="35" spans="14:17" x14ac:dyDescent="0.35">
      <c r="N35" s="64"/>
      <c r="O35" t="str">
        <f>B27</f>
        <v>Nuclear and Particle Physics</v>
      </c>
      <c r="P35" s="3">
        <f t="shared" si="6"/>
        <v>3.5294117647058816E-2</v>
      </c>
      <c r="Q35" s="59"/>
    </row>
    <row r="36" spans="14:17" x14ac:dyDescent="0.35">
      <c r="N36" s="64"/>
      <c r="O36" t="str">
        <f t="shared" si="5"/>
        <v>Optics</v>
      </c>
      <c r="P36" s="3">
        <f t="shared" si="6"/>
        <v>0.19444444444444445</v>
      </c>
      <c r="Q36" s="59"/>
    </row>
    <row r="37" spans="14:17" ht="15" thickBot="1" x14ac:dyDescent="0.4">
      <c r="N37" s="65"/>
      <c r="O37" t="str">
        <f>B29</f>
        <v>Thermodynamics</v>
      </c>
      <c r="P37" s="3">
        <f t="shared" si="6"/>
        <v>6.1728395061728419E-2</v>
      </c>
      <c r="Q37" s="60"/>
    </row>
    <row r="38" spans="14:17" ht="15" thickBot="1" x14ac:dyDescent="0.4">
      <c r="N38" s="61" t="s">
        <v>50</v>
      </c>
      <c r="O38" s="62"/>
      <c r="P38" s="27">
        <f>AVERAGE(P10:P37)</f>
        <v>5.4375669953751302E-2</v>
      </c>
      <c r="Q38" s="29">
        <f>AVERAGE(Q10:Q37)</f>
        <v>3.8594503092324865E-2</v>
      </c>
    </row>
  </sheetData>
  <sortState xmlns:xlrd2="http://schemas.microsoft.com/office/spreadsheetml/2017/richdata2" ref="A2:K29">
    <sortCondition ref="A1:A29"/>
  </sortState>
  <mergeCells count="18">
    <mergeCell ref="A30:B30"/>
    <mergeCell ref="N10:N21"/>
    <mergeCell ref="N22:N24"/>
    <mergeCell ref="N25:N28"/>
    <mergeCell ref="N30:N37"/>
    <mergeCell ref="A2:A13"/>
    <mergeCell ref="A14:A16"/>
    <mergeCell ref="A17:A20"/>
    <mergeCell ref="A22:A29"/>
    <mergeCell ref="L2:L13"/>
    <mergeCell ref="L14:L16"/>
    <mergeCell ref="L17:L20"/>
    <mergeCell ref="L22:L29"/>
    <mergeCell ref="Q10:Q21"/>
    <mergeCell ref="Q22:Q24"/>
    <mergeCell ref="Q25:Q28"/>
    <mergeCell ref="Q30:Q37"/>
    <mergeCell ref="N38:O38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66E1-4133-42B1-83E2-F93F4C3C990A}">
  <dimension ref="A8:AB55"/>
  <sheetViews>
    <sheetView topLeftCell="G31" workbookViewId="0">
      <selection activeCell="B41" sqref="B41:T47"/>
    </sheetView>
  </sheetViews>
  <sheetFormatPr defaultRowHeight="14.5" x14ac:dyDescent="0.35"/>
  <cols>
    <col min="2" max="2" width="29.08984375" bestFit="1" customWidth="1"/>
    <col min="3" max="3" width="13.453125" customWidth="1"/>
    <col min="4" max="4" width="10.26953125" customWidth="1"/>
    <col min="5" max="5" width="12" customWidth="1"/>
    <col min="6" max="6" width="9.08984375" customWidth="1"/>
    <col min="7" max="7" width="9.54296875" customWidth="1"/>
    <col min="8" max="8" width="7.1796875" customWidth="1"/>
    <col min="9" max="9" width="9.7265625" customWidth="1"/>
    <col min="10" max="10" width="10.26953125" customWidth="1"/>
    <col min="11" max="11" width="7.90625" customWidth="1"/>
    <col min="12" max="12" width="8.7265625" customWidth="1"/>
    <col min="13" max="13" width="10.54296875" customWidth="1"/>
    <col min="14" max="14" width="13.90625" customWidth="1"/>
    <col min="15" max="15" width="11" customWidth="1"/>
    <col min="16" max="16" width="7.90625" bestFit="1" customWidth="1"/>
    <col min="17" max="17" width="11.26953125" customWidth="1"/>
    <col min="18" max="18" width="10.08984375" customWidth="1"/>
    <col min="19" max="19" width="11.54296875" customWidth="1"/>
    <col min="20" max="20" width="10.54296875" customWidth="1"/>
    <col min="21" max="21" width="10.453125" customWidth="1"/>
    <col min="22" max="22" width="8.81640625" customWidth="1"/>
    <col min="23" max="23" width="12" customWidth="1"/>
    <col min="24" max="24" width="12.1796875" customWidth="1"/>
    <col min="25" max="25" width="9.54296875" customWidth="1"/>
    <col min="26" max="26" width="11" customWidth="1"/>
    <col min="27" max="27" width="9.26953125" customWidth="1"/>
    <col min="28" max="28" width="8.81640625" customWidth="1"/>
    <col min="32" max="32" width="13" bestFit="1" customWidth="1"/>
    <col min="33" max="33" width="19.7265625" bestFit="1" customWidth="1"/>
    <col min="34" max="34" width="8.54296875" bestFit="1" customWidth="1"/>
    <col min="35" max="35" width="10" bestFit="1" customWidth="1"/>
    <col min="36" max="36" width="13.08984375" bestFit="1" customWidth="1"/>
    <col min="37" max="37" width="15.81640625" bestFit="1" customWidth="1"/>
    <col min="38" max="38" width="9.6328125" bestFit="1" customWidth="1"/>
    <col min="39" max="39" width="24" bestFit="1" customWidth="1"/>
    <col min="40" max="40" width="6" bestFit="1" customWidth="1"/>
    <col min="41" max="41" width="15.26953125" bestFit="1" customWidth="1"/>
  </cols>
  <sheetData>
    <row r="8" spans="1:28" ht="15" thickBot="1" x14ac:dyDescent="0.4">
      <c r="AA8" s="4"/>
      <c r="AB8" s="4"/>
    </row>
    <row r="9" spans="1:28" x14ac:dyDescent="0.35">
      <c r="B9" s="74" t="s">
        <v>80</v>
      </c>
      <c r="C9" s="78" t="s">
        <v>4</v>
      </c>
      <c r="D9" s="77"/>
      <c r="E9" s="76" t="s">
        <v>10</v>
      </c>
      <c r="F9" s="77"/>
      <c r="G9" s="76" t="s">
        <v>11</v>
      </c>
      <c r="H9" s="77"/>
      <c r="I9" s="76" t="s">
        <v>12</v>
      </c>
      <c r="J9" s="77"/>
      <c r="K9" s="76" t="s">
        <v>13</v>
      </c>
      <c r="L9" s="76"/>
      <c r="M9" s="76" t="s">
        <v>16</v>
      </c>
      <c r="N9" s="76"/>
      <c r="O9" s="76" t="s">
        <v>17</v>
      </c>
      <c r="P9" s="76"/>
      <c r="Q9" s="76" t="s">
        <v>22</v>
      </c>
      <c r="R9" s="76"/>
      <c r="S9" s="76" t="s">
        <v>24</v>
      </c>
      <c r="T9" s="76"/>
      <c r="U9" s="76" t="s">
        <v>25</v>
      </c>
      <c r="V9" s="76"/>
      <c r="W9" s="76" t="s">
        <v>31</v>
      </c>
      <c r="X9" s="76"/>
      <c r="Y9" s="76" t="s">
        <v>33</v>
      </c>
      <c r="Z9" s="76"/>
      <c r="AA9" s="72" t="s">
        <v>5</v>
      </c>
      <c r="AB9" s="73"/>
    </row>
    <row r="10" spans="1:28" ht="15" thickBot="1" x14ac:dyDescent="0.4">
      <c r="B10" s="75"/>
      <c r="C10" s="50" t="s">
        <v>81</v>
      </c>
      <c r="D10" s="53" t="s">
        <v>82</v>
      </c>
      <c r="E10" s="51" t="s">
        <v>81</v>
      </c>
      <c r="F10" s="53" t="s">
        <v>82</v>
      </c>
      <c r="G10" s="51" t="s">
        <v>81</v>
      </c>
      <c r="H10" s="53" t="s">
        <v>82</v>
      </c>
      <c r="I10" s="51" t="s">
        <v>81</v>
      </c>
      <c r="J10" s="53" t="s">
        <v>82</v>
      </c>
      <c r="K10" s="51" t="s">
        <v>81</v>
      </c>
      <c r="L10" s="51" t="s">
        <v>82</v>
      </c>
      <c r="M10" s="51" t="s">
        <v>81</v>
      </c>
      <c r="N10" s="51" t="s">
        <v>82</v>
      </c>
      <c r="O10" s="51" t="s">
        <v>81</v>
      </c>
      <c r="P10" s="51" t="s">
        <v>82</v>
      </c>
      <c r="Q10" s="51" t="s">
        <v>81</v>
      </c>
      <c r="R10" s="51" t="s">
        <v>82</v>
      </c>
      <c r="S10" s="51" t="s">
        <v>81</v>
      </c>
      <c r="T10" s="51" t="s">
        <v>82</v>
      </c>
      <c r="U10" s="51" t="s">
        <v>81</v>
      </c>
      <c r="V10" s="51" t="s">
        <v>82</v>
      </c>
      <c r="W10" s="51" t="s">
        <v>81</v>
      </c>
      <c r="X10" s="51" t="s">
        <v>82</v>
      </c>
      <c r="Y10" s="51" t="s">
        <v>81</v>
      </c>
      <c r="Z10" s="51" t="s">
        <v>82</v>
      </c>
      <c r="AA10" s="51" t="s">
        <v>81</v>
      </c>
      <c r="AB10" s="52" t="s">
        <v>82</v>
      </c>
    </row>
    <row r="11" spans="1:28" x14ac:dyDescent="0.35">
      <c r="B11" s="47" t="s">
        <v>75</v>
      </c>
      <c r="C11" s="17">
        <v>90</v>
      </c>
      <c r="D11" s="54">
        <v>90</v>
      </c>
      <c r="E11">
        <v>90</v>
      </c>
      <c r="F11" s="54">
        <v>90</v>
      </c>
      <c r="G11">
        <v>90</v>
      </c>
      <c r="H11" s="54">
        <v>90</v>
      </c>
      <c r="I11">
        <v>90</v>
      </c>
      <c r="J11" s="54">
        <v>90</v>
      </c>
      <c r="K11">
        <v>90</v>
      </c>
      <c r="L11">
        <v>90</v>
      </c>
      <c r="M11">
        <v>90</v>
      </c>
      <c r="N11">
        <v>90</v>
      </c>
      <c r="O11">
        <v>90</v>
      </c>
      <c r="P11">
        <v>90</v>
      </c>
      <c r="Q11">
        <v>90</v>
      </c>
      <c r="R11">
        <v>90</v>
      </c>
      <c r="S11">
        <v>90</v>
      </c>
      <c r="T11">
        <v>90</v>
      </c>
      <c r="U11">
        <v>90</v>
      </c>
      <c r="V11">
        <v>90</v>
      </c>
      <c r="W11">
        <v>90</v>
      </c>
      <c r="X11">
        <v>90</v>
      </c>
      <c r="Y11">
        <v>90</v>
      </c>
      <c r="Z11">
        <v>90</v>
      </c>
      <c r="AA11">
        <v>1080</v>
      </c>
      <c r="AB11" s="34">
        <v>10180</v>
      </c>
    </row>
    <row r="12" spans="1:28" x14ac:dyDescent="0.35">
      <c r="B12" s="47" t="s">
        <v>76</v>
      </c>
      <c r="C12" s="17">
        <f>'General Analysis'!C2/'Binomial Distribution'!C11</f>
        <v>0.91111111111111109</v>
      </c>
      <c r="D12" s="54">
        <f>'General Analysis'!D2/'Binomial Distribution'!D11</f>
        <v>0.96666666666666667</v>
      </c>
      <c r="E12">
        <f>'General Analysis'!C3/90</f>
        <v>0.97777777777777775</v>
      </c>
      <c r="F12" s="54">
        <f>'General Analysis'!D3/90</f>
        <v>0.97777777777777775</v>
      </c>
      <c r="G12">
        <f>'General Analysis'!C4/90</f>
        <v>0.9</v>
      </c>
      <c r="H12" s="54">
        <f>'General Analysis'!D4/90</f>
        <v>0.94444444444444442</v>
      </c>
      <c r="I12">
        <f>'General Analysis'!C5/90</f>
        <v>0.92222222222222228</v>
      </c>
      <c r="J12" s="54">
        <f>'General Analysis'!D5/90</f>
        <v>0.96666666666666667</v>
      </c>
      <c r="K12">
        <f>'General Analysis'!C6/90</f>
        <v>0.88888888888888884</v>
      </c>
      <c r="L12">
        <f>'General Analysis'!D6/90</f>
        <v>0.96666666666666667</v>
      </c>
      <c r="M12">
        <f>'General Analysis'!C7/90</f>
        <v>0.93333333333333335</v>
      </c>
      <c r="N12">
        <f>'General Analysis'!D7/90</f>
        <v>0.98888888888888893</v>
      </c>
      <c r="O12">
        <f>'General Analysis'!C8/90</f>
        <v>0.91111111111111109</v>
      </c>
      <c r="P12">
        <f>'General Analysis'!D8/90</f>
        <v>0.9555555555555556</v>
      </c>
      <c r="Q12">
        <f>'General Analysis'!C9/90</f>
        <v>0.85555555555555551</v>
      </c>
      <c r="R12">
        <f>'General Analysis'!D9/90</f>
        <v>0.97777777777777775</v>
      </c>
      <c r="S12">
        <f>'General Analysis'!C10/90</f>
        <v>0.87777777777777777</v>
      </c>
      <c r="T12">
        <f>'General Analysis'!D10/90</f>
        <v>0.94444444444444442</v>
      </c>
      <c r="U12">
        <f>'General Analysis'!C11/90</f>
        <v>0.92222222222222228</v>
      </c>
      <c r="V12">
        <f>'General Analysis'!D11/90</f>
        <v>0.96666666666666667</v>
      </c>
      <c r="W12">
        <f>'General Analysis'!C12/90</f>
        <v>0.87777777777777777</v>
      </c>
      <c r="X12">
        <f>'General Analysis'!D12/90</f>
        <v>0.93333333333333335</v>
      </c>
      <c r="Y12">
        <f>'General Analysis'!C13/90</f>
        <v>0.88888888888888884</v>
      </c>
      <c r="Z12">
        <f>'General Analysis'!D13/90</f>
        <v>0.91111111111111109</v>
      </c>
      <c r="AA12">
        <f>'General Analysis'!P2/'General Analysis'!O2</f>
        <v>0.90555555555555556</v>
      </c>
      <c r="AB12" s="34">
        <f>'General Analysis'!Q2/'General Analysis'!O2</f>
        <v>0.95833333333333337</v>
      </c>
    </row>
    <row r="13" spans="1:28" x14ac:dyDescent="0.35">
      <c r="B13" s="47" t="s">
        <v>77</v>
      </c>
      <c r="C13" s="17">
        <f>C11*C12</f>
        <v>82</v>
      </c>
      <c r="D13" s="54">
        <f t="shared" ref="D13:AB13" si="0">D11*D12</f>
        <v>87</v>
      </c>
      <c r="E13">
        <f t="shared" si="0"/>
        <v>88</v>
      </c>
      <c r="F13" s="54">
        <f t="shared" si="0"/>
        <v>88</v>
      </c>
      <c r="G13">
        <f t="shared" si="0"/>
        <v>81</v>
      </c>
      <c r="H13" s="54">
        <f t="shared" si="0"/>
        <v>85</v>
      </c>
      <c r="I13">
        <f t="shared" si="0"/>
        <v>83</v>
      </c>
      <c r="J13" s="54">
        <f t="shared" si="0"/>
        <v>87</v>
      </c>
      <c r="K13">
        <f t="shared" si="0"/>
        <v>80</v>
      </c>
      <c r="L13">
        <f t="shared" si="0"/>
        <v>87</v>
      </c>
      <c r="M13">
        <f t="shared" si="0"/>
        <v>84</v>
      </c>
      <c r="N13">
        <f t="shared" si="0"/>
        <v>89</v>
      </c>
      <c r="O13">
        <f t="shared" si="0"/>
        <v>82</v>
      </c>
      <c r="P13">
        <f t="shared" si="0"/>
        <v>86</v>
      </c>
      <c r="Q13">
        <f t="shared" si="0"/>
        <v>77</v>
      </c>
      <c r="R13">
        <f t="shared" si="0"/>
        <v>88</v>
      </c>
      <c r="S13">
        <f t="shared" si="0"/>
        <v>79</v>
      </c>
      <c r="T13">
        <f t="shared" si="0"/>
        <v>85</v>
      </c>
      <c r="U13">
        <f t="shared" si="0"/>
        <v>83</v>
      </c>
      <c r="V13">
        <f t="shared" si="0"/>
        <v>87</v>
      </c>
      <c r="W13">
        <f t="shared" si="0"/>
        <v>79</v>
      </c>
      <c r="X13">
        <f t="shared" si="0"/>
        <v>84</v>
      </c>
      <c r="Y13">
        <f t="shared" si="0"/>
        <v>80</v>
      </c>
      <c r="Z13">
        <f t="shared" si="0"/>
        <v>82</v>
      </c>
      <c r="AA13">
        <f t="shared" si="0"/>
        <v>978</v>
      </c>
      <c r="AB13" s="34">
        <f t="shared" si="0"/>
        <v>9755.8333333333339</v>
      </c>
    </row>
    <row r="14" spans="1:28" x14ac:dyDescent="0.35">
      <c r="B14" s="47" t="s">
        <v>78</v>
      </c>
      <c r="C14" s="17">
        <f>C11*C12*(1-C12)</f>
        <v>7.2888888888888905</v>
      </c>
      <c r="D14" s="54">
        <f t="shared" ref="D14:AB14" si="1">D11*D12*(1-D12)</f>
        <v>2.8999999999999995</v>
      </c>
      <c r="E14">
        <f t="shared" si="1"/>
        <v>1.9555555555555584</v>
      </c>
      <c r="F14" s="54">
        <f t="shared" si="1"/>
        <v>1.9555555555555584</v>
      </c>
      <c r="G14">
        <f t="shared" si="1"/>
        <v>8.0999999999999979</v>
      </c>
      <c r="H14" s="54">
        <f t="shared" si="1"/>
        <v>4.7222222222222241</v>
      </c>
      <c r="I14">
        <f t="shared" si="1"/>
        <v>6.4555555555555513</v>
      </c>
      <c r="J14" s="54">
        <f t="shared" si="1"/>
        <v>2.8999999999999995</v>
      </c>
      <c r="K14">
        <f t="shared" si="1"/>
        <v>8.8888888888888928</v>
      </c>
      <c r="L14">
        <f t="shared" si="1"/>
        <v>2.8999999999999995</v>
      </c>
      <c r="M14">
        <f t="shared" si="1"/>
        <v>5.5999999999999988</v>
      </c>
      <c r="N14">
        <f t="shared" si="1"/>
        <v>0.98888888888888538</v>
      </c>
      <c r="O14">
        <f t="shared" si="1"/>
        <v>7.2888888888888905</v>
      </c>
      <c r="P14">
        <f t="shared" si="1"/>
        <v>3.8222222222222184</v>
      </c>
      <c r="Q14">
        <f t="shared" si="1"/>
        <v>11.122222222222225</v>
      </c>
      <c r="R14">
        <f t="shared" si="1"/>
        <v>1.9555555555555584</v>
      </c>
      <c r="S14">
        <f t="shared" si="1"/>
        <v>9.6555555555555568</v>
      </c>
      <c r="T14">
        <f t="shared" si="1"/>
        <v>4.7222222222222241</v>
      </c>
      <c r="U14">
        <f t="shared" si="1"/>
        <v>6.4555555555555513</v>
      </c>
      <c r="V14">
        <f t="shared" si="1"/>
        <v>2.8999999999999995</v>
      </c>
      <c r="W14">
        <f t="shared" si="1"/>
        <v>9.6555555555555568</v>
      </c>
      <c r="X14">
        <f t="shared" si="1"/>
        <v>5.5999999999999988</v>
      </c>
      <c r="Y14">
        <f t="shared" si="1"/>
        <v>8.8888888888888928</v>
      </c>
      <c r="Z14">
        <f t="shared" si="1"/>
        <v>7.2888888888888905</v>
      </c>
      <c r="AA14">
        <f t="shared" si="1"/>
        <v>92.36666666666666</v>
      </c>
      <c r="AB14" s="34">
        <f t="shared" si="1"/>
        <v>406.4930555555552</v>
      </c>
    </row>
    <row r="15" spans="1:28" ht="15" thickBot="1" x14ac:dyDescent="0.4">
      <c r="A15" s="34"/>
      <c r="B15" s="48" t="s">
        <v>79</v>
      </c>
      <c r="C15" s="18">
        <f>SQRT(C14)</f>
        <v>2.6997942308422118</v>
      </c>
      <c r="D15" s="55">
        <f t="shared" ref="D15:AB15" si="2">SQRT(D14)</f>
        <v>1.70293863659264</v>
      </c>
      <c r="E15" s="4">
        <f t="shared" si="2"/>
        <v>1.3984117975602031</v>
      </c>
      <c r="F15" s="55">
        <f t="shared" si="2"/>
        <v>1.3984117975602031</v>
      </c>
      <c r="G15" s="4">
        <f t="shared" si="2"/>
        <v>2.8460498941515411</v>
      </c>
      <c r="H15" s="55">
        <f t="shared" si="2"/>
        <v>2.1730674684008835</v>
      </c>
      <c r="I15" s="4">
        <f t="shared" si="2"/>
        <v>2.5407785333546</v>
      </c>
      <c r="J15" s="55">
        <f t="shared" si="2"/>
        <v>1.70293863659264</v>
      </c>
      <c r="K15" s="4">
        <f t="shared" si="2"/>
        <v>2.98142396999972</v>
      </c>
      <c r="L15" s="4">
        <f t="shared" si="2"/>
        <v>1.70293863659264</v>
      </c>
      <c r="M15" s="4">
        <f t="shared" si="2"/>
        <v>2.3664319132398464</v>
      </c>
      <c r="N15" s="4">
        <f t="shared" si="2"/>
        <v>0.99442892601175137</v>
      </c>
      <c r="O15" s="4">
        <f t="shared" si="2"/>
        <v>2.6997942308422118</v>
      </c>
      <c r="P15" s="4">
        <f t="shared" si="2"/>
        <v>1.9550504398153563</v>
      </c>
      <c r="Q15" s="4">
        <f t="shared" si="2"/>
        <v>3.3349995835415371</v>
      </c>
      <c r="R15" s="4">
        <f t="shared" si="2"/>
        <v>1.3984117975602031</v>
      </c>
      <c r="S15" s="4">
        <f t="shared" si="2"/>
        <v>3.1073389830457114</v>
      </c>
      <c r="T15" s="4">
        <f t="shared" si="2"/>
        <v>2.1730674684008835</v>
      </c>
      <c r="U15" s="4">
        <f t="shared" si="2"/>
        <v>2.5407785333546</v>
      </c>
      <c r="V15" s="4">
        <f t="shared" si="2"/>
        <v>1.70293863659264</v>
      </c>
      <c r="W15" s="4">
        <f t="shared" si="2"/>
        <v>3.1073389830457114</v>
      </c>
      <c r="X15" s="4">
        <f t="shared" si="2"/>
        <v>2.3664319132398464</v>
      </c>
      <c r="Y15" s="4">
        <f t="shared" si="2"/>
        <v>2.98142396999972</v>
      </c>
      <c r="Z15" s="4">
        <f t="shared" si="2"/>
        <v>2.6997942308422118</v>
      </c>
      <c r="AA15" s="4">
        <f t="shared" si="2"/>
        <v>9.6107578612025524</v>
      </c>
      <c r="AB15" s="35">
        <f t="shared" si="2"/>
        <v>20.161672935437554</v>
      </c>
    </row>
    <row r="16" spans="1:28" ht="15" thickBot="1" x14ac:dyDescent="0.4"/>
    <row r="17" spans="2:12" ht="14.5" customHeight="1" x14ac:dyDescent="0.35">
      <c r="B17" s="82" t="s">
        <v>83</v>
      </c>
      <c r="C17" s="78" t="s">
        <v>20</v>
      </c>
      <c r="D17" s="77"/>
      <c r="E17" s="79" t="s">
        <v>29</v>
      </c>
      <c r="F17" s="80"/>
      <c r="G17" s="79" t="s">
        <v>30</v>
      </c>
      <c r="H17" s="80"/>
      <c r="I17" s="76" t="s">
        <v>84</v>
      </c>
      <c r="J17" s="81"/>
    </row>
    <row r="18" spans="2:12" ht="15" thickBot="1" x14ac:dyDescent="0.4">
      <c r="B18" s="75"/>
      <c r="C18" s="50" t="s">
        <v>81</v>
      </c>
      <c r="D18" s="53" t="s">
        <v>82</v>
      </c>
      <c r="E18" s="51" t="s">
        <v>81</v>
      </c>
      <c r="F18" s="53" t="s">
        <v>82</v>
      </c>
      <c r="G18" s="51" t="s">
        <v>81</v>
      </c>
      <c r="H18" s="53" t="s">
        <v>82</v>
      </c>
      <c r="I18" s="51" t="s">
        <v>81</v>
      </c>
      <c r="J18" s="52" t="s">
        <v>82</v>
      </c>
    </row>
    <row r="19" spans="2:12" x14ac:dyDescent="0.35">
      <c r="B19" s="49" t="s">
        <v>75</v>
      </c>
      <c r="C19" s="17">
        <v>90</v>
      </c>
      <c r="D19" s="54">
        <v>90</v>
      </c>
      <c r="E19">
        <v>90</v>
      </c>
      <c r="F19" s="54">
        <v>90</v>
      </c>
      <c r="G19">
        <v>90</v>
      </c>
      <c r="H19" s="54">
        <v>90</v>
      </c>
      <c r="I19">
        <v>270</v>
      </c>
      <c r="J19" s="34">
        <v>270</v>
      </c>
    </row>
    <row r="20" spans="2:12" x14ac:dyDescent="0.35">
      <c r="B20" s="47" t="s">
        <v>76</v>
      </c>
      <c r="C20" s="17">
        <f>'General Analysis'!C14/90</f>
        <v>0.93333333333333335</v>
      </c>
      <c r="D20" s="54">
        <f>'General Analysis'!D14/90</f>
        <v>0.9555555555555556</v>
      </c>
      <c r="E20">
        <f>'General Analysis'!C15/90</f>
        <v>0.91111111111111109</v>
      </c>
      <c r="F20" s="54">
        <f>'General Analysis'!D15/90</f>
        <v>0.91111111111111109</v>
      </c>
      <c r="G20">
        <f>'General Analysis'!C16/90</f>
        <v>0.87777777777777777</v>
      </c>
      <c r="H20" s="54">
        <f>'General Analysis'!D16/90</f>
        <v>0.94444444444444442</v>
      </c>
      <c r="I20">
        <f>'General Analysis'!P3/'General Analysis'!O3</f>
        <v>0.90740740740740744</v>
      </c>
      <c r="J20" s="34">
        <f>'General Analysis'!Q3/'General Analysis'!O3</f>
        <v>0.937037037037037</v>
      </c>
    </row>
    <row r="21" spans="2:12" x14ac:dyDescent="0.35">
      <c r="B21" s="47" t="s">
        <v>77</v>
      </c>
      <c r="C21" s="17">
        <f>C19*C20</f>
        <v>84</v>
      </c>
      <c r="D21" s="54">
        <f t="shared" ref="D21:J21" si="3">D19*D20</f>
        <v>86</v>
      </c>
      <c r="E21">
        <f t="shared" si="3"/>
        <v>82</v>
      </c>
      <c r="F21" s="54">
        <f t="shared" si="3"/>
        <v>82</v>
      </c>
      <c r="G21">
        <f t="shared" si="3"/>
        <v>79</v>
      </c>
      <c r="H21" s="54">
        <f t="shared" si="3"/>
        <v>85</v>
      </c>
      <c r="I21">
        <f t="shared" si="3"/>
        <v>245</v>
      </c>
      <c r="J21" s="34">
        <f t="shared" si="3"/>
        <v>253</v>
      </c>
    </row>
    <row r="22" spans="2:12" x14ac:dyDescent="0.35">
      <c r="B22" s="47" t="s">
        <v>78</v>
      </c>
      <c r="C22" s="17">
        <f>C19*C20*(1-C20)</f>
        <v>5.5999999999999988</v>
      </c>
      <c r="D22" s="54">
        <f t="shared" ref="D22:J22" si="4">D19*D20*(1-D20)</f>
        <v>3.8222222222222184</v>
      </c>
      <c r="E22">
        <f t="shared" si="4"/>
        <v>7.2888888888888905</v>
      </c>
      <c r="F22" s="54">
        <f t="shared" si="4"/>
        <v>7.2888888888888905</v>
      </c>
      <c r="G22">
        <f t="shared" si="4"/>
        <v>9.6555555555555568</v>
      </c>
      <c r="H22" s="54">
        <f t="shared" si="4"/>
        <v>4.7222222222222241</v>
      </c>
      <c r="I22">
        <f t="shared" si="4"/>
        <v>22.685185185185176</v>
      </c>
      <c r="J22" s="34">
        <f t="shared" si="4"/>
        <v>15.929629629629639</v>
      </c>
    </row>
    <row r="23" spans="2:12" ht="15" thickBot="1" x14ac:dyDescent="0.4">
      <c r="B23" s="46" t="s">
        <v>79</v>
      </c>
      <c r="C23" s="18">
        <f>SQRT(C22)</f>
        <v>2.3664319132398464</v>
      </c>
      <c r="D23" s="55">
        <f t="shared" ref="D23:J23" si="5">SQRT(D22)</f>
        <v>1.9550504398153563</v>
      </c>
      <c r="E23" s="4">
        <f t="shared" si="5"/>
        <v>2.6997942308422118</v>
      </c>
      <c r="F23" s="55">
        <f t="shared" si="5"/>
        <v>2.6997942308422118</v>
      </c>
      <c r="G23" s="4">
        <f t="shared" si="5"/>
        <v>3.1073389830457114</v>
      </c>
      <c r="H23" s="55">
        <f t="shared" si="5"/>
        <v>2.1730674684008835</v>
      </c>
      <c r="I23" s="4">
        <f t="shared" si="5"/>
        <v>4.7628967220784011</v>
      </c>
      <c r="J23" s="35">
        <f t="shared" si="5"/>
        <v>3.9911940105223698</v>
      </c>
    </row>
    <row r="24" spans="2:12" ht="15" thickBot="1" x14ac:dyDescent="0.4"/>
    <row r="25" spans="2:12" x14ac:dyDescent="0.35">
      <c r="B25" s="82" t="s">
        <v>85</v>
      </c>
      <c r="C25" s="78" t="s">
        <v>7</v>
      </c>
      <c r="D25" s="77"/>
      <c r="E25" s="76" t="s">
        <v>18</v>
      </c>
      <c r="F25" s="77"/>
      <c r="G25" s="76" t="s">
        <v>19</v>
      </c>
      <c r="H25" s="77"/>
      <c r="I25" s="76" t="s">
        <v>27</v>
      </c>
      <c r="J25" s="77"/>
      <c r="K25" s="76" t="s">
        <v>8</v>
      </c>
      <c r="L25" s="81"/>
    </row>
    <row r="26" spans="2:12" ht="15" thickBot="1" x14ac:dyDescent="0.4">
      <c r="B26" s="75"/>
      <c r="C26" s="50" t="s">
        <v>81</v>
      </c>
      <c r="D26" s="53" t="s">
        <v>82</v>
      </c>
      <c r="E26" s="51" t="s">
        <v>81</v>
      </c>
      <c r="F26" s="53" t="s">
        <v>82</v>
      </c>
      <c r="G26" s="51" t="s">
        <v>81</v>
      </c>
      <c r="H26" s="53" t="s">
        <v>82</v>
      </c>
      <c r="I26" s="51" t="s">
        <v>81</v>
      </c>
      <c r="J26" s="53" t="s">
        <v>82</v>
      </c>
      <c r="K26" s="51" t="s">
        <v>81</v>
      </c>
      <c r="L26" s="52" t="s">
        <v>82</v>
      </c>
    </row>
    <row r="27" spans="2:12" x14ac:dyDescent="0.35">
      <c r="B27" s="49" t="s">
        <v>75</v>
      </c>
      <c r="C27" s="56">
        <f>90</f>
        <v>90</v>
      </c>
      <c r="D27" s="57">
        <v>90</v>
      </c>
      <c r="E27" s="9">
        <v>90</v>
      </c>
      <c r="F27" s="57">
        <v>90</v>
      </c>
      <c r="G27" s="9">
        <v>90</v>
      </c>
      <c r="H27" s="57">
        <v>90</v>
      </c>
      <c r="I27" s="9">
        <v>90</v>
      </c>
      <c r="J27" s="57">
        <v>90</v>
      </c>
      <c r="K27" s="9">
        <v>360</v>
      </c>
      <c r="L27" s="12">
        <v>360</v>
      </c>
    </row>
    <row r="28" spans="2:12" x14ac:dyDescent="0.35">
      <c r="B28" s="47" t="s">
        <v>76</v>
      </c>
      <c r="C28" s="17">
        <f>'General Analysis'!C17/90</f>
        <v>0.96666666666666667</v>
      </c>
      <c r="D28" s="54">
        <f>'General Analysis'!D17/90</f>
        <v>0.97777777777777775</v>
      </c>
      <c r="E28">
        <f>'General Analysis'!C18/90</f>
        <v>0.88888888888888884</v>
      </c>
      <c r="F28" s="54">
        <f>'General Analysis'!D18/90</f>
        <v>0.98888888888888893</v>
      </c>
      <c r="G28">
        <f>'General Analysis'!C19/90</f>
        <v>0.9</v>
      </c>
      <c r="H28" s="54">
        <f>'General Analysis'!D19/90</f>
        <v>0.96666666666666667</v>
      </c>
      <c r="I28">
        <f>'General Analysis'!C20/90</f>
        <v>0.88888888888888884</v>
      </c>
      <c r="J28" s="54">
        <f>'General Analysis'!D20/90</f>
        <v>0.9</v>
      </c>
      <c r="K28">
        <f>'General Analysis'!P4/'General Analysis'!O4</f>
        <v>0.91111111111111109</v>
      </c>
      <c r="L28" s="34">
        <f>'General Analysis'!Q4/'General Analysis'!O4</f>
        <v>0.95833333333333337</v>
      </c>
    </row>
    <row r="29" spans="2:12" x14ac:dyDescent="0.35">
      <c r="B29" s="47" t="s">
        <v>77</v>
      </c>
      <c r="C29" s="17">
        <f>C27*C28</f>
        <v>87</v>
      </c>
      <c r="D29" s="54">
        <f t="shared" ref="D29:L29" si="6">D27*D28</f>
        <v>88</v>
      </c>
      <c r="E29">
        <f t="shared" si="6"/>
        <v>80</v>
      </c>
      <c r="F29" s="54">
        <f t="shared" si="6"/>
        <v>89</v>
      </c>
      <c r="G29">
        <f t="shared" si="6"/>
        <v>81</v>
      </c>
      <c r="H29" s="54">
        <f t="shared" si="6"/>
        <v>87</v>
      </c>
      <c r="I29">
        <f t="shared" si="6"/>
        <v>80</v>
      </c>
      <c r="J29" s="54">
        <f t="shared" si="6"/>
        <v>81</v>
      </c>
      <c r="K29">
        <f t="shared" si="6"/>
        <v>328</v>
      </c>
      <c r="L29" s="34">
        <f t="shared" si="6"/>
        <v>345</v>
      </c>
    </row>
    <row r="30" spans="2:12" x14ac:dyDescent="0.35">
      <c r="B30" s="47" t="s">
        <v>78</v>
      </c>
      <c r="C30" s="17">
        <f>C27*C28*(1-C28)</f>
        <v>2.8999999999999995</v>
      </c>
      <c r="D30" s="54">
        <f t="shared" ref="D30:L30" si="7">D27*D28*(1-D28)</f>
        <v>1.9555555555555584</v>
      </c>
      <c r="E30">
        <f t="shared" si="7"/>
        <v>8.8888888888888928</v>
      </c>
      <c r="F30" s="54">
        <f t="shared" si="7"/>
        <v>0.98888888888888538</v>
      </c>
      <c r="G30">
        <f t="shared" si="7"/>
        <v>8.0999999999999979</v>
      </c>
      <c r="H30" s="54">
        <f t="shared" si="7"/>
        <v>2.8999999999999995</v>
      </c>
      <c r="I30">
        <f t="shared" si="7"/>
        <v>8.8888888888888928</v>
      </c>
      <c r="J30" s="54">
        <f t="shared" si="7"/>
        <v>8.0999999999999979</v>
      </c>
      <c r="K30">
        <f t="shared" si="7"/>
        <v>29.155555555555562</v>
      </c>
      <c r="L30" s="34">
        <f t="shared" si="7"/>
        <v>14.374999999999988</v>
      </c>
    </row>
    <row r="31" spans="2:12" ht="15" thickBot="1" x14ac:dyDescent="0.4">
      <c r="B31" s="46" t="s">
        <v>79</v>
      </c>
      <c r="C31" s="18">
        <f>SQRT(C30)</f>
        <v>1.70293863659264</v>
      </c>
      <c r="D31" s="55">
        <f t="shared" ref="D31:L31" si="8">SQRT(D30)</f>
        <v>1.3984117975602031</v>
      </c>
      <c r="E31" s="4">
        <f t="shared" si="8"/>
        <v>2.98142396999972</v>
      </c>
      <c r="F31" s="55">
        <f t="shared" si="8"/>
        <v>0.99442892601175137</v>
      </c>
      <c r="G31" s="4">
        <f t="shared" si="8"/>
        <v>2.8460498941515411</v>
      </c>
      <c r="H31" s="55">
        <f t="shared" si="8"/>
        <v>1.70293863659264</v>
      </c>
      <c r="I31" s="4">
        <f t="shared" si="8"/>
        <v>2.98142396999972</v>
      </c>
      <c r="J31" s="55">
        <f t="shared" si="8"/>
        <v>2.8460498941515411</v>
      </c>
      <c r="K31" s="4">
        <f t="shared" si="8"/>
        <v>5.3995884616844236</v>
      </c>
      <c r="L31" s="35">
        <f t="shared" si="8"/>
        <v>3.7914377220257736</v>
      </c>
    </row>
    <row r="32" spans="2:12" ht="15" thickBot="1" x14ac:dyDescent="0.4"/>
    <row r="33" spans="2:20" x14ac:dyDescent="0.35">
      <c r="B33" s="82" t="s">
        <v>86</v>
      </c>
      <c r="C33" s="78" t="s">
        <v>87</v>
      </c>
      <c r="D33" s="81"/>
    </row>
    <row r="34" spans="2:20" ht="15" thickBot="1" x14ac:dyDescent="0.4">
      <c r="B34" s="75"/>
      <c r="C34" s="50" t="s">
        <v>81</v>
      </c>
      <c r="D34" s="52" t="s">
        <v>82</v>
      </c>
    </row>
    <row r="35" spans="2:20" x14ac:dyDescent="0.35">
      <c r="B35" s="49" t="s">
        <v>75</v>
      </c>
      <c r="C35" s="56">
        <v>90</v>
      </c>
      <c r="D35" s="12">
        <v>90</v>
      </c>
    </row>
    <row r="36" spans="2:20" x14ac:dyDescent="0.35">
      <c r="B36" s="47" t="s">
        <v>76</v>
      </c>
      <c r="C36" s="17">
        <f>'General Analysis'!P5/90</f>
        <v>0.98888888888888893</v>
      </c>
      <c r="D36" s="34">
        <f>'General Analysis'!Q5/90</f>
        <v>0.97777777777777775</v>
      </c>
    </row>
    <row r="37" spans="2:20" x14ac:dyDescent="0.35">
      <c r="B37" s="47" t="s">
        <v>77</v>
      </c>
      <c r="C37" s="17">
        <f>C35*C36</f>
        <v>89</v>
      </c>
      <c r="D37" s="34">
        <f>D35*D36</f>
        <v>88</v>
      </c>
    </row>
    <row r="38" spans="2:20" x14ac:dyDescent="0.35">
      <c r="B38" s="47" t="s">
        <v>78</v>
      </c>
      <c r="C38" s="17">
        <f>C35*C36*(1-C36)</f>
        <v>0.98888888888888538</v>
      </c>
      <c r="D38" s="34">
        <f>D35*D36*(1-D36)</f>
        <v>1.9555555555555584</v>
      </c>
    </row>
    <row r="39" spans="2:20" ht="15" thickBot="1" x14ac:dyDescent="0.4">
      <c r="B39" s="46" t="s">
        <v>79</v>
      </c>
      <c r="C39" s="18">
        <f>SQRT(C38)</f>
        <v>0.99442892601175137</v>
      </c>
      <c r="D39" s="35">
        <f>SQRT(D38)</f>
        <v>1.3984117975602031</v>
      </c>
    </row>
    <row r="40" spans="2:20" ht="15" thickBot="1" x14ac:dyDescent="0.4"/>
    <row r="41" spans="2:20" x14ac:dyDescent="0.35">
      <c r="B41" s="82" t="s">
        <v>88</v>
      </c>
      <c r="C41" s="78" t="s">
        <v>2</v>
      </c>
      <c r="D41" s="77"/>
      <c r="E41" s="76" t="s">
        <v>6</v>
      </c>
      <c r="F41" s="77"/>
      <c r="G41" s="76" t="s">
        <v>9</v>
      </c>
      <c r="H41" s="77"/>
      <c r="I41" s="76" t="s">
        <v>14</v>
      </c>
      <c r="J41" s="77"/>
      <c r="K41" s="76" t="s">
        <v>23</v>
      </c>
      <c r="L41" s="77"/>
      <c r="M41" s="76" t="s">
        <v>26</v>
      </c>
      <c r="N41" s="77"/>
      <c r="O41" s="76" t="s">
        <v>28</v>
      </c>
      <c r="P41" s="77"/>
      <c r="Q41" s="76" t="s">
        <v>32</v>
      </c>
      <c r="R41" s="77"/>
      <c r="S41" s="76" t="s">
        <v>3</v>
      </c>
      <c r="T41" s="81"/>
    </row>
    <row r="42" spans="2:20" ht="15" thickBot="1" x14ac:dyDescent="0.4">
      <c r="B42" s="75"/>
      <c r="C42" s="50" t="s">
        <v>89</v>
      </c>
      <c r="D42" s="53" t="s">
        <v>82</v>
      </c>
      <c r="E42" s="51" t="s">
        <v>89</v>
      </c>
      <c r="F42" s="53" t="s">
        <v>82</v>
      </c>
      <c r="G42" s="51" t="s">
        <v>89</v>
      </c>
      <c r="H42" s="53" t="s">
        <v>82</v>
      </c>
      <c r="I42" s="51" t="s">
        <v>89</v>
      </c>
      <c r="J42" s="53" t="s">
        <v>82</v>
      </c>
      <c r="K42" s="51" t="s">
        <v>89</v>
      </c>
      <c r="L42" s="53" t="s">
        <v>82</v>
      </c>
      <c r="M42" s="51" t="s">
        <v>89</v>
      </c>
      <c r="N42" s="53" t="s">
        <v>82</v>
      </c>
      <c r="O42" s="51" t="s">
        <v>89</v>
      </c>
      <c r="P42" s="53" t="s">
        <v>82</v>
      </c>
      <c r="Q42" s="51" t="s">
        <v>89</v>
      </c>
      <c r="R42" s="53" t="s">
        <v>82</v>
      </c>
      <c r="S42" s="51" t="s">
        <v>81</v>
      </c>
      <c r="T42" s="52" t="s">
        <v>82</v>
      </c>
    </row>
    <row r="43" spans="2:20" x14ac:dyDescent="0.35">
      <c r="B43" s="49" t="s">
        <v>75</v>
      </c>
      <c r="C43" s="17">
        <v>90</v>
      </c>
      <c r="D43" s="54">
        <v>90</v>
      </c>
      <c r="E43">
        <v>90</v>
      </c>
      <c r="F43" s="54">
        <v>90</v>
      </c>
      <c r="G43">
        <v>90</v>
      </c>
      <c r="H43" s="54">
        <v>90</v>
      </c>
      <c r="I43">
        <v>90</v>
      </c>
      <c r="J43" s="54">
        <v>90</v>
      </c>
      <c r="K43">
        <v>90</v>
      </c>
      <c r="L43" s="54">
        <v>90</v>
      </c>
      <c r="M43">
        <v>90</v>
      </c>
      <c r="N43" s="54">
        <v>90</v>
      </c>
      <c r="O43">
        <v>90</v>
      </c>
      <c r="P43" s="54">
        <v>90</v>
      </c>
      <c r="Q43">
        <v>90</v>
      </c>
      <c r="R43" s="54">
        <v>90</v>
      </c>
      <c r="S43">
        <v>720</v>
      </c>
      <c r="T43" s="34">
        <v>720</v>
      </c>
    </row>
    <row r="44" spans="2:20" x14ac:dyDescent="0.35">
      <c r="B44" s="47" t="s">
        <v>76</v>
      </c>
      <c r="C44" s="17">
        <f>'General Analysis'!C22/90</f>
        <v>0.94444444444444442</v>
      </c>
      <c r="D44" s="54">
        <f>'General Analysis'!D22/90</f>
        <v>0.92222222222222228</v>
      </c>
      <c r="E44">
        <f>'General Analysis'!C23/90</f>
        <v>0.87777777777777777</v>
      </c>
      <c r="F44" s="54">
        <f>'General Analysis'!D23/90</f>
        <v>0.96666666666666667</v>
      </c>
      <c r="G44">
        <f>'General Analysis'!C24/90</f>
        <v>0.92222222222222228</v>
      </c>
      <c r="H44" s="54">
        <f>'General Analysis'!D24/90</f>
        <v>0.94444444444444442</v>
      </c>
      <c r="I44">
        <f>'General Analysis'!C25/90</f>
        <v>0.92222222222222228</v>
      </c>
      <c r="J44" s="54">
        <f>'General Analysis'!D25/90</f>
        <v>0.96666666666666667</v>
      </c>
      <c r="K44">
        <f>'General Analysis'!C26/90</f>
        <v>0.92222222222222228</v>
      </c>
      <c r="L44" s="54">
        <f>'General Analysis'!D26/90</f>
        <v>0.98888888888888893</v>
      </c>
      <c r="M44">
        <f>'General Analysis'!C27/90</f>
        <v>0.94444444444444442</v>
      </c>
      <c r="N44" s="54">
        <f>'General Analysis'!D27/90</f>
        <v>0.97777777777777775</v>
      </c>
      <c r="O44">
        <f>'General Analysis'!C28/90</f>
        <v>0.8</v>
      </c>
      <c r="P44" s="54">
        <f>'General Analysis'!D28/90</f>
        <v>0.9555555555555556</v>
      </c>
      <c r="Q44">
        <f>'General Analysis'!C29/90</f>
        <v>0.9</v>
      </c>
      <c r="R44" s="54">
        <f>'General Analysis'!D29/90</f>
        <v>0.9555555555555556</v>
      </c>
      <c r="S44">
        <f>'General Analysis'!P6/'General Analysis'!O6</f>
        <v>0.90416666666666667</v>
      </c>
      <c r="T44" s="34">
        <f>'General Analysis'!Q6/'General Analysis'!O6</f>
        <v>0.95972222222222225</v>
      </c>
    </row>
    <row r="45" spans="2:20" x14ac:dyDescent="0.35">
      <c r="B45" s="47" t="s">
        <v>77</v>
      </c>
      <c r="C45" s="17">
        <f>C43*C44</f>
        <v>85</v>
      </c>
      <c r="D45" s="54">
        <f t="shared" ref="D45:T45" si="9">D43*D44</f>
        <v>83</v>
      </c>
      <c r="E45">
        <f t="shared" si="9"/>
        <v>79</v>
      </c>
      <c r="F45" s="54">
        <f t="shared" si="9"/>
        <v>87</v>
      </c>
      <c r="G45">
        <f t="shared" si="9"/>
        <v>83</v>
      </c>
      <c r="H45" s="54">
        <f t="shared" si="9"/>
        <v>85</v>
      </c>
      <c r="I45">
        <f t="shared" si="9"/>
        <v>83</v>
      </c>
      <c r="J45" s="54">
        <f t="shared" si="9"/>
        <v>87</v>
      </c>
      <c r="K45">
        <f t="shared" si="9"/>
        <v>83</v>
      </c>
      <c r="L45" s="54">
        <f t="shared" si="9"/>
        <v>89</v>
      </c>
      <c r="M45">
        <f t="shared" si="9"/>
        <v>85</v>
      </c>
      <c r="N45" s="54">
        <f t="shared" si="9"/>
        <v>88</v>
      </c>
      <c r="O45">
        <f t="shared" si="9"/>
        <v>72</v>
      </c>
      <c r="P45" s="54">
        <f t="shared" si="9"/>
        <v>86</v>
      </c>
      <c r="Q45">
        <f t="shared" si="9"/>
        <v>81</v>
      </c>
      <c r="R45" s="54">
        <f t="shared" si="9"/>
        <v>86</v>
      </c>
      <c r="S45">
        <f t="shared" si="9"/>
        <v>651</v>
      </c>
      <c r="T45" s="34">
        <f t="shared" si="9"/>
        <v>691</v>
      </c>
    </row>
    <row r="46" spans="2:20" x14ac:dyDescent="0.35">
      <c r="B46" s="47" t="s">
        <v>78</v>
      </c>
      <c r="C46" s="17">
        <f>C43*C44*(1-C44)</f>
        <v>4.7222222222222241</v>
      </c>
      <c r="D46" s="54">
        <f t="shared" ref="D46:T46" si="10">D43*D44*(1-D44)</f>
        <v>6.4555555555555513</v>
      </c>
      <c r="E46">
        <f t="shared" si="10"/>
        <v>9.6555555555555568</v>
      </c>
      <c r="F46" s="54">
        <f t="shared" si="10"/>
        <v>2.8999999999999995</v>
      </c>
      <c r="G46">
        <f t="shared" si="10"/>
        <v>6.4555555555555513</v>
      </c>
      <c r="H46" s="54">
        <f t="shared" si="10"/>
        <v>4.7222222222222241</v>
      </c>
      <c r="I46">
        <f t="shared" si="10"/>
        <v>6.4555555555555513</v>
      </c>
      <c r="J46" s="54">
        <f t="shared" si="10"/>
        <v>2.8999999999999995</v>
      </c>
      <c r="K46">
        <f t="shared" si="10"/>
        <v>6.4555555555555513</v>
      </c>
      <c r="L46" s="54">
        <f t="shared" si="10"/>
        <v>0.98888888888888538</v>
      </c>
      <c r="M46">
        <f t="shared" si="10"/>
        <v>4.7222222222222241</v>
      </c>
      <c r="N46" s="54">
        <f t="shared" si="10"/>
        <v>1.9555555555555584</v>
      </c>
      <c r="O46">
        <f t="shared" si="10"/>
        <v>14.399999999999997</v>
      </c>
      <c r="P46" s="54">
        <f t="shared" si="10"/>
        <v>3.8222222222222184</v>
      </c>
      <c r="Q46">
        <f t="shared" si="10"/>
        <v>8.0999999999999979</v>
      </c>
      <c r="R46" s="54">
        <f t="shared" si="10"/>
        <v>3.8222222222222184</v>
      </c>
      <c r="S46">
        <f t="shared" si="10"/>
        <v>62.387499999999996</v>
      </c>
      <c r="T46" s="34">
        <f t="shared" si="10"/>
        <v>27.831944444444421</v>
      </c>
    </row>
    <row r="47" spans="2:20" ht="15" thickBot="1" x14ac:dyDescent="0.4">
      <c r="B47" s="46" t="s">
        <v>79</v>
      </c>
      <c r="C47" s="18">
        <f>SQRT(C46)</f>
        <v>2.1730674684008835</v>
      </c>
      <c r="D47" s="55">
        <f t="shared" ref="D47:T47" si="11">SQRT(D46)</f>
        <v>2.5407785333546</v>
      </c>
      <c r="E47" s="4">
        <f t="shared" si="11"/>
        <v>3.1073389830457114</v>
      </c>
      <c r="F47" s="55">
        <f t="shared" si="11"/>
        <v>1.70293863659264</v>
      </c>
      <c r="G47" s="4">
        <f t="shared" si="11"/>
        <v>2.5407785333546</v>
      </c>
      <c r="H47" s="55">
        <f t="shared" si="11"/>
        <v>2.1730674684008835</v>
      </c>
      <c r="I47" s="4">
        <f t="shared" si="11"/>
        <v>2.5407785333546</v>
      </c>
      <c r="J47" s="55">
        <f t="shared" si="11"/>
        <v>1.70293863659264</v>
      </c>
      <c r="K47" s="4">
        <f t="shared" si="11"/>
        <v>2.5407785333546</v>
      </c>
      <c r="L47" s="55">
        <f t="shared" si="11"/>
        <v>0.99442892601175137</v>
      </c>
      <c r="M47" s="4">
        <f t="shared" si="11"/>
        <v>2.1730674684008835</v>
      </c>
      <c r="N47" s="55">
        <f t="shared" si="11"/>
        <v>1.3984117975602031</v>
      </c>
      <c r="O47" s="4">
        <f t="shared" si="11"/>
        <v>3.7947331922020546</v>
      </c>
      <c r="P47" s="55">
        <f t="shared" si="11"/>
        <v>1.9550504398153563</v>
      </c>
      <c r="Q47" s="4">
        <f t="shared" si="11"/>
        <v>2.8460498941515411</v>
      </c>
      <c r="R47" s="55">
        <f t="shared" si="11"/>
        <v>1.9550504398153563</v>
      </c>
      <c r="S47" s="4">
        <f t="shared" si="11"/>
        <v>7.8985758209945667</v>
      </c>
      <c r="T47" s="35">
        <f t="shared" si="11"/>
        <v>5.2755989654677524</v>
      </c>
    </row>
    <row r="48" spans="2:20" ht="15" thickBot="1" x14ac:dyDescent="0.4"/>
    <row r="49" spans="2:4" x14ac:dyDescent="0.35">
      <c r="B49" s="74" t="s">
        <v>90</v>
      </c>
      <c r="C49" s="78" t="s">
        <v>91</v>
      </c>
      <c r="D49" s="81"/>
    </row>
    <row r="50" spans="2:4" ht="15" thickBot="1" x14ac:dyDescent="0.4">
      <c r="B50" s="75"/>
      <c r="C50" s="50" t="s">
        <v>81</v>
      </c>
      <c r="D50" s="52" t="s">
        <v>82</v>
      </c>
    </row>
    <row r="51" spans="2:4" x14ac:dyDescent="0.35">
      <c r="B51" s="49" t="s">
        <v>75</v>
      </c>
      <c r="C51" s="17">
        <v>2520</v>
      </c>
      <c r="D51" s="34">
        <v>2520</v>
      </c>
    </row>
    <row r="52" spans="2:4" x14ac:dyDescent="0.35">
      <c r="B52" s="47" t="s">
        <v>76</v>
      </c>
      <c r="C52" s="17">
        <f>'General Analysis'!C30/'Binomial Distribution'!C51</f>
        <v>0.90912698412698412</v>
      </c>
      <c r="D52" s="34">
        <f>'General Analysis'!D30/'Binomial Distribution'!D51</f>
        <v>0.95714285714285718</v>
      </c>
    </row>
    <row r="53" spans="2:4" x14ac:dyDescent="0.35">
      <c r="B53" s="47" t="s">
        <v>77</v>
      </c>
      <c r="C53" s="17">
        <f>C51*C52</f>
        <v>2291</v>
      </c>
      <c r="D53" s="34">
        <f>D51*D52</f>
        <v>2412</v>
      </c>
    </row>
    <row r="54" spans="2:4" x14ac:dyDescent="0.35">
      <c r="B54" s="47" t="s">
        <v>78</v>
      </c>
      <c r="C54" s="17">
        <f>C51*C52*(1-C52)</f>
        <v>208.19007936507938</v>
      </c>
      <c r="D54" s="34">
        <f>D51*D52*(1-D52)</f>
        <v>103.37142857142847</v>
      </c>
    </row>
    <row r="55" spans="2:4" ht="15" thickBot="1" x14ac:dyDescent="0.4">
      <c r="B55" s="46" t="s">
        <v>79</v>
      </c>
      <c r="C55" s="18">
        <f>SQRT(C54)</f>
        <v>14.428793413348165</v>
      </c>
      <c r="D55" s="35">
        <f>SQRT(D54)</f>
        <v>10.167174070085968</v>
      </c>
    </row>
  </sheetData>
  <mergeCells count="39">
    <mergeCell ref="M41:N41"/>
    <mergeCell ref="O41:P41"/>
    <mergeCell ref="Q41:R41"/>
    <mergeCell ref="S41:T41"/>
    <mergeCell ref="B49:B50"/>
    <mergeCell ref="C49:D49"/>
    <mergeCell ref="K25:L25"/>
    <mergeCell ref="B33:B34"/>
    <mergeCell ref="C33:D33"/>
    <mergeCell ref="B41:B42"/>
    <mergeCell ref="C41:D41"/>
    <mergeCell ref="E41:F41"/>
    <mergeCell ref="G41:H41"/>
    <mergeCell ref="I41:J41"/>
    <mergeCell ref="K41:L41"/>
    <mergeCell ref="C17:D17"/>
    <mergeCell ref="E17:F17"/>
    <mergeCell ref="G17:H17"/>
    <mergeCell ref="I17:J17"/>
    <mergeCell ref="B25:B26"/>
    <mergeCell ref="C25:D25"/>
    <mergeCell ref="E25:F25"/>
    <mergeCell ref="G25:H25"/>
    <mergeCell ref="I25:J25"/>
    <mergeCell ref="B17:B18"/>
    <mergeCell ref="AA9:AB9"/>
    <mergeCell ref="B9:B10"/>
    <mergeCell ref="Y9:Z9"/>
    <mergeCell ref="W9:X9"/>
    <mergeCell ref="U9:V9"/>
    <mergeCell ref="S9:T9"/>
    <mergeCell ref="Q9:R9"/>
    <mergeCell ref="O9:P9"/>
    <mergeCell ref="M9:N9"/>
    <mergeCell ref="K9:L9"/>
    <mergeCell ref="I9:J9"/>
    <mergeCell ref="G9:H9"/>
    <mergeCell ref="E9:F9"/>
    <mergeCell ref="C9:D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AF4DC-99A1-4FA0-A7EC-0F0CE901A908}">
  <dimension ref="A1:AH4"/>
  <sheetViews>
    <sheetView tabSelected="1" workbookViewId="0">
      <selection activeCell="AH4" sqref="AH4"/>
    </sheetView>
  </sheetViews>
  <sheetFormatPr defaultRowHeight="14.5" x14ac:dyDescent="0.35"/>
  <cols>
    <col min="1" max="1" width="28.7265625" bestFit="1" customWidth="1"/>
    <col min="2" max="2" width="18.08984375" bestFit="1" customWidth="1"/>
    <col min="3" max="3" width="11.54296875" bestFit="1" customWidth="1"/>
    <col min="4" max="4" width="8.7265625" customWidth="1"/>
    <col min="5" max="5" width="10.26953125" bestFit="1" customWidth="1"/>
    <col min="6" max="6" width="8.54296875" customWidth="1"/>
    <col min="7" max="7" width="17.90625" bestFit="1" customWidth="1"/>
    <col min="9" max="9" width="13.36328125" bestFit="1" customWidth="1"/>
    <col min="10" max="10" width="11.6328125" bestFit="1" customWidth="1"/>
    <col min="11" max="11" width="12" bestFit="1" customWidth="1"/>
    <col min="12" max="12" width="18.453125" bestFit="1" customWidth="1"/>
    <col min="13" max="13" width="9.6328125" customWidth="1"/>
    <col min="14" max="14" width="9.26953125" customWidth="1"/>
    <col min="15" max="15" width="17.54296875" bestFit="1" customWidth="1"/>
    <col min="16" max="16" width="16.08984375" bestFit="1" customWidth="1"/>
    <col min="17" max="17" width="16.26953125" bestFit="1" customWidth="1"/>
    <col min="18" max="18" width="9.1796875" bestFit="1" customWidth="1"/>
    <col min="19" max="19" width="18.08984375" bestFit="1" customWidth="1"/>
    <col min="20" max="20" width="9.90625" bestFit="1" customWidth="1"/>
    <col min="22" max="22" width="13" bestFit="1" customWidth="1"/>
    <col min="23" max="23" width="12.6328125" bestFit="1" customWidth="1"/>
    <col min="24" max="24" width="19.7265625" bestFit="1" customWidth="1"/>
    <col min="25" max="25" width="8.54296875" bestFit="1" customWidth="1"/>
    <col min="26" max="26" width="10" bestFit="1" customWidth="1"/>
    <col min="27" max="27" width="13.08984375" bestFit="1" customWidth="1"/>
    <col min="28" max="28" width="15.81640625" bestFit="1" customWidth="1"/>
    <col min="29" max="29" width="9.6328125" bestFit="1" customWidth="1"/>
    <col min="30" max="30" width="24" bestFit="1" customWidth="1"/>
    <col min="31" max="31" width="10.54296875" customWidth="1"/>
    <col min="32" max="32" width="15.26953125" bestFit="1" customWidth="1"/>
  </cols>
  <sheetData>
    <row r="1" spans="1:34" x14ac:dyDescent="0.35">
      <c r="A1" t="s">
        <v>74</v>
      </c>
      <c r="B1" t="s">
        <v>4</v>
      </c>
      <c r="C1" t="s">
        <v>10</v>
      </c>
      <c r="D1" t="s">
        <v>11</v>
      </c>
      <c r="E1" t="s">
        <v>12</v>
      </c>
      <c r="F1" t="s">
        <v>13</v>
      </c>
      <c r="G1" t="s">
        <v>16</v>
      </c>
      <c r="H1" t="s">
        <v>17</v>
      </c>
      <c r="I1" t="s">
        <v>22</v>
      </c>
      <c r="J1" t="s">
        <v>24</v>
      </c>
      <c r="K1" t="s">
        <v>25</v>
      </c>
      <c r="L1" t="s">
        <v>31</v>
      </c>
      <c r="M1" t="s">
        <v>33</v>
      </c>
      <c r="N1" t="s">
        <v>5</v>
      </c>
      <c r="O1" t="s">
        <v>20</v>
      </c>
      <c r="P1" t="s">
        <v>29</v>
      </c>
      <c r="Q1" t="s">
        <v>30</v>
      </c>
      <c r="R1" t="s">
        <v>21</v>
      </c>
      <c r="S1" t="s">
        <v>7</v>
      </c>
      <c r="T1" t="s">
        <v>18</v>
      </c>
      <c r="U1" t="s">
        <v>19</v>
      </c>
      <c r="V1" t="s">
        <v>27</v>
      </c>
      <c r="W1" t="s">
        <v>8</v>
      </c>
      <c r="X1" t="s">
        <v>15</v>
      </c>
      <c r="Y1" t="s">
        <v>2</v>
      </c>
      <c r="Z1" t="s">
        <v>6</v>
      </c>
      <c r="AA1" t="s">
        <v>9</v>
      </c>
      <c r="AB1" t="s">
        <v>14</v>
      </c>
      <c r="AC1" t="s">
        <v>23</v>
      </c>
      <c r="AD1" t="s">
        <v>26</v>
      </c>
      <c r="AE1" t="s">
        <v>28</v>
      </c>
      <c r="AF1" t="s">
        <v>32</v>
      </c>
      <c r="AG1" t="s">
        <v>3</v>
      </c>
      <c r="AH1" t="s">
        <v>91</v>
      </c>
    </row>
    <row r="2" spans="1:34" x14ac:dyDescent="0.35">
      <c r="A2" t="s">
        <v>92</v>
      </c>
      <c r="B2">
        <v>90</v>
      </c>
      <c r="C2">
        <v>90</v>
      </c>
      <c r="D2">
        <v>90</v>
      </c>
      <c r="E2">
        <v>90</v>
      </c>
      <c r="F2">
        <v>90</v>
      </c>
      <c r="G2">
        <v>90</v>
      </c>
      <c r="H2">
        <v>90</v>
      </c>
      <c r="I2">
        <v>90</v>
      </c>
      <c r="J2">
        <v>90</v>
      </c>
      <c r="K2">
        <v>90</v>
      </c>
      <c r="L2">
        <v>90</v>
      </c>
      <c r="M2">
        <v>90</v>
      </c>
      <c r="N2">
        <v>1080</v>
      </c>
      <c r="O2">
        <v>90</v>
      </c>
      <c r="P2">
        <v>90</v>
      </c>
      <c r="Q2">
        <v>90</v>
      </c>
      <c r="R2">
        <v>270</v>
      </c>
      <c r="S2">
        <v>90</v>
      </c>
      <c r="T2">
        <v>90</v>
      </c>
      <c r="U2">
        <v>90</v>
      </c>
      <c r="V2">
        <v>90</v>
      </c>
      <c r="W2">
        <v>360</v>
      </c>
      <c r="X2">
        <v>90</v>
      </c>
      <c r="Y2">
        <v>90</v>
      </c>
      <c r="Z2">
        <v>90</v>
      </c>
      <c r="AA2">
        <v>90</v>
      </c>
      <c r="AB2">
        <v>90</v>
      </c>
      <c r="AC2">
        <v>90</v>
      </c>
      <c r="AD2">
        <v>90</v>
      </c>
      <c r="AE2">
        <v>90</v>
      </c>
      <c r="AF2">
        <v>90</v>
      </c>
      <c r="AG2">
        <v>720</v>
      </c>
      <c r="AH2">
        <v>2520</v>
      </c>
    </row>
    <row r="3" spans="1:34" x14ac:dyDescent="0.35">
      <c r="A3" t="s">
        <v>93</v>
      </c>
      <c r="B3">
        <v>0.91111111111111109</v>
      </c>
      <c r="C3">
        <v>0.97777777777777775</v>
      </c>
      <c r="D3">
        <v>0.9</v>
      </c>
      <c r="E3">
        <v>0.92222222222222228</v>
      </c>
      <c r="F3">
        <v>0.88888888888888884</v>
      </c>
      <c r="G3">
        <v>0.93333333333333335</v>
      </c>
      <c r="H3">
        <v>0.91111111111111109</v>
      </c>
      <c r="I3">
        <v>0.85555555555555551</v>
      </c>
      <c r="J3">
        <v>0.87777777777777777</v>
      </c>
      <c r="K3">
        <v>0.92222222222222228</v>
      </c>
      <c r="L3">
        <v>0.87777777777777777</v>
      </c>
      <c r="M3">
        <v>0.88888888888888884</v>
      </c>
      <c r="N3">
        <v>0.90555555555555556</v>
      </c>
      <c r="O3">
        <v>0.93333333333333335</v>
      </c>
      <c r="P3">
        <v>0.91111111111111109</v>
      </c>
      <c r="Q3">
        <v>0.87777777777777777</v>
      </c>
      <c r="R3">
        <v>0.90740740740740744</v>
      </c>
      <c r="S3">
        <v>0.96666666666666667</v>
      </c>
      <c r="T3">
        <v>0.88888888888888884</v>
      </c>
      <c r="U3">
        <v>0.9</v>
      </c>
      <c r="V3">
        <v>0.88888888888888884</v>
      </c>
      <c r="W3">
        <v>0.91111111111111109</v>
      </c>
      <c r="X3">
        <v>0.98888888888888893</v>
      </c>
      <c r="Y3">
        <v>0.94444444444444442</v>
      </c>
      <c r="Z3">
        <v>0.87777777777777777</v>
      </c>
      <c r="AA3">
        <v>0.92222222222222228</v>
      </c>
      <c r="AB3">
        <v>0.92222222222222228</v>
      </c>
      <c r="AC3">
        <v>0.92222222222222228</v>
      </c>
      <c r="AD3">
        <v>0.94444444444444442</v>
      </c>
      <c r="AE3">
        <v>0.8</v>
      </c>
      <c r="AF3">
        <v>0.9</v>
      </c>
      <c r="AG3">
        <v>0.90416666666666667</v>
      </c>
      <c r="AH3">
        <v>0.90912698412698412</v>
      </c>
    </row>
    <row r="4" spans="1:34" x14ac:dyDescent="0.35">
      <c r="A4" t="s">
        <v>94</v>
      </c>
      <c r="B4">
        <v>0.96666666666666667</v>
      </c>
      <c r="C4">
        <v>0.97777777777777775</v>
      </c>
      <c r="D4">
        <v>0.94444444444444442</v>
      </c>
      <c r="E4">
        <v>0.96666666666666667</v>
      </c>
      <c r="F4">
        <v>0.96666666666666667</v>
      </c>
      <c r="G4">
        <v>0.98888888888888893</v>
      </c>
      <c r="H4">
        <v>0.9555555555555556</v>
      </c>
      <c r="I4">
        <v>0.97777777777777775</v>
      </c>
      <c r="J4">
        <v>0.94444444444444442</v>
      </c>
      <c r="K4">
        <v>0.96666666666666667</v>
      </c>
      <c r="L4">
        <v>0.93333333333333335</v>
      </c>
      <c r="M4">
        <v>0.91111111111111109</v>
      </c>
      <c r="N4">
        <v>0.95833333333333337</v>
      </c>
      <c r="O4">
        <v>0.9555555555555556</v>
      </c>
      <c r="P4">
        <v>0.91111111111111109</v>
      </c>
      <c r="Q4">
        <v>0.94444444444444442</v>
      </c>
      <c r="R4">
        <v>0.937037037037037</v>
      </c>
      <c r="S4">
        <v>0.97777777777777775</v>
      </c>
      <c r="T4">
        <v>0.98888888888888893</v>
      </c>
      <c r="U4">
        <v>0.96666666666666667</v>
      </c>
      <c r="V4">
        <v>0.9</v>
      </c>
      <c r="W4">
        <v>0.95833333333333337</v>
      </c>
      <c r="X4">
        <v>0.97777777777777775</v>
      </c>
      <c r="Y4">
        <v>0.92222222222222228</v>
      </c>
      <c r="Z4">
        <v>0.96666666666666667</v>
      </c>
      <c r="AA4">
        <v>0.94444444444444442</v>
      </c>
      <c r="AB4">
        <v>0.96666666666666667</v>
      </c>
      <c r="AC4">
        <v>0.98888888888888893</v>
      </c>
      <c r="AD4">
        <v>0.97777777777777775</v>
      </c>
      <c r="AE4">
        <v>0.9555555555555556</v>
      </c>
      <c r="AF4">
        <v>0.9555555555555556</v>
      </c>
      <c r="AG4">
        <v>0.95972222222222225</v>
      </c>
      <c r="AH4">
        <v>0.95714285714285718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Analysis</vt:lpstr>
      <vt:lpstr>Binomial Distribution</vt:lpstr>
      <vt:lpstr>BINOMIAL 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Beatriz Carmo</cp:lastModifiedBy>
  <dcterms:created xsi:type="dcterms:W3CDTF">2024-03-27T19:17:14Z</dcterms:created>
  <dcterms:modified xsi:type="dcterms:W3CDTF">2024-04-26T17:11:47Z</dcterms:modified>
</cp:coreProperties>
</file>