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0111ddc7870e4f/Área de Trabalho/PROJETO1- Portifólio/"/>
    </mc:Choice>
  </mc:AlternateContent>
  <xr:revisionPtr revIDLastSave="30" documentId="8_{B4A39D59-23C3-4344-904D-0D089F731DDD}" xr6:coauthVersionLast="47" xr6:coauthVersionMax="47" xr10:uidLastSave="{983F6B59-CA22-4FF4-B1FB-2152A1197517}"/>
  <bookViews>
    <workbookView xWindow="-108" yWindow="-108" windowWidth="23256" windowHeight="12456" xr2:uid="{512BB4D0-86E0-4F09-B605-7DACF37F7DC3}"/>
  </bookViews>
  <sheets>
    <sheet name="Restaurantes" sheetId="1" r:id="rId1"/>
    <sheet name="Base de Cálculos" sheetId="3" r:id="rId2"/>
    <sheet name="Dashboard" sheetId="2" r:id="rId3"/>
  </sheets>
  <definedNames>
    <definedName name="_xlchart.v2.0" hidden="1">'Base de Cálculos'!$J$3:$J$7</definedName>
    <definedName name="_xlchart.v2.1" hidden="1">'Base de Cálculos'!$K$2</definedName>
    <definedName name="_xlchart.v2.2" hidden="1">'Base de Cálculos'!$K$3:$K$7</definedName>
    <definedName name="Lista_Restaurantes">TB_Restaurantes[Nome]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P5" i="2" l="1"/>
  <c r="G12" i="3"/>
  <c r="F12" i="3" s="1"/>
  <c r="F13" i="3"/>
  <c r="G13" i="3"/>
  <c r="G14" i="3"/>
  <c r="F14" i="3" s="1"/>
  <c r="G15" i="3"/>
  <c r="F15" i="3" s="1"/>
  <c r="G11" i="3"/>
  <c r="F11" i="3" s="1"/>
  <c r="L15" i="3"/>
  <c r="L12" i="3"/>
  <c r="L13" i="3"/>
  <c r="L14" i="3"/>
  <c r="L11" i="3"/>
  <c r="K12" i="3"/>
  <c r="J12" i="3" s="1"/>
  <c r="K13" i="3"/>
  <c r="J13" i="3" s="1"/>
  <c r="K14" i="3"/>
  <c r="J14" i="3" s="1"/>
  <c r="K15" i="3"/>
  <c r="J15" i="3" s="1"/>
  <c r="K11" i="3"/>
  <c r="J5" i="3"/>
  <c r="J6" i="3"/>
  <c r="J7" i="3"/>
  <c r="K4" i="3"/>
  <c r="K5" i="3"/>
  <c r="K6" i="3"/>
  <c r="K7" i="3"/>
  <c r="K3" i="3"/>
  <c r="E19" i="2"/>
  <c r="E16" i="2"/>
  <c r="Q22" i="2"/>
  <c r="Q19" i="2"/>
  <c r="Q16" i="2"/>
  <c r="Q13" i="2"/>
  <c r="G4" i="3"/>
  <c r="F4" i="3" s="1"/>
  <c r="E13" i="2" s="1"/>
  <c r="G5" i="3"/>
  <c r="F5" i="3" s="1"/>
  <c r="G6" i="3"/>
  <c r="F6" i="3" s="1"/>
  <c r="G7" i="3"/>
  <c r="F7" i="3" s="1"/>
  <c r="E22" i="2" s="1"/>
  <c r="G3" i="3"/>
  <c r="F3" i="3" s="1"/>
  <c r="E10" i="2" s="1"/>
  <c r="B6" i="3"/>
  <c r="B7" i="3"/>
  <c r="C4" i="3"/>
  <c r="C5" i="3"/>
  <c r="C6" i="3"/>
  <c r="C7" i="3"/>
  <c r="C3" i="3"/>
  <c r="B3" i="3" s="1"/>
  <c r="BA5" i="2"/>
  <c r="AL5" i="2"/>
  <c r="J3" i="3" l="1"/>
  <c r="Q10" i="2"/>
  <c r="J4" i="3"/>
  <c r="B5" i="3"/>
  <c r="B4" i="3"/>
</calcChain>
</file>

<file path=xl/sharedStrings.xml><?xml version="1.0" encoding="utf-8"?>
<sst xmlns="http://schemas.openxmlformats.org/spreadsheetml/2006/main" count="99" uniqueCount="90">
  <si>
    <t>Restaurantes Parceiros</t>
  </si>
  <si>
    <t>Nome</t>
  </si>
  <si>
    <t>CNPJ</t>
  </si>
  <si>
    <t>Número de Avaliações</t>
  </si>
  <si>
    <t>Nota Média</t>
  </si>
  <si>
    <t>Início da Parceria</t>
  </si>
  <si>
    <t>00.000.000/0000-01</t>
  </si>
  <si>
    <t>00.000.000/0000-02</t>
  </si>
  <si>
    <t>00.000.000/0000-03</t>
  </si>
  <si>
    <t>00.000.000/0000-04</t>
  </si>
  <si>
    <t>00.000.000/0000-05</t>
  </si>
  <si>
    <t>00.000.000/0000-06</t>
  </si>
  <si>
    <t>00.000.000/0000-07</t>
  </si>
  <si>
    <t>00.000.000/0000-08</t>
  </si>
  <si>
    <t>00.000.000/0000-09</t>
  </si>
  <si>
    <t>00.000.000/0000-10</t>
  </si>
  <si>
    <t>00.000.000/0000-11</t>
  </si>
  <si>
    <t>00.000.000/0000-12</t>
  </si>
  <si>
    <t>00.000.000/0000-13</t>
  </si>
  <si>
    <t>00.000.000/0000-14</t>
  </si>
  <si>
    <t>00.000.000/0000-15</t>
  </si>
  <si>
    <t>00.000.000/0000-16</t>
  </si>
  <si>
    <t>00.000.000/0000-17</t>
  </si>
  <si>
    <t>00.000.000/0000-18</t>
  </si>
  <si>
    <t>00.000.000/0000-19</t>
  </si>
  <si>
    <t>00.000.000/0000-20</t>
  </si>
  <si>
    <t>00.000.000/0000-21</t>
  </si>
  <si>
    <t>00.000.000/0000-22</t>
  </si>
  <si>
    <t>00.000.000/0000-23</t>
  </si>
  <si>
    <t>00.000.000/0000-24</t>
  </si>
  <si>
    <t>00.000.000/0000-25</t>
  </si>
  <si>
    <t>00.000.000/0000-26</t>
  </si>
  <si>
    <t>00.000.000/0000-27</t>
  </si>
  <si>
    <t>00.000.000/0000-28</t>
  </si>
  <si>
    <t>00.000.000/0000-29</t>
  </si>
  <si>
    <t>00.000.000/0000-30</t>
  </si>
  <si>
    <t>Sabor &amp; Arte</t>
  </si>
  <si>
    <t>Cozinha da Alma</t>
  </si>
  <si>
    <t>Bistrô Encanto</t>
  </si>
  <si>
    <t>Villa Gourmet</t>
  </si>
  <si>
    <t>Temperos do Mundo</t>
  </si>
  <si>
    <t>Mesa dos Sonhos</t>
  </si>
  <si>
    <t>Pimenta &amp; Canela</t>
  </si>
  <si>
    <t>Sabores do Horizonte</t>
  </si>
  <si>
    <t>Casa do Chef</t>
  </si>
  <si>
    <t>Entre Sabores</t>
  </si>
  <si>
    <t>Oásis Gastronômico</t>
  </si>
  <si>
    <t>Jardim dos Sabores</t>
  </si>
  <si>
    <t>Refúgio Gourmet</t>
  </si>
  <si>
    <t>Bocado Divino</t>
  </si>
  <si>
    <t>Brisa do Paladar</t>
  </si>
  <si>
    <t>Raízes &amp; Receitas</t>
  </si>
  <si>
    <t>Estação do Sabor</t>
  </si>
  <si>
    <t>Aroma &amp; Sabor</t>
  </si>
  <si>
    <t>Canto do Gosto</t>
  </si>
  <si>
    <t>Lume e Louça</t>
  </si>
  <si>
    <t>Verde e Sal</t>
  </si>
  <si>
    <t>Sal &amp; Sol</t>
  </si>
  <si>
    <t>Delícias do Campo</t>
  </si>
  <si>
    <t>Maré de Sabores</t>
  </si>
  <si>
    <t>Sabor Tropical</t>
  </si>
  <si>
    <t>Doce Salgado</t>
  </si>
  <si>
    <t>Horizonte Azul</t>
  </si>
  <si>
    <t>Mesa Secreta</t>
  </si>
  <si>
    <t>Cozinha de Estações</t>
  </si>
  <si>
    <t>Essência do Café</t>
  </si>
  <si>
    <t>Volume de Vendas(R$)</t>
  </si>
  <si>
    <t>DASHBOARD</t>
  </si>
  <si>
    <t>Restaurantes ativos</t>
  </si>
  <si>
    <t>Nº de Pedidos</t>
  </si>
  <si>
    <t>Avaliação Média</t>
  </si>
  <si>
    <t>Nota Média X Quantidade de Avaliações</t>
  </si>
  <si>
    <t>Volume de Vendas</t>
  </si>
  <si>
    <t>1º</t>
  </si>
  <si>
    <t>2º</t>
  </si>
  <si>
    <t>3º</t>
  </si>
  <si>
    <t>4º</t>
  </si>
  <si>
    <t>5º</t>
  </si>
  <si>
    <t>Top 5 maiores faturamentos</t>
  </si>
  <si>
    <t>Maior tempo de parceria</t>
  </si>
  <si>
    <t>Maior Tempo de Parceria</t>
  </si>
  <si>
    <t>Faturamento</t>
  </si>
  <si>
    <t>Quantidade de Pedidos</t>
  </si>
  <si>
    <t>Quantidade</t>
  </si>
  <si>
    <t>Qntd. Avaliações</t>
  </si>
  <si>
    <t>Nota</t>
  </si>
  <si>
    <t>Quantidade de Avaliações</t>
  </si>
  <si>
    <t>Nº Pedidos</t>
  </si>
  <si>
    <t>Maior Nº Pedidos</t>
  </si>
  <si>
    <t>Nº Total de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</si>
</sst>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b/>
      <sz val="18"/>
      <color theme="0"/>
      <name val="Arial"/>
      <family val="2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1"/>
      <name val="Cambria"/>
      <family val="1"/>
    </font>
    <font>
      <b/>
      <sz val="18"/>
      <color theme="1"/>
      <name val="Cambria"/>
      <family val="1"/>
    </font>
    <font>
      <sz val="11"/>
      <color theme="0"/>
      <name val="Cooper Black"/>
      <family val="1"/>
    </font>
    <font>
      <sz val="14"/>
      <color theme="0"/>
      <name val="Cooper Black"/>
      <family val="1"/>
    </font>
    <font>
      <sz val="16"/>
      <color theme="0"/>
      <name val="Cooper Black"/>
      <family val="1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4"/>
      <color theme="1"/>
      <name val="Cooper Black"/>
      <family val="1"/>
    </font>
    <font>
      <b/>
      <sz val="16"/>
      <color theme="0"/>
      <name val="Cooper Black"/>
      <family val="1"/>
    </font>
    <font>
      <b/>
      <sz val="23"/>
      <color theme="1"/>
      <name val="Cooper Black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2" fillId="2" borderId="0" xfId="0" applyFont="1" applyFill="1"/>
    <xf numFmtId="0" fontId="0" fillId="3" borderId="0" xfId="0" applyFill="1"/>
    <xf numFmtId="0" fontId="3" fillId="2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4" borderId="0" xfId="0" applyFill="1"/>
    <xf numFmtId="0" fontId="0" fillId="0" borderId="0" xfId="0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0" xfId="0" applyFont="1" applyBorder="1"/>
    <xf numFmtId="0" fontId="0" fillId="0" borderId="11" xfId="0" applyBorder="1"/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0" xfId="0" applyNumberFormat="1" applyFill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4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4" fontId="11" fillId="0" borderId="5" xfId="0" applyNumberFormat="1" applyFont="1" applyBorder="1" applyAlignment="1">
      <alignment horizontal="center" vertical="center"/>
    </xf>
    <xf numFmtId="14" fontId="11" fillId="0" borderId="0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14" fontId="11" fillId="0" borderId="8" xfId="0" applyNumberFormat="1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3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2" fontId="13" fillId="0" borderId="5" xfId="0" applyNumberFormat="1" applyFont="1" applyBorder="1" applyAlignment="1">
      <alignment horizontal="center" vertical="center"/>
    </xf>
    <xf numFmtId="2" fontId="13" fillId="0" borderId="0" xfId="0" applyNumberFormat="1" applyFont="1" applyBorder="1" applyAlignment="1">
      <alignment horizontal="center" vertical="center"/>
    </xf>
    <xf numFmtId="2" fontId="13" fillId="0" borderId="6" xfId="0" applyNumberFormat="1" applyFont="1" applyBorder="1" applyAlignment="1">
      <alignment horizontal="center" vertical="center"/>
    </xf>
    <xf numFmtId="2" fontId="13" fillId="0" borderId="7" xfId="0" applyNumberFormat="1" applyFont="1" applyBorder="1" applyAlignment="1">
      <alignment horizontal="center" vertical="center"/>
    </xf>
    <xf numFmtId="2" fontId="13" fillId="0" borderId="8" xfId="0" applyNumberFormat="1" applyFont="1" applyBorder="1" applyAlignment="1">
      <alignment horizontal="center" vertical="center"/>
    </xf>
    <xf numFmtId="2" fontId="13" fillId="0" borderId="9" xfId="0" applyNumberFormat="1" applyFont="1" applyBorder="1" applyAlignment="1">
      <alignment horizontal="center" vertical="center"/>
    </xf>
    <xf numFmtId="3" fontId="13" fillId="0" borderId="5" xfId="0" applyNumberFormat="1" applyFont="1" applyBorder="1" applyAlignment="1">
      <alignment horizontal="center" vertical="center"/>
    </xf>
    <xf numFmtId="3" fontId="13" fillId="0" borderId="0" xfId="0" applyNumberFormat="1" applyFont="1" applyBorder="1" applyAlignment="1">
      <alignment horizontal="center" vertical="center"/>
    </xf>
    <xf numFmtId="3" fontId="13" fillId="0" borderId="6" xfId="0" applyNumberFormat="1" applyFont="1" applyBorder="1" applyAlignment="1">
      <alignment horizontal="center" vertical="center"/>
    </xf>
    <xf numFmtId="3" fontId="13" fillId="0" borderId="7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3" fontId="13" fillId="0" borderId="9" xfId="0" applyNumberFormat="1" applyFont="1" applyBorder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2" fontId="0" fillId="0" borderId="0" xfId="0" applyNumberFormat="1" applyFill="1" applyAlignment="1">
      <alignment horizontal="right" vertical="center"/>
    </xf>
    <xf numFmtId="14" fontId="0" fillId="0" borderId="0" xfId="0" applyNumberFormat="1" applyFill="1" applyAlignment="1">
      <alignment horizontal="right" vertical="center"/>
    </xf>
    <xf numFmtId="3" fontId="0" fillId="0" borderId="0" xfId="0" applyNumberFormat="1" applyFill="1" applyAlignment="1">
      <alignment horizontal="righ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1"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_-[$R$-416]\ * #,##0.00_-;\-[$R$-416]\ * #,##0.00_-;_-[$R$-416]\ * &quot;-&quot;??_-;_-@_-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'Base de Cálculos'!$C$2</c:f>
              <c:strCache>
                <c:ptCount val="1"/>
                <c:pt idx="0">
                  <c:v>Faturamento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'Base de Cálculos'!$B$3:$B$7</c:f>
              <c:strCache>
                <c:ptCount val="5"/>
                <c:pt idx="0">
                  <c:v>Villa Gourmet</c:v>
                </c:pt>
                <c:pt idx="1">
                  <c:v>Canto do Gosto</c:v>
                </c:pt>
                <c:pt idx="2">
                  <c:v>Delícias do Campo</c:v>
                </c:pt>
                <c:pt idx="3">
                  <c:v>Bocado Divino</c:v>
                </c:pt>
                <c:pt idx="4">
                  <c:v>Casa do Chef</c:v>
                </c:pt>
              </c:strCache>
            </c:strRef>
          </c:cat>
          <c:val>
            <c:numRef>
              <c:f>'Base de Cálculos'!$C$3:$C$7</c:f>
              <c:numCache>
                <c:formatCode>_-[$R$-416]\ * #,##0.00_-;\-[$R$-416]\ * #,##0.00_-;_-[$R$-416]\ * "-"??_-;_-@_-</c:formatCode>
                <c:ptCount val="5"/>
                <c:pt idx="0">
                  <c:v>100000</c:v>
                </c:pt>
                <c:pt idx="1">
                  <c:v>97986</c:v>
                </c:pt>
                <c:pt idx="2">
                  <c:v>96324</c:v>
                </c:pt>
                <c:pt idx="3">
                  <c:v>90878</c:v>
                </c:pt>
                <c:pt idx="4">
                  <c:v>90587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26-499F-9147-BF054E339EC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929785007"/>
        <c:axId val="929783087"/>
      </c:barChart>
      <c:catAx>
        <c:axId val="92978500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29783087"/>
        <c:crosses val="autoZero"/>
        <c:auto val="1"/>
        <c:lblAlgn val="ctr"/>
        <c:lblOffset val="100"/>
        <c:noMultiLvlLbl val="0"/>
      </c:catAx>
      <c:valAx>
        <c:axId val="929783087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out"/>
        <c:minorTickMark val="none"/>
        <c:tickLblPos val="nextTo"/>
        <c:crossAx val="92978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>
        <a:lumMod val="95000"/>
      </a:schemeClr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5636482939632552E-2"/>
          <c:y val="5.0925925925925923E-2"/>
          <c:w val="0.82256036745406824"/>
          <c:h val="0.731581364829396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'Base de Cálculos'!$K$10</c:f>
              <c:strCache>
                <c:ptCount val="1"/>
                <c:pt idx="0">
                  <c:v>Nota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'Base de Cálculos'!$J$11:$J$15</c:f>
              <c:strCache>
                <c:ptCount val="5"/>
                <c:pt idx="0">
                  <c:v>Delícias do Campo</c:v>
                </c:pt>
                <c:pt idx="1">
                  <c:v>Villa Gourmet</c:v>
                </c:pt>
                <c:pt idx="2">
                  <c:v>Doce Salgado</c:v>
                </c:pt>
                <c:pt idx="3">
                  <c:v>Bistrô Encanto</c:v>
                </c:pt>
                <c:pt idx="4">
                  <c:v>Bocado Divino</c:v>
                </c:pt>
              </c:strCache>
            </c:strRef>
          </c:cat>
          <c:val>
            <c:numRef>
              <c:f>'Base de Cálculos'!$K$11:$K$15</c:f>
              <c:numCache>
                <c:formatCode>0.00</c:formatCode>
                <c:ptCount val="5"/>
                <c:pt idx="0">
                  <c:v>4.9000000000000004</c:v>
                </c:pt>
                <c:pt idx="1">
                  <c:v>4.9000000000000004</c:v>
                </c:pt>
                <c:pt idx="2">
                  <c:v>4.8499999999999996</c:v>
                </c:pt>
                <c:pt idx="3">
                  <c:v>4.8099999999999996</c:v>
                </c:pt>
                <c:pt idx="4">
                  <c:v>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70-40B4-98C6-AE7C5635C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2448079"/>
        <c:axId val="932449999"/>
      </c:barChart>
      <c:lineChart>
        <c:grouping val="standard"/>
        <c:varyColors val="0"/>
        <c:ser>
          <c:idx val="1"/>
          <c:order val="1"/>
          <c:tx>
            <c:strRef>
              <c:f>'Base de Cálculos'!$L$10</c:f>
              <c:strCache>
                <c:ptCount val="1"/>
                <c:pt idx="0">
                  <c:v>Qntd. Avaliações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'Base de Cálculos'!$J$11:$J$15</c:f>
              <c:strCache>
                <c:ptCount val="5"/>
                <c:pt idx="0">
                  <c:v>Delícias do Campo</c:v>
                </c:pt>
                <c:pt idx="1">
                  <c:v>Villa Gourmet</c:v>
                </c:pt>
                <c:pt idx="2">
                  <c:v>Doce Salgado</c:v>
                </c:pt>
                <c:pt idx="3">
                  <c:v>Bistrô Encanto</c:v>
                </c:pt>
                <c:pt idx="4">
                  <c:v>Bocado Divino</c:v>
                </c:pt>
              </c:strCache>
            </c:strRef>
          </c:cat>
          <c:val>
            <c:numRef>
              <c:f>'Base de Cálculos'!$L$11:$L$15</c:f>
              <c:numCache>
                <c:formatCode>General</c:formatCode>
                <c:ptCount val="5"/>
                <c:pt idx="0">
                  <c:v>951</c:v>
                </c:pt>
                <c:pt idx="1">
                  <c:v>951</c:v>
                </c:pt>
                <c:pt idx="2">
                  <c:v>349</c:v>
                </c:pt>
                <c:pt idx="3">
                  <c:v>621</c:v>
                </c:pt>
                <c:pt idx="4">
                  <c:v>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70-40B4-98C6-AE7C5635C8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2449519"/>
        <c:axId val="932444719"/>
      </c:lineChart>
      <c:catAx>
        <c:axId val="932448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449999"/>
        <c:crosses val="autoZero"/>
        <c:auto val="1"/>
        <c:lblAlgn val="ctr"/>
        <c:lblOffset val="100"/>
        <c:noMultiLvlLbl val="0"/>
      </c:catAx>
      <c:valAx>
        <c:axId val="93244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448079"/>
        <c:crosses val="autoZero"/>
        <c:crossBetween val="between"/>
      </c:valAx>
      <c:valAx>
        <c:axId val="9324447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32449519"/>
        <c:crosses val="max"/>
        <c:crossBetween val="between"/>
      </c:valAx>
      <c:catAx>
        <c:axId val="9324495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2444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847409593638069"/>
          <c:y val="0.92344494276725342"/>
          <c:w val="0.50125579009526722"/>
          <c:h val="7.56137283983968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'Base de Cálculos'!$G$10</c:f>
              <c:strCache>
                <c:ptCount val="1"/>
                <c:pt idx="0">
                  <c:v>Nº Pedidos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39D-493B-AD53-0ED03D0EE87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39D-493B-AD53-0ED03D0EE87E}"/>
              </c:ext>
            </c:extLst>
          </c:dPt>
          <c:dLbls>
            <c:dLbl>
              <c:idx val="0"/>
              <c:layout>
                <c:manualLayout>
                  <c:x val="-7.9800087489063865E-2"/>
                  <c:y val="0.28963874307378246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39D-493B-AD53-0ED03D0EE87E}"/>
                </c:ext>
              </c:extLst>
            </c:dLbl>
            <c:dLbl>
              <c:idx val="1"/>
              <c:layout>
                <c:manualLayout>
                  <c:x val="5.6609580052493412E-2"/>
                  <c:y val="-0.24572615923009625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39D-493B-AD53-0ED03D0EE87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2">
                        <a:lumMod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'Base de Cálculos'!$F$11:$F$12</c:f>
              <c:strCache>
                <c:ptCount val="2"/>
                <c:pt idx="0">
                  <c:v>Villa Gourmet</c:v>
                </c:pt>
                <c:pt idx="1">
                  <c:v>Delícias do Campo</c:v>
                </c:pt>
              </c:strCache>
            </c:strRef>
          </c:cat>
          <c:val>
            <c:numRef>
              <c:f>'Base de Cálculos'!$G$11:$G$12</c:f>
              <c:numCache>
                <c:formatCode>General</c:formatCode>
                <c:ptCount val="2"/>
                <c:pt idx="0">
                  <c:v>1420</c:v>
                </c:pt>
                <c:pt idx="1">
                  <c:v>1360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39D-493B-AD53-0ED03D0EE87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2">
                  <a:lumMod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2">
              <a:lumMod val="25000"/>
            </a:schemeClr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plotArea>
      <cx:plotAreaRegion>
        <cx:series layoutId="funnel" uniqueId="{995F015C-BC70-417F-8E10-F9CC9C143657}">
          <cx:tx>
            <cx:txData>
              <cx:f>_xlchart.v2.1</cx:f>
              <cx:v>Quantidade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chart" Target="../charts/chart3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15240</xdr:rowOff>
    </xdr:from>
    <xdr:to>
      <xdr:col>37</xdr:col>
      <xdr:colOff>7620</xdr:colOff>
      <xdr:row>5</xdr:row>
      <xdr:rowOff>22860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008BCD50-707B-CE45-E245-3797E16EBE58}"/>
            </a:ext>
          </a:extLst>
        </xdr:cNvPr>
        <xdr:cNvCxnSpPr/>
      </xdr:nvCxnSpPr>
      <xdr:spPr>
        <a:xfrm>
          <a:off x="0" y="701040"/>
          <a:ext cx="5105400" cy="762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18</xdr:col>
      <xdr:colOff>111227</xdr:colOff>
      <xdr:row>0</xdr:row>
      <xdr:rowOff>109951</xdr:rowOff>
    </xdr:from>
    <xdr:to>
      <xdr:col>33</xdr:col>
      <xdr:colOff>11747</xdr:colOff>
      <xdr:row>4</xdr:row>
      <xdr:rowOff>94932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09108BB-40E4-11DC-20E0-0F11EBBFC6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308"/>
        <a:stretch/>
      </xdr:blipFill>
      <xdr:spPr>
        <a:xfrm>
          <a:off x="2602967" y="109951"/>
          <a:ext cx="1908073" cy="507269"/>
        </a:xfrm>
        <a:prstGeom prst="rect">
          <a:avLst/>
        </a:prstGeom>
      </xdr:spPr>
    </xdr:pic>
    <xdr:clientData/>
  </xdr:twoCellAnchor>
  <xdr:twoCellAnchor>
    <xdr:from>
      <xdr:col>25</xdr:col>
      <xdr:colOff>137710</xdr:colOff>
      <xdr:row>27</xdr:row>
      <xdr:rowOff>6120</xdr:rowOff>
    </xdr:from>
    <xdr:to>
      <xdr:col>80</xdr:col>
      <xdr:colOff>0</xdr:colOff>
      <xdr:row>40</xdr:row>
      <xdr:rowOff>134650</xdr:rowOff>
    </xdr:to>
    <xdr:graphicFrame macro="">
      <xdr:nvGraphicFramePr>
        <xdr:cNvPr id="18" name="Gráfico 2">
          <a:extLst>
            <a:ext uri="{FF2B5EF4-FFF2-40B4-BE49-F238E27FC236}">
              <a16:creationId xmlns:a16="http://schemas.microsoft.com/office/drawing/2014/main" id="{1EFF8758-1431-9A58-D870-E4813FD39C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132347</xdr:colOff>
      <xdr:row>10</xdr:row>
      <xdr:rowOff>15641</xdr:rowOff>
    </xdr:from>
    <xdr:to>
      <xdr:col>58</xdr:col>
      <xdr:colOff>192505</xdr:colOff>
      <xdr:row>23</xdr:row>
      <xdr:rowOff>128829</xdr:rowOff>
    </xdr:to>
    <xdr:graphicFrame macro="">
      <xdr:nvGraphicFramePr>
        <xdr:cNvPr id="20" name="Gráfico 8">
          <a:extLst>
            <a:ext uri="{FF2B5EF4-FFF2-40B4-BE49-F238E27FC236}">
              <a16:creationId xmlns:a16="http://schemas.microsoft.com/office/drawing/2014/main" id="{470310ED-1F06-69A6-7B6B-EC3ED554B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10</xdr:row>
      <xdr:rowOff>8809</xdr:rowOff>
    </xdr:from>
    <xdr:to>
      <xdr:col>79</xdr:col>
      <xdr:colOff>190499</xdr:colOff>
      <xdr:row>23</xdr:row>
      <xdr:rowOff>132139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1" name="Gráfico 9">
              <a:extLst>
                <a:ext uri="{FF2B5EF4-FFF2-40B4-BE49-F238E27FC236}">
                  <a16:creationId xmlns:a16="http://schemas.microsoft.com/office/drawing/2014/main" id="{8D8C4560-C1D5-EF0D-F6D5-BABFEE859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1235629"/>
              <a:ext cx="2796539" cy="19064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137271</xdr:colOff>
      <xdr:row>27</xdr:row>
      <xdr:rowOff>2</xdr:rowOff>
    </xdr:from>
    <xdr:to>
      <xdr:col>24</xdr:col>
      <xdr:colOff>137271</xdr:colOff>
      <xdr:row>40</xdr:row>
      <xdr:rowOff>137272</xdr:rowOff>
    </xdr:to>
    <xdr:graphicFrame macro="">
      <xdr:nvGraphicFramePr>
        <xdr:cNvPr id="22" name="Gráfico 10">
          <a:extLst>
            <a:ext uri="{FF2B5EF4-FFF2-40B4-BE49-F238E27FC236}">
              <a16:creationId xmlns:a16="http://schemas.microsoft.com/office/drawing/2014/main" id="{93D4C3D0-71B1-818D-4CF4-55AEE8C16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3C6F3-1027-4B4A-95DB-17C7D8D089AF}" name="TB_Restaurantes" displayName="TB_Restaurantes" ref="B4:H34" totalsRowShown="0" headerRowDxfId="10">
  <autoFilter ref="B4:H34" xr:uid="{14F3C6F3-1027-4B4A-95DB-17C7D8D089AF}"/>
  <tableColumns count="7">
    <tableColumn id="1" xr3:uid="{2E433D9A-E3BF-4216-9E8A-93E36BA25D64}" name="Nome" dataDxfId="0"/>
    <tableColumn id="2" xr3:uid="{78B748A4-2562-448C-9BA9-94F128FC86E0}" name="CNPJ" dataDxfId="1"/>
    <tableColumn id="3" xr3:uid="{96A3E215-64B8-4E5E-9041-8C5AC7EB59A4}" name="Número de Avaliações" dataDxfId="6"/>
    <tableColumn id="4" xr3:uid="{BB5E65D5-D701-49AD-A4BB-98F35883B753}" name="Nota Média" dataDxfId="5"/>
    <tableColumn id="5" xr3:uid="{2609796C-E3E9-4F24-B21F-01EC42049DD2}" name="Início da Parceria" dataDxfId="4"/>
    <tableColumn id="6" xr3:uid="{10D7AB8D-88B0-4DE3-87F8-E87959FBAC3F}" name="Volume de Vendas(R$)" dataDxfId="3"/>
    <tableColumn id="7" xr3:uid="{BAA20ECE-0E8B-4E1F-A300-FF077C1C9E2D}" name="Nº de Pedidos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C5E2D-54A0-4753-9824-7532FC949813}">
  <dimension ref="B1:H34"/>
  <sheetViews>
    <sheetView tabSelected="1" zoomScaleNormal="100" workbookViewId="0">
      <selection activeCell="K8" sqref="K8"/>
    </sheetView>
  </sheetViews>
  <sheetFormatPr defaultRowHeight="14.4" x14ac:dyDescent="0.3"/>
  <cols>
    <col min="1" max="1" width="4" customWidth="1"/>
    <col min="2" max="2" width="21.44140625" customWidth="1"/>
    <col min="3" max="3" width="18.88671875" customWidth="1"/>
    <col min="4" max="4" width="11.6640625" customWidth="1"/>
    <col min="5" max="5" width="9.6640625" customWidth="1"/>
    <col min="6" max="6" width="13.77734375" customWidth="1"/>
    <col min="7" max="7" width="18" customWidth="1"/>
    <col min="8" max="10" width="9.6640625" customWidth="1"/>
    <col min="11" max="11" width="10.6640625" customWidth="1"/>
  </cols>
  <sheetData>
    <row r="1" spans="2:8" s="1" customFormat="1" ht="50.4" customHeight="1" x14ac:dyDescent="0.3">
      <c r="B1" s="3" t="s">
        <v>0</v>
      </c>
    </row>
    <row r="2" spans="2:8" s="2" customFormat="1" ht="6.6" customHeight="1" x14ac:dyDescent="0.3"/>
    <row r="4" spans="2:8" s="4" customFormat="1" ht="28.8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66</v>
      </c>
      <c r="H4" s="4" t="s">
        <v>69</v>
      </c>
    </row>
    <row r="5" spans="2:8" x14ac:dyDescent="0.3">
      <c r="B5" s="129" t="s">
        <v>36</v>
      </c>
      <c r="C5" s="121" t="s">
        <v>6</v>
      </c>
      <c r="D5" s="122">
        <v>1030</v>
      </c>
      <c r="E5" s="123">
        <v>4.7</v>
      </c>
      <c r="F5" s="124">
        <v>42078</v>
      </c>
      <c r="G5" s="125">
        <v>80500</v>
      </c>
      <c r="H5" s="122">
        <v>1150</v>
      </c>
    </row>
    <row r="6" spans="2:8" x14ac:dyDescent="0.3">
      <c r="B6" s="129" t="s">
        <v>37</v>
      </c>
      <c r="C6" s="121" t="s">
        <v>7</v>
      </c>
      <c r="D6" s="121">
        <v>30</v>
      </c>
      <c r="E6" s="123">
        <v>4.4000000000000004</v>
      </c>
      <c r="F6" s="124">
        <v>45497</v>
      </c>
      <c r="G6" s="125">
        <v>79038</v>
      </c>
      <c r="H6" s="122">
        <v>1130</v>
      </c>
    </row>
    <row r="7" spans="2:8" x14ac:dyDescent="0.3">
      <c r="B7" s="129" t="s">
        <v>39</v>
      </c>
      <c r="C7" s="121" t="s">
        <v>8</v>
      </c>
      <c r="D7" s="122">
        <v>951</v>
      </c>
      <c r="E7" s="126">
        <v>4.9000000000000004</v>
      </c>
      <c r="F7" s="124">
        <v>43049</v>
      </c>
      <c r="G7" s="32">
        <v>100000</v>
      </c>
      <c r="H7" s="122">
        <v>1420</v>
      </c>
    </row>
    <row r="8" spans="2:8" x14ac:dyDescent="0.3">
      <c r="B8" s="129" t="s">
        <v>40</v>
      </c>
      <c r="C8" s="121" t="s">
        <v>9</v>
      </c>
      <c r="D8" s="121">
        <v>512</v>
      </c>
      <c r="E8" s="123">
        <v>4.4000000000000004</v>
      </c>
      <c r="F8" s="124">
        <v>43159</v>
      </c>
      <c r="G8" s="125">
        <v>12000</v>
      </c>
      <c r="H8" s="121">
        <v>170</v>
      </c>
    </row>
    <row r="9" spans="2:8" x14ac:dyDescent="0.3">
      <c r="B9" s="129" t="s">
        <v>42</v>
      </c>
      <c r="C9" s="121" t="s">
        <v>10</v>
      </c>
      <c r="D9" s="122">
        <v>1468</v>
      </c>
      <c r="E9" s="123">
        <v>4.5</v>
      </c>
      <c r="F9" s="124">
        <v>43686</v>
      </c>
      <c r="G9" s="125">
        <v>90248</v>
      </c>
      <c r="H9" s="122">
        <v>1280</v>
      </c>
    </row>
    <row r="10" spans="2:8" x14ac:dyDescent="0.3">
      <c r="B10" s="129" t="s">
        <v>43</v>
      </c>
      <c r="C10" s="121" t="s">
        <v>11</v>
      </c>
      <c r="D10" s="121">
        <v>488</v>
      </c>
      <c r="E10" s="123">
        <v>3.9</v>
      </c>
      <c r="F10" s="124">
        <v>44185</v>
      </c>
      <c r="G10" s="125">
        <v>8590</v>
      </c>
      <c r="H10" s="121">
        <v>120</v>
      </c>
    </row>
    <row r="11" spans="2:8" x14ac:dyDescent="0.3">
      <c r="B11" s="129" t="s">
        <v>44</v>
      </c>
      <c r="C11" s="121" t="s">
        <v>12</v>
      </c>
      <c r="D11" s="122">
        <v>1846</v>
      </c>
      <c r="E11" s="123">
        <v>4.3</v>
      </c>
      <c r="F11" s="124">
        <v>42872</v>
      </c>
      <c r="G11" s="125">
        <v>90587</v>
      </c>
      <c r="H11" s="122">
        <v>1290</v>
      </c>
    </row>
    <row r="12" spans="2:8" x14ac:dyDescent="0.3">
      <c r="B12" s="129" t="s">
        <v>45</v>
      </c>
      <c r="C12" s="121" t="s">
        <v>13</v>
      </c>
      <c r="D12" s="121">
        <v>736</v>
      </c>
      <c r="E12" s="123">
        <v>3.8</v>
      </c>
      <c r="F12" s="124">
        <v>44856</v>
      </c>
      <c r="G12" s="125">
        <v>9211</v>
      </c>
      <c r="H12" s="121">
        <v>130</v>
      </c>
    </row>
    <row r="13" spans="2:8" x14ac:dyDescent="0.3">
      <c r="B13" s="129" t="s">
        <v>46</v>
      </c>
      <c r="C13" s="121" t="s">
        <v>14</v>
      </c>
      <c r="D13" s="121">
        <v>654</v>
      </c>
      <c r="E13" s="123">
        <v>4</v>
      </c>
      <c r="F13" s="124">
        <v>45090</v>
      </c>
      <c r="G13" s="125">
        <v>10355</v>
      </c>
      <c r="H13" s="121">
        <v>140</v>
      </c>
    </row>
    <row r="14" spans="2:8" x14ac:dyDescent="0.3">
      <c r="B14" s="129" t="s">
        <v>47</v>
      </c>
      <c r="C14" s="121" t="s">
        <v>15</v>
      </c>
      <c r="D14" s="121">
        <v>852</v>
      </c>
      <c r="E14" s="123">
        <v>4</v>
      </c>
      <c r="F14" s="124">
        <v>44811</v>
      </c>
      <c r="G14" s="125">
        <v>13628</v>
      </c>
      <c r="H14" s="121">
        <v>190</v>
      </c>
    </row>
    <row r="15" spans="2:8" x14ac:dyDescent="0.3">
      <c r="B15" s="129" t="s">
        <v>48</v>
      </c>
      <c r="C15" s="121" t="s">
        <v>16</v>
      </c>
      <c r="D15" s="121">
        <v>463</v>
      </c>
      <c r="E15" s="123">
        <v>4.5999999999999996</v>
      </c>
      <c r="F15" s="124">
        <v>45253</v>
      </c>
      <c r="G15" s="125">
        <v>20598</v>
      </c>
      <c r="H15" s="121">
        <v>290</v>
      </c>
    </row>
    <row r="16" spans="2:8" x14ac:dyDescent="0.3">
      <c r="B16" s="129" t="s">
        <v>49</v>
      </c>
      <c r="C16" s="121" t="s">
        <v>17</v>
      </c>
      <c r="D16" s="122">
        <v>1925</v>
      </c>
      <c r="E16" s="123">
        <v>4.8</v>
      </c>
      <c r="F16" s="127">
        <v>41653</v>
      </c>
      <c r="G16" s="125">
        <v>90878</v>
      </c>
      <c r="H16" s="122">
        <v>1295</v>
      </c>
    </row>
    <row r="17" spans="2:8" x14ac:dyDescent="0.3">
      <c r="B17" s="129" t="s">
        <v>38</v>
      </c>
      <c r="C17" s="121" t="s">
        <v>18</v>
      </c>
      <c r="D17" s="121">
        <v>621</v>
      </c>
      <c r="E17" s="123">
        <v>4.8099999999999996</v>
      </c>
      <c r="F17" s="124">
        <v>42738</v>
      </c>
      <c r="G17" s="125">
        <v>35100</v>
      </c>
      <c r="H17" s="121">
        <v>510</v>
      </c>
    </row>
    <row r="18" spans="2:8" x14ac:dyDescent="0.3">
      <c r="B18" s="129" t="s">
        <v>50</v>
      </c>
      <c r="C18" s="121" t="s">
        <v>19</v>
      </c>
      <c r="D18" s="121">
        <v>839</v>
      </c>
      <c r="E18" s="123">
        <v>4.3</v>
      </c>
      <c r="F18" s="124">
        <v>44799</v>
      </c>
      <c r="G18" s="125">
        <v>28000</v>
      </c>
      <c r="H18" s="121">
        <v>400</v>
      </c>
    </row>
    <row r="19" spans="2:8" x14ac:dyDescent="0.3">
      <c r="B19" s="129" t="s">
        <v>51</v>
      </c>
      <c r="C19" s="121" t="s">
        <v>20</v>
      </c>
      <c r="D19" s="121">
        <v>700</v>
      </c>
      <c r="E19" s="123">
        <v>4.2</v>
      </c>
      <c r="F19" s="124">
        <v>44266</v>
      </c>
      <c r="G19" s="125">
        <v>17554</v>
      </c>
      <c r="H19" s="121">
        <v>250</v>
      </c>
    </row>
    <row r="20" spans="2:8" x14ac:dyDescent="0.3">
      <c r="B20" s="129" t="s">
        <v>52</v>
      </c>
      <c r="C20" s="121" t="s">
        <v>21</v>
      </c>
      <c r="D20" s="121">
        <v>268</v>
      </c>
      <c r="E20" s="123">
        <v>4.5</v>
      </c>
      <c r="F20" s="124">
        <v>44396</v>
      </c>
      <c r="G20" s="125">
        <v>6211</v>
      </c>
      <c r="H20" s="121">
        <v>90</v>
      </c>
    </row>
    <row r="21" spans="2:8" x14ac:dyDescent="0.3">
      <c r="B21" s="129" t="s">
        <v>53</v>
      </c>
      <c r="C21" s="121" t="s">
        <v>22</v>
      </c>
      <c r="D21" s="121">
        <v>159</v>
      </c>
      <c r="E21" s="123">
        <v>4.0999999999999996</v>
      </c>
      <c r="F21" s="124">
        <v>44925</v>
      </c>
      <c r="G21" s="125">
        <v>5233</v>
      </c>
      <c r="H21" s="121">
        <v>75</v>
      </c>
    </row>
    <row r="22" spans="2:8" x14ac:dyDescent="0.3">
      <c r="B22" s="129" t="s">
        <v>65</v>
      </c>
      <c r="C22" s="121" t="s">
        <v>23</v>
      </c>
      <c r="D22" s="122">
        <v>1420</v>
      </c>
      <c r="E22" s="123">
        <v>4.3</v>
      </c>
      <c r="F22" s="124">
        <v>43377</v>
      </c>
      <c r="G22" s="125">
        <v>87697</v>
      </c>
      <c r="H22" s="122">
        <v>1260</v>
      </c>
    </row>
    <row r="23" spans="2:8" x14ac:dyDescent="0.3">
      <c r="B23" s="129" t="s">
        <v>54</v>
      </c>
      <c r="C23" s="121" t="s">
        <v>24</v>
      </c>
      <c r="D23" s="128">
        <v>2132</v>
      </c>
      <c r="E23" s="123">
        <v>4.7</v>
      </c>
      <c r="F23" s="124">
        <v>42129</v>
      </c>
      <c r="G23" s="125">
        <v>97986</v>
      </c>
      <c r="H23" s="122">
        <v>1300</v>
      </c>
    </row>
    <row r="24" spans="2:8" x14ac:dyDescent="0.3">
      <c r="B24" s="129" t="s">
        <v>41</v>
      </c>
      <c r="C24" s="121" t="s">
        <v>25</v>
      </c>
      <c r="D24" s="121">
        <v>149</v>
      </c>
      <c r="E24" s="123">
        <v>3.9</v>
      </c>
      <c r="F24" s="124">
        <v>45187</v>
      </c>
      <c r="G24" s="125">
        <v>7000</v>
      </c>
      <c r="H24" s="121">
        <v>100</v>
      </c>
    </row>
    <row r="25" spans="2:8" x14ac:dyDescent="0.3">
      <c r="B25" s="129" t="s">
        <v>55</v>
      </c>
      <c r="C25" s="121" t="s">
        <v>26</v>
      </c>
      <c r="D25" s="121">
        <v>52</v>
      </c>
      <c r="E25" s="123">
        <v>3.7</v>
      </c>
      <c r="F25" s="124">
        <v>45089</v>
      </c>
      <c r="G25" s="125">
        <v>6578</v>
      </c>
      <c r="H25" s="121">
        <v>95</v>
      </c>
    </row>
    <row r="26" spans="2:8" x14ac:dyDescent="0.3">
      <c r="B26" s="129" t="s">
        <v>56</v>
      </c>
      <c r="C26" s="121" t="s">
        <v>27</v>
      </c>
      <c r="D26" s="122">
        <v>1628</v>
      </c>
      <c r="E26" s="123">
        <v>4.7</v>
      </c>
      <c r="F26" s="127">
        <v>41678</v>
      </c>
      <c r="G26" s="125">
        <v>86253</v>
      </c>
      <c r="H26" s="122">
        <v>1240</v>
      </c>
    </row>
    <row r="27" spans="2:8" x14ac:dyDescent="0.3">
      <c r="B27" s="129" t="s">
        <v>57</v>
      </c>
      <c r="C27" s="121" t="s">
        <v>28</v>
      </c>
      <c r="D27" s="122">
        <v>1020</v>
      </c>
      <c r="E27" s="123">
        <v>4.0999999999999996</v>
      </c>
      <c r="F27" s="124">
        <v>44886</v>
      </c>
      <c r="G27" s="125">
        <v>77428</v>
      </c>
      <c r="H27" s="122">
        <v>1100</v>
      </c>
    </row>
    <row r="28" spans="2:8" x14ac:dyDescent="0.3">
      <c r="B28" s="129" t="s">
        <v>58</v>
      </c>
      <c r="C28" s="121" t="s">
        <v>29</v>
      </c>
      <c r="D28" s="122">
        <v>1700</v>
      </c>
      <c r="E28" s="123">
        <v>4.3</v>
      </c>
      <c r="F28" s="124">
        <v>42029</v>
      </c>
      <c r="G28" s="125">
        <v>96324</v>
      </c>
      <c r="H28" s="122">
        <v>1360</v>
      </c>
    </row>
    <row r="29" spans="2:8" x14ac:dyDescent="0.3">
      <c r="B29" s="129" t="s">
        <v>59</v>
      </c>
      <c r="C29" s="121" t="s">
        <v>30</v>
      </c>
      <c r="D29" s="122">
        <v>1524</v>
      </c>
      <c r="E29" s="126">
        <v>4.9000000000000004</v>
      </c>
      <c r="F29" s="124">
        <v>44393</v>
      </c>
      <c r="G29" s="125">
        <v>88671</v>
      </c>
      <c r="H29" s="122">
        <v>1270</v>
      </c>
    </row>
    <row r="30" spans="2:8" x14ac:dyDescent="0.3">
      <c r="B30" s="129" t="s">
        <v>60</v>
      </c>
      <c r="C30" s="121" t="s">
        <v>31</v>
      </c>
      <c r="D30" s="122">
        <v>982</v>
      </c>
      <c r="E30" s="126">
        <v>4.5</v>
      </c>
      <c r="F30" s="124">
        <v>42065</v>
      </c>
      <c r="G30" s="125">
        <v>55478</v>
      </c>
      <c r="H30" s="121">
        <v>800</v>
      </c>
    </row>
    <row r="31" spans="2:8" x14ac:dyDescent="0.3">
      <c r="B31" s="129" t="s">
        <v>61</v>
      </c>
      <c r="C31" s="121" t="s">
        <v>32</v>
      </c>
      <c r="D31" s="121">
        <v>349</v>
      </c>
      <c r="E31" s="123">
        <v>4.8499999999999996</v>
      </c>
      <c r="F31" s="124">
        <v>45066</v>
      </c>
      <c r="G31" s="125">
        <v>26110</v>
      </c>
      <c r="H31" s="121">
        <v>370</v>
      </c>
    </row>
    <row r="32" spans="2:8" x14ac:dyDescent="0.3">
      <c r="B32" s="129" t="s">
        <v>62</v>
      </c>
      <c r="C32" s="121" t="s">
        <v>33</v>
      </c>
      <c r="D32" s="121">
        <v>344</v>
      </c>
      <c r="E32" s="123">
        <v>4.7</v>
      </c>
      <c r="F32" s="124">
        <v>45178</v>
      </c>
      <c r="G32" s="125">
        <v>22400</v>
      </c>
      <c r="H32" s="121">
        <v>320</v>
      </c>
    </row>
    <row r="33" spans="2:8" x14ac:dyDescent="0.3">
      <c r="B33" s="129" t="s">
        <v>63</v>
      </c>
      <c r="C33" s="121" t="s">
        <v>34</v>
      </c>
      <c r="D33" s="121">
        <v>654</v>
      </c>
      <c r="E33" s="123">
        <v>4.4000000000000004</v>
      </c>
      <c r="F33" s="124">
        <v>45227</v>
      </c>
      <c r="G33" s="125">
        <v>19566</v>
      </c>
      <c r="H33" s="121">
        <v>280</v>
      </c>
    </row>
    <row r="34" spans="2:8" x14ac:dyDescent="0.3">
      <c r="B34" s="129" t="s">
        <v>64</v>
      </c>
      <c r="C34" s="121" t="s">
        <v>35</v>
      </c>
      <c r="D34" s="121">
        <v>871</v>
      </c>
      <c r="E34" s="123">
        <v>4.5999999999999996</v>
      </c>
      <c r="F34" s="124">
        <v>45291</v>
      </c>
      <c r="G34" s="125">
        <v>47829</v>
      </c>
      <c r="H34" s="121">
        <v>690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AB94-74BF-4770-8F43-61D318A621D7}">
  <dimension ref="A1:L15"/>
  <sheetViews>
    <sheetView workbookViewId="0">
      <selection activeCell="J21" sqref="J21"/>
    </sheetView>
  </sheetViews>
  <sheetFormatPr defaultRowHeight="14.4" x14ac:dyDescent="0.3"/>
  <cols>
    <col min="2" max="2" width="17.109375" customWidth="1"/>
    <col min="3" max="3" width="17.77734375" customWidth="1"/>
    <col min="6" max="6" width="16.33203125" customWidth="1"/>
    <col min="7" max="7" width="14.6640625" customWidth="1"/>
    <col min="10" max="10" width="15.77734375" customWidth="1"/>
    <col min="11" max="11" width="16.77734375" customWidth="1"/>
    <col min="12" max="12" width="15.109375" customWidth="1"/>
  </cols>
  <sheetData>
    <row r="1" spans="1:12" ht="15" thickBot="1" x14ac:dyDescent="0.35">
      <c r="A1" s="50" t="s">
        <v>78</v>
      </c>
      <c r="B1" s="51"/>
      <c r="C1" s="52"/>
      <c r="E1" s="50" t="s">
        <v>79</v>
      </c>
      <c r="F1" s="51"/>
      <c r="G1" s="52"/>
      <c r="I1" s="50" t="s">
        <v>71</v>
      </c>
      <c r="J1" s="51"/>
      <c r="K1" s="52"/>
      <c r="L1" s="34"/>
    </row>
    <row r="2" spans="1:12" ht="15" thickBot="1" x14ac:dyDescent="0.35">
      <c r="A2" s="20"/>
      <c r="B2" s="21" t="s">
        <v>1</v>
      </c>
      <c r="C2" s="22" t="s">
        <v>81</v>
      </c>
      <c r="E2" s="29"/>
      <c r="F2" s="21" t="s">
        <v>1</v>
      </c>
      <c r="G2" s="21" t="s">
        <v>5</v>
      </c>
      <c r="I2" s="29"/>
      <c r="J2" s="21" t="s">
        <v>1</v>
      </c>
      <c r="K2" s="21" t="s">
        <v>83</v>
      </c>
      <c r="L2" s="33"/>
    </row>
    <row r="3" spans="1:12" ht="15" thickBot="1" x14ac:dyDescent="0.35">
      <c r="A3" s="23">
        <v>1</v>
      </c>
      <c r="B3" s="24" t="str">
        <f>_xlfn.XLOOKUP(C3,TB_Restaurantes[Volume de Vendas(R$)],TB_Restaurantes[Nome])</f>
        <v>Villa Gourmet</v>
      </c>
      <c r="C3" s="25">
        <f>LARGE(TB_Restaurantes[Volume de Vendas(R$)],'Base de Cálculos'!A3)</f>
        <v>100000</v>
      </c>
      <c r="E3" s="24">
        <v>1</v>
      </c>
      <c r="F3" s="24" t="str">
        <f>_xlfn.XLOOKUP(G3,TB_Restaurantes[Início da Parceria],TB_Restaurantes[Nome])</f>
        <v>Bocado Divino</v>
      </c>
      <c r="G3" s="30">
        <f>SMALL(TB_Restaurantes[Início da Parceria],E3)</f>
        <v>41653</v>
      </c>
      <c r="I3" s="24">
        <v>1</v>
      </c>
      <c r="J3" s="39" t="str">
        <f>_xlfn.XLOOKUP(K3,TB_Restaurantes[Número de Avaliações],TB_Restaurantes[Nome])</f>
        <v>Canto do Gosto</v>
      </c>
      <c r="K3" s="40">
        <f>LARGE(TB_Restaurantes[Número de Avaliações],'Base de Cálculos'!I3)</f>
        <v>2132</v>
      </c>
    </row>
    <row r="4" spans="1:12" ht="15" thickBot="1" x14ac:dyDescent="0.35">
      <c r="A4" s="29">
        <v>2</v>
      </c>
      <c r="B4" s="24" t="str">
        <f>_xlfn.XLOOKUP(C4,TB_Restaurantes[Volume de Vendas(R$)],TB_Restaurantes[Nome])</f>
        <v>Canto do Gosto</v>
      </c>
      <c r="C4" s="25">
        <f>LARGE(TB_Restaurantes[Volume de Vendas(R$)],'Base de Cálculos'!A4)</f>
        <v>97986</v>
      </c>
      <c r="E4" s="29">
        <v>2</v>
      </c>
      <c r="F4" s="24" t="str">
        <f>_xlfn.XLOOKUP(G4,TB_Restaurantes[Início da Parceria],TB_Restaurantes[Nome])</f>
        <v>Verde e Sal</v>
      </c>
      <c r="G4" s="30">
        <f>SMALL(TB_Restaurantes[Início da Parceria],E4)</f>
        <v>41678</v>
      </c>
      <c r="I4" s="29">
        <v>2</v>
      </c>
      <c r="J4" s="24" t="str">
        <f>_xlfn.XLOOKUP(K4,TB_Restaurantes[Número de Avaliações],TB_Restaurantes[Nome])</f>
        <v>Bocado Divino</v>
      </c>
      <c r="K4" s="37">
        <f>LARGE(TB_Restaurantes[Número de Avaliações],'Base de Cálculos'!I4)</f>
        <v>1925</v>
      </c>
    </row>
    <row r="5" spans="1:12" ht="15" thickBot="1" x14ac:dyDescent="0.35">
      <c r="A5" s="23">
        <v>3</v>
      </c>
      <c r="B5" s="24" t="str">
        <f>_xlfn.XLOOKUP(C5,TB_Restaurantes[Volume de Vendas(R$)],TB_Restaurantes[Nome])</f>
        <v>Delícias do Campo</v>
      </c>
      <c r="C5" s="25">
        <f>LARGE(TB_Restaurantes[Volume de Vendas(R$)],'Base de Cálculos'!A5)</f>
        <v>96324</v>
      </c>
      <c r="E5" s="24">
        <v>3</v>
      </c>
      <c r="F5" s="24" t="str">
        <f>_xlfn.XLOOKUP(G5,TB_Restaurantes[Início da Parceria],TB_Restaurantes[Nome])</f>
        <v>Delícias do Campo</v>
      </c>
      <c r="G5" s="30">
        <f>SMALL(TB_Restaurantes[Início da Parceria],E5)</f>
        <v>42029</v>
      </c>
      <c r="I5" s="24">
        <v>3</v>
      </c>
      <c r="J5" s="24" t="str">
        <f>_xlfn.XLOOKUP(K5,TB_Restaurantes[Número de Avaliações],TB_Restaurantes[Nome])</f>
        <v>Casa do Chef</v>
      </c>
      <c r="K5" s="37">
        <f>LARGE(TB_Restaurantes[Número de Avaliações],'Base de Cálculos'!I5)</f>
        <v>1846</v>
      </c>
    </row>
    <row r="6" spans="1:12" ht="15" thickBot="1" x14ac:dyDescent="0.35">
      <c r="A6" s="29">
        <v>4</v>
      </c>
      <c r="B6" s="24" t="str">
        <f>_xlfn.XLOOKUP(C6,TB_Restaurantes[Volume de Vendas(R$)],TB_Restaurantes[Nome])</f>
        <v>Bocado Divino</v>
      </c>
      <c r="C6" s="25">
        <f>LARGE(TB_Restaurantes[Volume de Vendas(R$)],'Base de Cálculos'!A6)</f>
        <v>90878</v>
      </c>
      <c r="E6" s="29">
        <v>4</v>
      </c>
      <c r="F6" s="24" t="str">
        <f>_xlfn.XLOOKUP(G6,TB_Restaurantes[Início da Parceria],TB_Restaurantes[Nome])</f>
        <v>Sabor Tropical</v>
      </c>
      <c r="G6" s="30">
        <f>SMALL(TB_Restaurantes[Início da Parceria],E6)</f>
        <v>42065</v>
      </c>
      <c r="I6" s="29">
        <v>4</v>
      </c>
      <c r="J6" s="24" t="str">
        <f>_xlfn.XLOOKUP(K6,TB_Restaurantes[Número de Avaliações],TB_Restaurantes[Nome])</f>
        <v>Delícias do Campo</v>
      </c>
      <c r="K6" s="37">
        <f>LARGE(TB_Restaurantes[Número de Avaliações],'Base de Cálculos'!I6)</f>
        <v>1700</v>
      </c>
    </row>
    <row r="7" spans="1:12" ht="15" thickBot="1" x14ac:dyDescent="0.35">
      <c r="A7" s="26">
        <v>5</v>
      </c>
      <c r="B7" s="27" t="str">
        <f>_xlfn.XLOOKUP(C7,TB_Restaurantes[Volume de Vendas(R$)],TB_Restaurantes[Nome])</f>
        <v>Casa do Chef</v>
      </c>
      <c r="C7" s="28">
        <f>LARGE(TB_Restaurantes[Volume de Vendas(R$)],'Base de Cálculos'!A7)</f>
        <v>90587</v>
      </c>
      <c r="E7" s="27">
        <v>5</v>
      </c>
      <c r="F7" s="27" t="str">
        <f>_xlfn.XLOOKUP(G7,TB_Restaurantes[Início da Parceria],TB_Restaurantes[Nome])</f>
        <v>Sabor &amp; Arte</v>
      </c>
      <c r="G7" s="31">
        <f>SMALL(TB_Restaurantes[Início da Parceria],E7)</f>
        <v>42078</v>
      </c>
      <c r="I7" s="27">
        <v>5</v>
      </c>
      <c r="J7" s="27" t="str">
        <f>_xlfn.XLOOKUP(K7,TB_Restaurantes[Número de Avaliações],TB_Restaurantes[Nome])</f>
        <v>Verde e Sal</v>
      </c>
      <c r="K7" s="38">
        <f>LARGE(TB_Restaurantes[Número de Avaliações],'Base de Cálculos'!I7)</f>
        <v>1628</v>
      </c>
    </row>
    <row r="8" spans="1:12" ht="15" thickBot="1" x14ac:dyDescent="0.35"/>
    <row r="9" spans="1:12" ht="15" thickBot="1" x14ac:dyDescent="0.35">
      <c r="E9" s="50" t="s">
        <v>88</v>
      </c>
      <c r="F9" s="51"/>
      <c r="G9" s="52"/>
      <c r="I9" s="53" t="s">
        <v>71</v>
      </c>
      <c r="J9" s="54"/>
      <c r="K9" s="54"/>
      <c r="L9" s="55"/>
    </row>
    <row r="10" spans="1:12" ht="15" thickBot="1" x14ac:dyDescent="0.35">
      <c r="E10" s="29"/>
      <c r="F10" s="21" t="s">
        <v>1</v>
      </c>
      <c r="G10" s="22" t="s">
        <v>87</v>
      </c>
      <c r="I10" s="29"/>
      <c r="J10" s="21" t="s">
        <v>1</v>
      </c>
      <c r="K10" s="21" t="s">
        <v>85</v>
      </c>
      <c r="L10" s="46" t="s">
        <v>84</v>
      </c>
    </row>
    <row r="11" spans="1:12" ht="15" thickBot="1" x14ac:dyDescent="0.35">
      <c r="E11" s="24">
        <v>1</v>
      </c>
      <c r="F11" s="39" t="str">
        <f>_xlfn.XLOOKUP(G11,TB_Restaurantes[Nº de Pedidos],TB_Restaurantes[Nome])</f>
        <v>Villa Gourmet</v>
      </c>
      <c r="G11" s="47">
        <f>LARGE(TB_Restaurantes[Nº de Pedidos],'Base de Cálculos'!E11)</f>
        <v>1420</v>
      </c>
      <c r="I11" s="23">
        <v>1</v>
      </c>
      <c r="J11" s="43" t="s">
        <v>58</v>
      </c>
      <c r="K11" s="41">
        <f>LARGE(TB_Restaurantes[Nota Média],'Base de Cálculos'!I11)</f>
        <v>4.9000000000000004</v>
      </c>
      <c r="L11" s="14">
        <f>_xlfn.XLOOKUP(K11,TB_Restaurantes[Nota Média],TB_Restaurantes[Número de Avaliações])</f>
        <v>951</v>
      </c>
    </row>
    <row r="12" spans="1:12" ht="15" thickBot="1" x14ac:dyDescent="0.35">
      <c r="E12" s="29">
        <v>2</v>
      </c>
      <c r="F12" s="24" t="str">
        <f>_xlfn.XLOOKUP(G12,TB_Restaurantes[Nº de Pedidos],TB_Restaurantes[Nome])</f>
        <v>Delícias do Campo</v>
      </c>
      <c r="G12" s="48">
        <f>LARGE(TB_Restaurantes[Nº de Pedidos],'Base de Cálculos'!E12)</f>
        <v>1360</v>
      </c>
      <c r="I12" s="42">
        <v>2</v>
      </c>
      <c r="J12" s="23" t="str">
        <f>_xlfn.XLOOKUP(K12,TB_Restaurantes[Nota Média],TB_Restaurantes[Nome])</f>
        <v>Villa Gourmet</v>
      </c>
      <c r="K12" s="35">
        <f>LARGE(TB_Restaurantes[Nota Média],'Base de Cálculos'!I12)</f>
        <v>4.9000000000000004</v>
      </c>
      <c r="L12" s="14">
        <f>_xlfn.XLOOKUP(K12,TB_Restaurantes[Nota Média],TB_Restaurantes[Número de Avaliações])</f>
        <v>951</v>
      </c>
    </row>
    <row r="13" spans="1:12" ht="15" thickBot="1" x14ac:dyDescent="0.35">
      <c r="E13" s="24">
        <v>3</v>
      </c>
      <c r="F13" s="24" t="str">
        <f>_xlfn.XLOOKUP(G13,TB_Restaurantes[Nº de Pedidos],TB_Restaurantes[Nome])</f>
        <v>Canto do Gosto</v>
      </c>
      <c r="G13" s="48">
        <f>LARGE(TB_Restaurantes[Nº de Pedidos],'Base de Cálculos'!E13)</f>
        <v>1300</v>
      </c>
      <c r="I13" s="23">
        <v>3</v>
      </c>
      <c r="J13" s="23" t="str">
        <f>_xlfn.XLOOKUP(K13,TB_Restaurantes[Nota Média],TB_Restaurantes[Nome])</f>
        <v>Doce Salgado</v>
      </c>
      <c r="K13" s="35">
        <f>LARGE(TB_Restaurantes[Nota Média],'Base de Cálculos'!I13)</f>
        <v>4.8499999999999996</v>
      </c>
      <c r="L13" s="14">
        <f>_xlfn.XLOOKUP(K13,TB_Restaurantes[Nota Média],TB_Restaurantes[Número de Avaliações])</f>
        <v>349</v>
      </c>
    </row>
    <row r="14" spans="1:12" ht="15" thickBot="1" x14ac:dyDescent="0.35">
      <c r="E14" s="29">
        <v>4</v>
      </c>
      <c r="F14" s="24" t="str">
        <f>_xlfn.XLOOKUP(G14,TB_Restaurantes[Nº de Pedidos],TB_Restaurantes[Nome])</f>
        <v>Bocado Divino</v>
      </c>
      <c r="G14" s="48">
        <f>LARGE(TB_Restaurantes[Nº de Pedidos],'Base de Cálculos'!E14)</f>
        <v>1295</v>
      </c>
      <c r="I14" s="42">
        <v>4</v>
      </c>
      <c r="J14" s="23" t="str">
        <f>_xlfn.XLOOKUP(K14,TB_Restaurantes[Nota Média],TB_Restaurantes[Nome])</f>
        <v>Bistrô Encanto</v>
      </c>
      <c r="K14" s="35">
        <f>LARGE(TB_Restaurantes[Nota Média],'Base de Cálculos'!I14)</f>
        <v>4.8099999999999996</v>
      </c>
      <c r="L14" s="14">
        <f>_xlfn.XLOOKUP(K14,TB_Restaurantes[Nota Média],TB_Restaurantes[Número de Avaliações])</f>
        <v>621</v>
      </c>
    </row>
    <row r="15" spans="1:12" ht="15" thickBot="1" x14ac:dyDescent="0.35">
      <c r="E15" s="27">
        <v>5</v>
      </c>
      <c r="F15" s="27" t="str">
        <f>_xlfn.XLOOKUP(G15,TB_Restaurantes[Nº de Pedidos],TB_Restaurantes[Nome])</f>
        <v>Casa do Chef</v>
      </c>
      <c r="G15" s="49">
        <f>LARGE(TB_Restaurantes[Nº de Pedidos],'Base de Cálculos'!E15)</f>
        <v>1290</v>
      </c>
      <c r="I15" s="26">
        <v>5</v>
      </c>
      <c r="J15" s="26" t="str">
        <f>_xlfn.XLOOKUP(K15,TB_Restaurantes[Nota Média],TB_Restaurantes[Nome])</f>
        <v>Bocado Divino</v>
      </c>
      <c r="K15" s="36">
        <f>LARGE(TB_Restaurantes[Nota Média],'Base de Cálculos'!I15)</f>
        <v>4.8</v>
      </c>
      <c r="L15" s="17">
        <f>_xlfn.XLOOKUP(K15,TB_Restaurantes[Nota Média],TB_Restaurantes[Número de Avaliações])</f>
        <v>1925</v>
      </c>
    </row>
  </sheetData>
  <mergeCells count="5">
    <mergeCell ref="A1:C1"/>
    <mergeCell ref="E1:G1"/>
    <mergeCell ref="I1:K1"/>
    <mergeCell ref="I9:L9"/>
    <mergeCell ref="E9:G9"/>
  </mergeCells>
  <conditionalFormatting sqref="F3:F7">
    <cfRule type="duplicateValues" dxfId="9" priority="3"/>
  </conditionalFormatting>
  <conditionalFormatting sqref="J3:J7">
    <cfRule type="duplicateValues" dxfId="8" priority="2"/>
  </conditionalFormatting>
  <conditionalFormatting sqref="J11:J15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0B299-74B4-47F9-997A-23C7311518CF}">
  <dimension ref="A1:CQ41"/>
  <sheetViews>
    <sheetView showGridLines="0" zoomScaleNormal="100" workbookViewId="0">
      <selection activeCell="CJ16" sqref="CJ16"/>
    </sheetView>
  </sheetViews>
  <sheetFormatPr defaultColWidth="2" defaultRowHeight="10.8" customHeight="1" x14ac:dyDescent="0.3"/>
  <cols>
    <col min="1" max="1" width="1.109375" customWidth="1"/>
    <col min="14" max="14" width="2.33203125" customWidth="1"/>
    <col min="26" max="26" width="1.21875" customWidth="1"/>
    <col min="50" max="50" width="2.88671875" customWidth="1"/>
    <col min="59" max="59" width="2.88671875" customWidth="1"/>
    <col min="60" max="60" width="2.109375" customWidth="1"/>
    <col min="80" max="80" width="2.88671875" customWidth="1"/>
    <col min="84" max="84" width="3" bestFit="1" customWidth="1"/>
  </cols>
  <sheetData>
    <row r="1" spans="2:95" ht="3.6" customHeight="1" x14ac:dyDescent="0.3">
      <c r="B1" s="7"/>
      <c r="C1" s="8"/>
      <c r="D1" s="8"/>
      <c r="E1" s="8"/>
      <c r="F1" s="8"/>
      <c r="G1" s="8"/>
      <c r="H1" s="8"/>
    </row>
    <row r="2" spans="2:95" ht="10.8" customHeight="1" thickBot="1" x14ac:dyDescent="0.35">
      <c r="B2" s="120" t="s">
        <v>67</v>
      </c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AF2" s="6"/>
      <c r="AG2" s="6"/>
      <c r="AH2" s="6"/>
      <c r="AI2" s="6"/>
      <c r="AJ2" s="6"/>
      <c r="AK2" s="6"/>
      <c r="AL2" s="6"/>
    </row>
    <row r="3" spans="2:95" ht="10.8" customHeight="1" x14ac:dyDescent="0.3">
      <c r="B3" s="120"/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AF3" s="6"/>
      <c r="AG3" s="6"/>
      <c r="AH3" s="6"/>
      <c r="AI3" s="6"/>
      <c r="AJ3" s="6"/>
      <c r="AK3" s="6"/>
      <c r="AL3" s="96" t="s">
        <v>68</v>
      </c>
      <c r="AM3" s="97"/>
      <c r="AN3" s="97"/>
      <c r="AO3" s="97"/>
      <c r="AP3" s="97"/>
      <c r="AQ3" s="97"/>
      <c r="AR3" s="97"/>
      <c r="AS3" s="97"/>
      <c r="AT3" s="97"/>
      <c r="AU3" s="97"/>
      <c r="AV3" s="97"/>
      <c r="AW3" s="97"/>
      <c r="AX3" s="98"/>
      <c r="BA3" s="96" t="s">
        <v>70</v>
      </c>
      <c r="BB3" s="97"/>
      <c r="BC3" s="97"/>
      <c r="BD3" s="97"/>
      <c r="BE3" s="97"/>
      <c r="BF3" s="97"/>
      <c r="BG3" s="97"/>
      <c r="BH3" s="97"/>
      <c r="BI3" s="97"/>
      <c r="BJ3" s="97"/>
      <c r="BK3" s="97"/>
      <c r="BL3" s="97"/>
      <c r="BM3" s="98"/>
      <c r="BP3" s="96" t="s">
        <v>89</v>
      </c>
      <c r="BQ3" s="97"/>
      <c r="BR3" s="97"/>
      <c r="BS3" s="97"/>
      <c r="BT3" s="97"/>
      <c r="BU3" s="97"/>
      <c r="BV3" s="97"/>
      <c r="BW3" s="97"/>
      <c r="BX3" s="97"/>
      <c r="BY3" s="97"/>
      <c r="BZ3" s="97"/>
      <c r="CA3" s="97"/>
      <c r="CB3" s="98"/>
    </row>
    <row r="4" spans="2:95" ht="10.8" customHeight="1" x14ac:dyDescent="0.3"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AL4" s="99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1"/>
      <c r="BA4" s="99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1"/>
      <c r="BP4" s="99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1"/>
    </row>
    <row r="5" spans="2:95" ht="10.8" customHeight="1" x14ac:dyDescent="0.3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AL5" s="102">
        <f>COUNTA(Restaurantes!B5:B34)</f>
        <v>30</v>
      </c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4"/>
      <c r="BA5" s="108">
        <f>AVERAGE(Restaurantes!E5:E34)</f>
        <v>4.3953333333333342</v>
      </c>
      <c r="BB5" s="109"/>
      <c r="BC5" s="109"/>
      <c r="BD5" s="109"/>
      <c r="BE5" s="109"/>
      <c r="BF5" s="109"/>
      <c r="BG5" s="109"/>
      <c r="BH5" s="109"/>
      <c r="BI5" s="109"/>
      <c r="BJ5" s="109"/>
      <c r="BK5" s="109"/>
      <c r="BL5" s="109"/>
      <c r="BM5" s="110"/>
      <c r="BP5" s="114">
        <f>SUM(Restaurantes!H5:H34)</f>
        <v>20115</v>
      </c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6"/>
    </row>
    <row r="6" spans="2:95" ht="6.6" customHeight="1" x14ac:dyDescent="0.3">
      <c r="AL6" s="102"/>
      <c r="AM6" s="103"/>
      <c r="AN6" s="103"/>
      <c r="AO6" s="103"/>
      <c r="AP6" s="103"/>
      <c r="AQ6" s="103"/>
      <c r="AR6" s="103"/>
      <c r="AS6" s="103"/>
      <c r="AT6" s="103"/>
      <c r="AU6" s="103"/>
      <c r="AV6" s="103"/>
      <c r="AW6" s="103"/>
      <c r="AX6" s="104"/>
      <c r="BA6" s="108"/>
      <c r="BB6" s="109"/>
      <c r="BC6" s="109"/>
      <c r="BD6" s="109"/>
      <c r="BE6" s="109"/>
      <c r="BF6" s="109"/>
      <c r="BG6" s="109"/>
      <c r="BH6" s="109"/>
      <c r="BI6" s="109"/>
      <c r="BJ6" s="109"/>
      <c r="BK6" s="109"/>
      <c r="BL6" s="109"/>
      <c r="BM6" s="110"/>
      <c r="BP6" s="114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6"/>
    </row>
    <row r="7" spans="2:95" ht="10.8" customHeight="1" thickBot="1" x14ac:dyDescent="0.35">
      <c r="AL7" s="105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7"/>
      <c r="BA7" s="111"/>
      <c r="BB7" s="112"/>
      <c r="BC7" s="112"/>
      <c r="BD7" s="112"/>
      <c r="BE7" s="112"/>
      <c r="BF7" s="112"/>
      <c r="BG7" s="112"/>
      <c r="BH7" s="112"/>
      <c r="BI7" s="112"/>
      <c r="BJ7" s="112"/>
      <c r="BK7" s="112"/>
      <c r="BL7" s="112"/>
      <c r="BM7" s="113"/>
      <c r="BP7" s="117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9"/>
    </row>
    <row r="8" spans="2:95" ht="10.8" customHeight="1" thickBot="1" x14ac:dyDescent="0.35">
      <c r="B8" s="76" t="s">
        <v>80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3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2:95" ht="10.8" customHeight="1" thickBot="1" x14ac:dyDescent="0.35">
      <c r="B9" s="79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1"/>
      <c r="AA9" s="76" t="s">
        <v>4</v>
      </c>
      <c r="AB9" s="71"/>
      <c r="AC9" s="71"/>
      <c r="AD9" s="71"/>
      <c r="AE9" s="71"/>
      <c r="AF9" s="71"/>
      <c r="AG9" s="71"/>
      <c r="AH9" s="71"/>
      <c r="AI9" s="71"/>
      <c r="AJ9" s="71"/>
      <c r="AK9" s="71"/>
      <c r="AL9" s="71"/>
      <c r="AM9" s="71"/>
      <c r="AN9" s="71"/>
      <c r="AO9" s="71"/>
      <c r="AP9" s="71"/>
      <c r="AQ9" s="71"/>
      <c r="AR9" s="71"/>
      <c r="AS9" s="71"/>
      <c r="AT9" s="71"/>
      <c r="AU9" s="71"/>
      <c r="AV9" s="71"/>
      <c r="AW9" s="71"/>
      <c r="AX9" s="71"/>
      <c r="AY9" s="71"/>
      <c r="AZ9" s="71"/>
      <c r="BA9" s="71"/>
      <c r="BB9" s="71"/>
      <c r="BC9" s="71"/>
      <c r="BD9" s="71"/>
      <c r="BE9" s="71"/>
      <c r="BF9" s="71"/>
      <c r="BG9" s="71"/>
      <c r="BH9" s="45"/>
      <c r="BI9" s="71" t="s">
        <v>86</v>
      </c>
      <c r="BJ9" s="72"/>
      <c r="BK9" s="72"/>
      <c r="BL9" s="72"/>
      <c r="BM9" s="72"/>
      <c r="BN9" s="72"/>
      <c r="BO9" s="72"/>
      <c r="BP9" s="72"/>
      <c r="BQ9" s="72"/>
      <c r="BR9" s="72"/>
      <c r="BS9" s="72"/>
      <c r="BT9" s="72"/>
      <c r="BU9" s="72"/>
      <c r="BV9" s="72"/>
      <c r="BW9" s="72"/>
      <c r="BX9" s="72"/>
      <c r="BY9" s="72"/>
      <c r="BZ9" s="72"/>
      <c r="CA9" s="72"/>
      <c r="CB9" s="73"/>
    </row>
    <row r="10" spans="2:95" ht="10.8" customHeight="1" thickBot="1" x14ac:dyDescent="0.35">
      <c r="B10" s="87" t="s">
        <v>73</v>
      </c>
      <c r="C10" s="88"/>
      <c r="D10" s="89"/>
      <c r="E10" s="56" t="str">
        <f>'Base de Cálculos'!F3</f>
        <v>Bocado Divino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8"/>
      <c r="Q10" s="65">
        <f>'Base de Cálculos'!G3</f>
        <v>41653</v>
      </c>
      <c r="R10" s="66"/>
      <c r="S10" s="66"/>
      <c r="T10" s="66"/>
      <c r="U10" s="66"/>
      <c r="V10" s="66"/>
      <c r="W10" s="66"/>
      <c r="X10" s="66"/>
      <c r="Y10" s="67"/>
      <c r="AA10" s="77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4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5"/>
    </row>
    <row r="11" spans="2:95" ht="10.8" customHeight="1" x14ac:dyDescent="0.3">
      <c r="B11" s="90"/>
      <c r="C11" s="91"/>
      <c r="D11" s="92"/>
      <c r="E11" s="59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1"/>
      <c r="Q11" s="65"/>
      <c r="R11" s="66"/>
      <c r="S11" s="66"/>
      <c r="T11" s="66"/>
      <c r="U11" s="66"/>
      <c r="V11" s="66"/>
      <c r="W11" s="66"/>
      <c r="X11" s="66"/>
      <c r="Y11" s="67"/>
      <c r="AA11" s="13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19"/>
      <c r="BI11" s="10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2"/>
    </row>
    <row r="12" spans="2:95" ht="10.8" customHeight="1" thickBot="1" x14ac:dyDescent="0.35">
      <c r="B12" s="93"/>
      <c r="C12" s="94"/>
      <c r="D12" s="95"/>
      <c r="E12" s="62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4"/>
      <c r="Q12" s="68"/>
      <c r="R12" s="69"/>
      <c r="S12" s="69"/>
      <c r="T12" s="69"/>
      <c r="U12" s="69"/>
      <c r="V12" s="69"/>
      <c r="W12" s="69"/>
      <c r="X12" s="69"/>
      <c r="Y12" s="70"/>
      <c r="AA12" s="13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13"/>
      <c r="BI12" s="13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14"/>
    </row>
    <row r="13" spans="2:95" ht="10.8" customHeight="1" x14ac:dyDescent="0.3">
      <c r="B13" s="87" t="s">
        <v>74</v>
      </c>
      <c r="C13" s="88"/>
      <c r="D13" s="89"/>
      <c r="E13" s="56" t="str">
        <f>'Base de Cálculos'!F4</f>
        <v>Verde e Sal</v>
      </c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8"/>
      <c r="Q13" s="65">
        <f>'Base de Cálculos'!G4</f>
        <v>41678</v>
      </c>
      <c r="R13" s="66"/>
      <c r="S13" s="66"/>
      <c r="T13" s="66"/>
      <c r="U13" s="66"/>
      <c r="V13" s="66"/>
      <c r="W13" s="66"/>
      <c r="X13" s="66"/>
      <c r="Y13" s="67"/>
      <c r="AA13" s="13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13"/>
      <c r="BI13" s="13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14"/>
    </row>
    <row r="14" spans="2:95" ht="10.8" customHeight="1" x14ac:dyDescent="0.3">
      <c r="B14" s="90"/>
      <c r="C14" s="91"/>
      <c r="D14" s="92"/>
      <c r="E14" s="59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1"/>
      <c r="Q14" s="65"/>
      <c r="R14" s="66"/>
      <c r="S14" s="66"/>
      <c r="T14" s="66"/>
      <c r="U14" s="66"/>
      <c r="V14" s="66"/>
      <c r="W14" s="66"/>
      <c r="X14" s="66"/>
      <c r="Y14" s="67"/>
      <c r="AA14" s="13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13"/>
      <c r="BI14" s="13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14"/>
    </row>
    <row r="15" spans="2:95" ht="10.8" customHeight="1" thickBot="1" x14ac:dyDescent="0.35">
      <c r="B15" s="93"/>
      <c r="C15" s="94"/>
      <c r="D15" s="95"/>
      <c r="E15" s="62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4"/>
      <c r="Q15" s="68"/>
      <c r="R15" s="69"/>
      <c r="S15" s="69"/>
      <c r="T15" s="69"/>
      <c r="U15" s="69"/>
      <c r="V15" s="69"/>
      <c r="W15" s="69"/>
      <c r="X15" s="69"/>
      <c r="Y15" s="70"/>
      <c r="AA15" s="13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13"/>
      <c r="BI15" s="13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14"/>
    </row>
    <row r="16" spans="2:95" ht="10.8" customHeight="1" x14ac:dyDescent="0.3">
      <c r="B16" s="87" t="s">
        <v>75</v>
      </c>
      <c r="C16" s="88"/>
      <c r="D16" s="89"/>
      <c r="E16" s="56" t="str">
        <f>'Base de Cálculos'!F5</f>
        <v>Delícias do Campo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8"/>
      <c r="Q16" s="65">
        <f>'Base de Cálculos'!G5</f>
        <v>42029</v>
      </c>
      <c r="R16" s="66"/>
      <c r="S16" s="66"/>
      <c r="T16" s="66"/>
      <c r="U16" s="66"/>
      <c r="V16" s="66"/>
      <c r="W16" s="66"/>
      <c r="X16" s="66"/>
      <c r="Y16" s="67"/>
      <c r="AA16" s="13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13"/>
      <c r="BI16" s="13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14"/>
    </row>
    <row r="17" spans="1:80" ht="10.8" customHeight="1" x14ac:dyDescent="0.3">
      <c r="B17" s="90"/>
      <c r="C17" s="91"/>
      <c r="D17" s="92"/>
      <c r="E17" s="59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1"/>
      <c r="Q17" s="65"/>
      <c r="R17" s="66"/>
      <c r="S17" s="66"/>
      <c r="T17" s="66"/>
      <c r="U17" s="66"/>
      <c r="V17" s="66"/>
      <c r="W17" s="66"/>
      <c r="X17" s="66"/>
      <c r="Y17" s="67"/>
      <c r="AA17" s="13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13"/>
      <c r="BI17" s="13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14"/>
    </row>
    <row r="18" spans="1:80" ht="10.8" customHeight="1" thickBot="1" x14ac:dyDescent="0.35">
      <c r="B18" s="93"/>
      <c r="C18" s="94"/>
      <c r="D18" s="95"/>
      <c r="E18" s="62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4"/>
      <c r="Q18" s="68"/>
      <c r="R18" s="69"/>
      <c r="S18" s="69"/>
      <c r="T18" s="69"/>
      <c r="U18" s="69"/>
      <c r="V18" s="69"/>
      <c r="W18" s="69"/>
      <c r="X18" s="69"/>
      <c r="Y18" s="70"/>
      <c r="AA18" s="13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13"/>
      <c r="BI18" s="13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14"/>
    </row>
    <row r="19" spans="1:80" ht="10.8" customHeight="1" x14ac:dyDescent="0.3">
      <c r="B19" s="87" t="s">
        <v>76</v>
      </c>
      <c r="C19" s="88"/>
      <c r="D19" s="89"/>
      <c r="E19" s="56" t="str">
        <f>'Base de Cálculos'!F6</f>
        <v>Sabor Tropical</v>
      </c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8"/>
      <c r="Q19" s="65">
        <f>'Base de Cálculos'!G6</f>
        <v>42065</v>
      </c>
      <c r="R19" s="66"/>
      <c r="S19" s="66"/>
      <c r="T19" s="66"/>
      <c r="U19" s="66"/>
      <c r="V19" s="66"/>
      <c r="W19" s="66"/>
      <c r="X19" s="66"/>
      <c r="Y19" s="67"/>
      <c r="AA19" s="13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13"/>
      <c r="BI19" s="13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14"/>
    </row>
    <row r="20" spans="1:80" ht="10.8" customHeight="1" x14ac:dyDescent="0.3">
      <c r="B20" s="90"/>
      <c r="C20" s="91"/>
      <c r="D20" s="92"/>
      <c r="E20" s="59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1"/>
      <c r="Q20" s="65"/>
      <c r="R20" s="66"/>
      <c r="S20" s="66"/>
      <c r="T20" s="66"/>
      <c r="U20" s="66"/>
      <c r="V20" s="66"/>
      <c r="W20" s="66"/>
      <c r="X20" s="66"/>
      <c r="Y20" s="67"/>
      <c r="AA20" s="13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13"/>
      <c r="BI20" s="13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14"/>
    </row>
    <row r="21" spans="1:80" ht="10.8" customHeight="1" thickBot="1" x14ac:dyDescent="0.35">
      <c r="B21" s="93"/>
      <c r="C21" s="94"/>
      <c r="D21" s="95"/>
      <c r="E21" s="62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  <c r="Q21" s="68"/>
      <c r="R21" s="69"/>
      <c r="S21" s="69"/>
      <c r="T21" s="69"/>
      <c r="U21" s="69"/>
      <c r="V21" s="69"/>
      <c r="W21" s="69"/>
      <c r="X21" s="69"/>
      <c r="Y21" s="70"/>
      <c r="AA21" s="13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13"/>
      <c r="BI21" s="13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14"/>
    </row>
    <row r="22" spans="1:80" ht="10.8" customHeight="1" x14ac:dyDescent="0.3">
      <c r="B22" s="87" t="s">
        <v>77</v>
      </c>
      <c r="C22" s="88"/>
      <c r="D22" s="89"/>
      <c r="E22" s="56" t="str">
        <f>'Base de Cálculos'!F7</f>
        <v>Sabor &amp; Arte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8"/>
      <c r="Q22" s="65">
        <f>'Base de Cálculos'!G7</f>
        <v>42078</v>
      </c>
      <c r="R22" s="66"/>
      <c r="S22" s="66"/>
      <c r="T22" s="66"/>
      <c r="U22" s="66"/>
      <c r="V22" s="66"/>
      <c r="W22" s="66"/>
      <c r="X22" s="66"/>
      <c r="Y22" s="67"/>
      <c r="AA22" s="13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13"/>
      <c r="BI22" s="13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14"/>
    </row>
    <row r="23" spans="1:80" ht="10.8" customHeight="1" x14ac:dyDescent="0.3">
      <c r="A23" s="6"/>
      <c r="B23" s="90"/>
      <c r="C23" s="91"/>
      <c r="D23" s="92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1"/>
      <c r="Q23" s="65"/>
      <c r="R23" s="66"/>
      <c r="S23" s="66"/>
      <c r="T23" s="66"/>
      <c r="U23" s="66"/>
      <c r="V23" s="66"/>
      <c r="W23" s="66"/>
      <c r="X23" s="66"/>
      <c r="Y23" s="67"/>
      <c r="AA23" s="13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13"/>
      <c r="BI23" s="13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14"/>
    </row>
    <row r="24" spans="1:80" ht="10.8" customHeight="1" thickBot="1" x14ac:dyDescent="0.35">
      <c r="A24" s="6"/>
      <c r="B24" s="93"/>
      <c r="C24" s="94"/>
      <c r="D24" s="95"/>
      <c r="E24" s="62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  <c r="Q24" s="68"/>
      <c r="R24" s="69"/>
      <c r="S24" s="69"/>
      <c r="T24" s="69"/>
      <c r="U24" s="69"/>
      <c r="V24" s="69"/>
      <c r="W24" s="69"/>
      <c r="X24" s="69"/>
      <c r="Y24" s="70"/>
      <c r="AA24" s="15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3"/>
      <c r="BI24" s="15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7"/>
    </row>
    <row r="25" spans="1:80" ht="5.4" customHeight="1" thickBot="1" x14ac:dyDescent="0.35">
      <c r="BH25" s="16"/>
    </row>
    <row r="26" spans="1:80" ht="10.8" customHeight="1" x14ac:dyDescent="0.3">
      <c r="B26" s="76" t="s">
        <v>82</v>
      </c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3"/>
      <c r="AA26" s="76" t="s">
        <v>72</v>
      </c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3"/>
    </row>
    <row r="27" spans="1:80" ht="10.8" customHeight="1" thickBot="1" x14ac:dyDescent="0.35">
      <c r="B27" s="84"/>
      <c r="C27" s="85"/>
      <c r="D27" s="85"/>
      <c r="E27" s="85"/>
      <c r="F27" s="85"/>
      <c r="G27" s="85"/>
      <c r="H27" s="85"/>
      <c r="I27" s="85"/>
      <c r="J27" s="85"/>
      <c r="K27" s="85"/>
      <c r="L27" s="85"/>
      <c r="M27" s="85"/>
      <c r="N27" s="85"/>
      <c r="O27" s="85"/>
      <c r="P27" s="85"/>
      <c r="Q27" s="85"/>
      <c r="R27" s="85"/>
      <c r="S27" s="85"/>
      <c r="T27" s="85"/>
      <c r="U27" s="85"/>
      <c r="V27" s="85"/>
      <c r="W27" s="85"/>
      <c r="X27" s="85"/>
      <c r="Y27" s="86"/>
      <c r="AA27" s="79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1"/>
    </row>
    <row r="28" spans="1:80" ht="10.8" customHeight="1" x14ac:dyDescent="0.3">
      <c r="B28" s="1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14"/>
      <c r="AA28" s="13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14"/>
    </row>
    <row r="29" spans="1:80" ht="10.8" customHeight="1" x14ac:dyDescent="0.3">
      <c r="B29" s="1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14"/>
      <c r="AA29" s="13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14"/>
    </row>
    <row r="30" spans="1:80" ht="10.8" customHeight="1" x14ac:dyDescent="0.3">
      <c r="B30" s="1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8"/>
      <c r="Q30" s="6"/>
      <c r="R30" s="6"/>
      <c r="S30" s="6"/>
      <c r="T30" s="6"/>
      <c r="U30" s="6"/>
      <c r="V30" s="6"/>
      <c r="W30" s="6"/>
      <c r="X30" s="6"/>
      <c r="Y30" s="14"/>
      <c r="AA30" s="13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14"/>
    </row>
    <row r="31" spans="1:80" ht="10.8" customHeight="1" x14ac:dyDescent="0.3">
      <c r="B31" s="1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14"/>
      <c r="AA31" s="13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14"/>
    </row>
    <row r="32" spans="1:80" ht="10.8" customHeight="1" x14ac:dyDescent="0.3">
      <c r="B32" s="1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14"/>
      <c r="AA32" s="13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14"/>
    </row>
    <row r="33" spans="2:80" ht="10.8" customHeight="1" x14ac:dyDescent="0.3">
      <c r="B33" s="13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14"/>
      <c r="AA33" s="13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14"/>
    </row>
    <row r="34" spans="2:80" ht="10.8" customHeight="1" x14ac:dyDescent="0.3">
      <c r="B34" s="13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14"/>
      <c r="AA34" s="13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14"/>
    </row>
    <row r="35" spans="2:80" ht="10.8" customHeight="1" x14ac:dyDescent="0.3">
      <c r="B35" s="13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14"/>
      <c r="AA35" s="13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14"/>
    </row>
    <row r="36" spans="2:80" ht="10.8" customHeight="1" x14ac:dyDescent="0.3">
      <c r="B36" s="13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14"/>
      <c r="AA36" s="13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14"/>
    </row>
    <row r="37" spans="2:80" ht="10.8" customHeight="1" x14ac:dyDescent="0.3">
      <c r="B37" s="13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14"/>
      <c r="AA37" s="13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14"/>
    </row>
    <row r="38" spans="2:80" ht="10.8" customHeight="1" x14ac:dyDescent="0.3">
      <c r="B38" s="13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14"/>
      <c r="AA38" s="13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14"/>
    </row>
    <row r="39" spans="2:80" ht="10.8" customHeight="1" x14ac:dyDescent="0.3">
      <c r="B39" s="13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14"/>
      <c r="AA39" s="13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14"/>
    </row>
    <row r="40" spans="2:80" ht="10.8" customHeight="1" x14ac:dyDescent="0.3">
      <c r="B40" s="13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14"/>
      <c r="AA40" s="13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14"/>
    </row>
    <row r="41" spans="2:80" ht="10.8" customHeight="1" thickBot="1" x14ac:dyDescent="0.35">
      <c r="B41" s="15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7"/>
      <c r="AA41" s="15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7"/>
    </row>
  </sheetData>
  <mergeCells count="27">
    <mergeCell ref="B2:Q4"/>
    <mergeCell ref="AL3:AX4"/>
    <mergeCell ref="BA3:BM4"/>
    <mergeCell ref="BP3:CB4"/>
    <mergeCell ref="AL5:AX7"/>
    <mergeCell ref="BA5:BM7"/>
    <mergeCell ref="BP5:CB7"/>
    <mergeCell ref="AA26:CB27"/>
    <mergeCell ref="B8:Y9"/>
    <mergeCell ref="B26:Y27"/>
    <mergeCell ref="B10:D12"/>
    <mergeCell ref="B13:D15"/>
    <mergeCell ref="B16:D18"/>
    <mergeCell ref="B19:D21"/>
    <mergeCell ref="B22:D24"/>
    <mergeCell ref="E10:P12"/>
    <mergeCell ref="E22:P24"/>
    <mergeCell ref="Q22:Y24"/>
    <mergeCell ref="BI9:CB10"/>
    <mergeCell ref="AA9:BG10"/>
    <mergeCell ref="Q10:Y12"/>
    <mergeCell ref="Q13:Y15"/>
    <mergeCell ref="E13:P15"/>
    <mergeCell ref="E16:P18"/>
    <mergeCell ref="Q16:Y18"/>
    <mergeCell ref="E19:P21"/>
    <mergeCell ref="Q19:Y21"/>
  </mergeCells>
  <phoneticPr fontId="4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Restaurantes</vt:lpstr>
      <vt:lpstr>Base de Cálculos</vt:lpstr>
      <vt:lpstr>Dashboard</vt:lpstr>
      <vt:lpstr>Lista_Restaurantes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Pimenta</dc:creator>
  <cp:lastModifiedBy>Beatriz Pimenta</cp:lastModifiedBy>
  <dcterms:created xsi:type="dcterms:W3CDTF">2024-11-28T20:02:11Z</dcterms:created>
  <dcterms:modified xsi:type="dcterms:W3CDTF">2024-12-09T23:41:36Z</dcterms:modified>
</cp:coreProperties>
</file>