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18180" windowHeight="92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5" i="1" l="1"/>
  <c r="N365" i="1"/>
  <c r="M366" i="1"/>
  <c r="N366" i="1"/>
  <c r="M159" i="1"/>
  <c r="N159" i="1"/>
  <c r="M160" i="1"/>
  <c r="N160" i="1"/>
  <c r="M198" i="1"/>
  <c r="N198" i="1"/>
  <c r="M199" i="1"/>
  <c r="N199" i="1"/>
  <c r="I390" i="1" l="1"/>
  <c r="J390" i="1"/>
  <c r="C393" i="1"/>
  <c r="C392" i="1"/>
  <c r="C391" i="1"/>
  <c r="C390" i="1"/>
  <c r="C389" i="1"/>
  <c r="C388" i="1"/>
  <c r="C387" i="1"/>
  <c r="C386" i="1"/>
  <c r="C385" i="1"/>
  <c r="C384" i="1"/>
  <c r="C383" i="1" l="1"/>
  <c r="C382" i="1"/>
  <c r="I379" i="1"/>
  <c r="J379" i="1"/>
  <c r="C381" i="1"/>
  <c r="I381" i="1" s="1"/>
  <c r="C380" i="1"/>
  <c r="C379" i="1"/>
  <c r="C378" i="1"/>
  <c r="C377" i="1"/>
  <c r="I377" i="1" s="1"/>
  <c r="C376" i="1"/>
  <c r="C375" i="1"/>
  <c r="C374" i="1"/>
  <c r="I374" i="1" s="1"/>
  <c r="C373" i="1"/>
  <c r="C372" i="1"/>
  <c r="C371" i="1"/>
  <c r="C370" i="1"/>
  <c r="C369" i="1"/>
  <c r="C368" i="1"/>
  <c r="C367" i="1"/>
  <c r="C366" i="1"/>
  <c r="C365" i="1"/>
  <c r="I365" i="1" s="1"/>
  <c r="C364" i="1"/>
  <c r="C363" i="1"/>
  <c r="C362" i="1"/>
  <c r="I362" i="1" s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I348" i="1" s="1"/>
  <c r="C347" i="1"/>
  <c r="I347" i="1" s="1"/>
  <c r="C346" i="1"/>
  <c r="C345" i="1"/>
  <c r="C344" i="1"/>
  <c r="I344" i="1" s="1"/>
  <c r="C343" i="1"/>
  <c r="C342" i="1"/>
  <c r="C341" i="1"/>
  <c r="C340" i="1"/>
  <c r="C339" i="1"/>
  <c r="C338" i="1"/>
  <c r="C337" i="1"/>
  <c r="C336" i="1"/>
  <c r="C335" i="1"/>
  <c r="C334" i="1"/>
  <c r="C333" i="1"/>
  <c r="C332" i="1"/>
  <c r="I332" i="1" s="1"/>
  <c r="C331" i="1"/>
  <c r="J331" i="1" s="1"/>
  <c r="C330" i="1"/>
  <c r="C329" i="1"/>
  <c r="I329" i="1" s="1"/>
  <c r="C328" i="1"/>
  <c r="I328" i="1" s="1"/>
  <c r="C327" i="1"/>
  <c r="I327" i="1" s="1"/>
  <c r="C326" i="1"/>
  <c r="C325" i="1"/>
  <c r="C324" i="1"/>
  <c r="C323" i="1"/>
  <c r="C322" i="1"/>
  <c r="C321" i="1"/>
  <c r="C320" i="1"/>
  <c r="C319" i="1"/>
  <c r="C318" i="1"/>
  <c r="I318" i="1" s="1"/>
  <c r="C317" i="1"/>
  <c r="C316" i="1"/>
  <c r="I316" i="1" s="1"/>
  <c r="C315" i="1"/>
  <c r="C314" i="1"/>
  <c r="C313" i="1"/>
  <c r="I313" i="1" s="1"/>
  <c r="C312" i="1"/>
  <c r="J312" i="1" s="1"/>
  <c r="C311" i="1"/>
  <c r="C310" i="1"/>
  <c r="C309" i="1"/>
  <c r="C308" i="1"/>
  <c r="F311" i="1"/>
  <c r="I311" i="1"/>
  <c r="M311" i="1"/>
  <c r="F312" i="1"/>
  <c r="I312" i="1"/>
  <c r="M312" i="1"/>
  <c r="F313" i="1"/>
  <c r="J313" i="1" s="1"/>
  <c r="M313" i="1"/>
  <c r="F314" i="1"/>
  <c r="I314" i="1"/>
  <c r="M314" i="1"/>
  <c r="F315" i="1"/>
  <c r="J315" i="1" s="1"/>
  <c r="I315" i="1"/>
  <c r="M315" i="1"/>
  <c r="F316" i="1"/>
  <c r="M316" i="1"/>
  <c r="F317" i="1"/>
  <c r="J317" i="1" s="1"/>
  <c r="I317" i="1"/>
  <c r="M317" i="1"/>
  <c r="F318" i="1"/>
  <c r="J318" i="1" s="1"/>
  <c r="M318" i="1"/>
  <c r="F319" i="1"/>
  <c r="I319" i="1"/>
  <c r="J319" i="1"/>
  <c r="N319" i="1" s="1"/>
  <c r="M319" i="1"/>
  <c r="F320" i="1"/>
  <c r="I320" i="1"/>
  <c r="J320" i="1"/>
  <c r="M320" i="1"/>
  <c r="F321" i="1"/>
  <c r="J321" i="1" s="1"/>
  <c r="I321" i="1"/>
  <c r="M321" i="1"/>
  <c r="F322" i="1"/>
  <c r="I322" i="1"/>
  <c r="J322" i="1"/>
  <c r="N322" i="1" s="1"/>
  <c r="M322" i="1"/>
  <c r="F323" i="1"/>
  <c r="I323" i="1"/>
  <c r="J323" i="1"/>
  <c r="M323" i="1"/>
  <c r="F324" i="1"/>
  <c r="J324" i="1" s="1"/>
  <c r="I324" i="1"/>
  <c r="M324" i="1"/>
  <c r="F325" i="1"/>
  <c r="J325" i="1" s="1"/>
  <c r="I325" i="1"/>
  <c r="M325" i="1"/>
  <c r="F326" i="1"/>
  <c r="J326" i="1" s="1"/>
  <c r="I326" i="1"/>
  <c r="F327" i="1"/>
  <c r="J327" i="1" s="1"/>
  <c r="M327" i="1"/>
  <c r="F328" i="1"/>
  <c r="M328" i="1"/>
  <c r="F329" i="1"/>
  <c r="F330" i="1"/>
  <c r="J330" i="1" s="1"/>
  <c r="I330" i="1"/>
  <c r="M330" i="1"/>
  <c r="F331" i="1"/>
  <c r="I331" i="1"/>
  <c r="M331" i="1"/>
  <c r="F332" i="1"/>
  <c r="J332" i="1" s="1"/>
  <c r="M332" i="1"/>
  <c r="F333" i="1"/>
  <c r="J333" i="1" s="1"/>
  <c r="I333" i="1"/>
  <c r="M333" i="1"/>
  <c r="F334" i="1"/>
  <c r="J334" i="1" s="1"/>
  <c r="I334" i="1"/>
  <c r="M334" i="1"/>
  <c r="F335" i="1"/>
  <c r="J335" i="1" s="1"/>
  <c r="I335" i="1"/>
  <c r="M335" i="1"/>
  <c r="F336" i="1"/>
  <c r="I336" i="1"/>
  <c r="J336" i="1"/>
  <c r="M336" i="1"/>
  <c r="F337" i="1"/>
  <c r="J337" i="1" s="1"/>
  <c r="I337" i="1"/>
  <c r="M337" i="1"/>
  <c r="F338" i="1"/>
  <c r="I338" i="1"/>
  <c r="J338" i="1"/>
  <c r="N338" i="1" s="1"/>
  <c r="M338" i="1"/>
  <c r="F339" i="1"/>
  <c r="J339" i="1" s="1"/>
  <c r="I339" i="1"/>
  <c r="M339" i="1"/>
  <c r="F340" i="1"/>
  <c r="J340" i="1" s="1"/>
  <c r="I340" i="1"/>
  <c r="M340" i="1"/>
  <c r="F341" i="1"/>
  <c r="J341" i="1" s="1"/>
  <c r="I341" i="1"/>
  <c r="M341" i="1"/>
  <c r="F342" i="1"/>
  <c r="J342" i="1" s="1"/>
  <c r="N342" i="1" s="1"/>
  <c r="I342" i="1"/>
  <c r="M342" i="1"/>
  <c r="F343" i="1"/>
  <c r="J343" i="1" s="1"/>
  <c r="I343" i="1"/>
  <c r="M343" i="1"/>
  <c r="F344" i="1"/>
  <c r="J344" i="1"/>
  <c r="M344" i="1"/>
  <c r="F345" i="1"/>
  <c r="J345" i="1" s="1"/>
  <c r="I345" i="1"/>
  <c r="M345" i="1"/>
  <c r="F346" i="1"/>
  <c r="J346" i="1" s="1"/>
  <c r="N346" i="1" s="1"/>
  <c r="I346" i="1"/>
  <c r="M346" i="1"/>
  <c r="F347" i="1"/>
  <c r="J347" i="1"/>
  <c r="M347" i="1"/>
  <c r="F348" i="1"/>
  <c r="J348" i="1" s="1"/>
  <c r="M348" i="1"/>
  <c r="F349" i="1"/>
  <c r="J349" i="1" s="1"/>
  <c r="I349" i="1"/>
  <c r="M349" i="1"/>
  <c r="F350" i="1"/>
  <c r="J350" i="1" s="1"/>
  <c r="N350" i="1" s="1"/>
  <c r="I350" i="1"/>
  <c r="M350" i="1"/>
  <c r="F351" i="1"/>
  <c r="I351" i="1"/>
  <c r="J351" i="1"/>
  <c r="M351" i="1"/>
  <c r="F352" i="1"/>
  <c r="F353" i="1"/>
  <c r="J353" i="1" s="1"/>
  <c r="I353" i="1"/>
  <c r="M353" i="1"/>
  <c r="F354" i="1"/>
  <c r="I354" i="1"/>
  <c r="J354" i="1"/>
  <c r="N354" i="1" s="1"/>
  <c r="M354" i="1"/>
  <c r="F355" i="1"/>
  <c r="F356" i="1"/>
  <c r="I356" i="1"/>
  <c r="M356" i="1"/>
  <c r="F357" i="1"/>
  <c r="J357" i="1" s="1"/>
  <c r="I357" i="1"/>
  <c r="M357" i="1"/>
  <c r="F358" i="1"/>
  <c r="I358" i="1"/>
  <c r="M358" i="1"/>
  <c r="F359" i="1"/>
  <c r="J359" i="1" s="1"/>
  <c r="N359" i="1" s="1"/>
  <c r="I359" i="1"/>
  <c r="M359" i="1"/>
  <c r="F360" i="1"/>
  <c r="J360" i="1" s="1"/>
  <c r="I360" i="1"/>
  <c r="M360" i="1"/>
  <c r="F361" i="1"/>
  <c r="F362" i="1"/>
  <c r="M362" i="1"/>
  <c r="F363" i="1"/>
  <c r="J363" i="1" s="1"/>
  <c r="I363" i="1"/>
  <c r="M363" i="1"/>
  <c r="F364" i="1"/>
  <c r="F365" i="1"/>
  <c r="F366" i="1"/>
  <c r="J366" i="1" s="1"/>
  <c r="I366" i="1"/>
  <c r="F367" i="1"/>
  <c r="F368" i="1"/>
  <c r="I368" i="1"/>
  <c r="J368" i="1"/>
  <c r="N368" i="1" s="1"/>
  <c r="M368" i="1"/>
  <c r="F369" i="1"/>
  <c r="J369" i="1" s="1"/>
  <c r="I369" i="1"/>
  <c r="M369" i="1"/>
  <c r="F370" i="1"/>
  <c r="J370" i="1" s="1"/>
  <c r="N370" i="1" s="1"/>
  <c r="I370" i="1"/>
  <c r="M370" i="1"/>
  <c r="F371" i="1"/>
  <c r="J371" i="1" s="1"/>
  <c r="I371" i="1"/>
  <c r="M371" i="1"/>
  <c r="F372" i="1"/>
  <c r="J372" i="1" s="1"/>
  <c r="I372" i="1"/>
  <c r="M372" i="1"/>
  <c r="F373" i="1"/>
  <c r="J373" i="1" s="1"/>
  <c r="I373" i="1"/>
  <c r="M373" i="1"/>
  <c r="F374" i="1"/>
  <c r="J374" i="1" s="1"/>
  <c r="M374" i="1"/>
  <c r="F375" i="1"/>
  <c r="I375" i="1"/>
  <c r="J375" i="1"/>
  <c r="M375" i="1"/>
  <c r="F376" i="1"/>
  <c r="I376" i="1"/>
  <c r="J376" i="1"/>
  <c r="M376" i="1"/>
  <c r="F377" i="1"/>
  <c r="J377" i="1" s="1"/>
  <c r="M377" i="1"/>
  <c r="F378" i="1"/>
  <c r="I378" i="1"/>
  <c r="J378" i="1"/>
  <c r="M378" i="1"/>
  <c r="F379" i="1"/>
  <c r="M379" i="1"/>
  <c r="F380" i="1"/>
  <c r="J380" i="1" s="1"/>
  <c r="I380" i="1"/>
  <c r="M380" i="1"/>
  <c r="F381" i="1"/>
  <c r="J381" i="1" s="1"/>
  <c r="M381" i="1"/>
  <c r="F382" i="1"/>
  <c r="J382" i="1" s="1"/>
  <c r="I382" i="1"/>
  <c r="M382" i="1"/>
  <c r="F383" i="1"/>
  <c r="I383" i="1"/>
  <c r="J383" i="1"/>
  <c r="M383" i="1"/>
  <c r="F384" i="1"/>
  <c r="I384" i="1"/>
  <c r="J384" i="1"/>
  <c r="M384" i="1"/>
  <c r="F385" i="1"/>
  <c r="J385" i="1" s="1"/>
  <c r="I385" i="1"/>
  <c r="M385" i="1"/>
  <c r="F386" i="1"/>
  <c r="M386" i="1"/>
  <c r="F387" i="1"/>
  <c r="M387" i="1"/>
  <c r="F388" i="1"/>
  <c r="J388" i="1" s="1"/>
  <c r="I388" i="1"/>
  <c r="M388" i="1"/>
  <c r="F389" i="1"/>
  <c r="J389" i="1" s="1"/>
  <c r="I389" i="1"/>
  <c r="M389" i="1"/>
  <c r="F390" i="1"/>
  <c r="M390" i="1"/>
  <c r="F391" i="1"/>
  <c r="J391" i="1" s="1"/>
  <c r="I391" i="1"/>
  <c r="M391" i="1"/>
  <c r="F392" i="1"/>
  <c r="I392" i="1"/>
  <c r="J392" i="1"/>
  <c r="N392" i="1" s="1"/>
  <c r="M392" i="1"/>
  <c r="F393" i="1"/>
  <c r="J393" i="1" s="1"/>
  <c r="I393" i="1"/>
  <c r="M393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I285" i="1" s="1"/>
  <c r="C284" i="1"/>
  <c r="C283" i="1"/>
  <c r="C282" i="1"/>
  <c r="C281" i="1"/>
  <c r="C280" i="1"/>
  <c r="I280" i="1" s="1"/>
  <c r="C279" i="1"/>
  <c r="C278" i="1"/>
  <c r="C277" i="1"/>
  <c r="C276" i="1"/>
  <c r="C275" i="1"/>
  <c r="C274" i="1"/>
  <c r="C273" i="1"/>
  <c r="C272" i="1"/>
  <c r="M270" i="1"/>
  <c r="N270" i="1"/>
  <c r="M271" i="1"/>
  <c r="N271" i="1"/>
  <c r="I270" i="1"/>
  <c r="J270" i="1"/>
  <c r="I271" i="1"/>
  <c r="J271" i="1"/>
  <c r="I272" i="1"/>
  <c r="J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I257" i="1" s="1"/>
  <c r="C256" i="1"/>
  <c r="C255" i="1"/>
  <c r="C254" i="1"/>
  <c r="I254" i="1" s="1"/>
  <c r="F252" i="1"/>
  <c r="J252" i="1" s="1"/>
  <c r="F253" i="1"/>
  <c r="F254" i="1"/>
  <c r="F255" i="1"/>
  <c r="J255" i="1" s="1"/>
  <c r="F256" i="1"/>
  <c r="F257" i="1"/>
  <c r="F258" i="1"/>
  <c r="F259" i="1"/>
  <c r="F260" i="1"/>
  <c r="F261" i="1"/>
  <c r="F262" i="1"/>
  <c r="F263" i="1"/>
  <c r="F264" i="1"/>
  <c r="J264" i="1" s="1"/>
  <c r="F265" i="1"/>
  <c r="F266" i="1"/>
  <c r="J266" i="1" s="1"/>
  <c r="F267" i="1"/>
  <c r="F268" i="1"/>
  <c r="F269" i="1"/>
  <c r="J269" i="1" s="1"/>
  <c r="F270" i="1"/>
  <c r="F271" i="1"/>
  <c r="F272" i="1"/>
  <c r="F273" i="1"/>
  <c r="F274" i="1"/>
  <c r="J274" i="1" s="1"/>
  <c r="F275" i="1"/>
  <c r="J275" i="1" s="1"/>
  <c r="F276" i="1"/>
  <c r="J276" i="1" s="1"/>
  <c r="F277" i="1"/>
  <c r="J277" i="1" s="1"/>
  <c r="F278" i="1"/>
  <c r="F279" i="1"/>
  <c r="F280" i="1"/>
  <c r="J280" i="1" s="1"/>
  <c r="F281" i="1"/>
  <c r="J281" i="1" s="1"/>
  <c r="F282" i="1"/>
  <c r="F283" i="1"/>
  <c r="F284" i="1"/>
  <c r="J284" i="1" s="1"/>
  <c r="F285" i="1"/>
  <c r="F286" i="1"/>
  <c r="F287" i="1"/>
  <c r="F288" i="1"/>
  <c r="J288" i="1" s="1"/>
  <c r="F289" i="1"/>
  <c r="J289" i="1" s="1"/>
  <c r="F290" i="1"/>
  <c r="F291" i="1"/>
  <c r="F292" i="1"/>
  <c r="J292" i="1" s="1"/>
  <c r="F293" i="1"/>
  <c r="J293" i="1" s="1"/>
  <c r="F294" i="1"/>
  <c r="J294" i="1" s="1"/>
  <c r="F295" i="1"/>
  <c r="J295" i="1" s="1"/>
  <c r="F296" i="1"/>
  <c r="J296" i="1" s="1"/>
  <c r="F297" i="1"/>
  <c r="J297" i="1" s="1"/>
  <c r="F298" i="1"/>
  <c r="J298" i="1" s="1"/>
  <c r="F299" i="1"/>
  <c r="J299" i="1" s="1"/>
  <c r="F300" i="1"/>
  <c r="J300" i="1" s="1"/>
  <c r="F301" i="1"/>
  <c r="F302" i="1"/>
  <c r="F303" i="1"/>
  <c r="J303" i="1" s="1"/>
  <c r="F304" i="1"/>
  <c r="J304" i="1" s="1"/>
  <c r="F305" i="1"/>
  <c r="J305" i="1" s="1"/>
  <c r="F306" i="1"/>
  <c r="F307" i="1"/>
  <c r="J307" i="1" s="1"/>
  <c r="F308" i="1"/>
  <c r="F309" i="1"/>
  <c r="F310" i="1"/>
  <c r="J310" i="1" s="1"/>
  <c r="C253" i="1"/>
  <c r="C252" i="1"/>
  <c r="F251" i="1"/>
  <c r="C251" i="1"/>
  <c r="I251" i="1" s="1"/>
  <c r="F250" i="1"/>
  <c r="C250" i="1"/>
  <c r="F249" i="1"/>
  <c r="C249" i="1"/>
  <c r="I249" i="1" s="1"/>
  <c r="F248" i="1"/>
  <c r="C248" i="1"/>
  <c r="I248" i="1" s="1"/>
  <c r="M248" i="1"/>
  <c r="J249" i="1"/>
  <c r="M249" i="1"/>
  <c r="I250" i="1"/>
  <c r="J250" i="1"/>
  <c r="M250" i="1"/>
  <c r="J251" i="1"/>
  <c r="M251" i="1"/>
  <c r="I252" i="1"/>
  <c r="M252" i="1"/>
  <c r="I253" i="1"/>
  <c r="J253" i="1"/>
  <c r="N253" i="1" s="1"/>
  <c r="M253" i="1"/>
  <c r="J254" i="1"/>
  <c r="M254" i="1"/>
  <c r="I255" i="1"/>
  <c r="M255" i="1"/>
  <c r="M257" i="1"/>
  <c r="I258" i="1"/>
  <c r="J258" i="1"/>
  <c r="N258" i="1" s="1"/>
  <c r="M258" i="1"/>
  <c r="I259" i="1"/>
  <c r="J259" i="1"/>
  <c r="M259" i="1"/>
  <c r="I260" i="1"/>
  <c r="M260" i="1"/>
  <c r="I261" i="1"/>
  <c r="J261" i="1"/>
  <c r="N261" i="1" s="1"/>
  <c r="M261" i="1"/>
  <c r="I262" i="1"/>
  <c r="J262" i="1"/>
  <c r="M262" i="1"/>
  <c r="I263" i="1"/>
  <c r="M263" i="1"/>
  <c r="I264" i="1"/>
  <c r="M264" i="1"/>
  <c r="I265" i="1"/>
  <c r="J265" i="1"/>
  <c r="M265" i="1"/>
  <c r="I266" i="1"/>
  <c r="M266" i="1"/>
  <c r="I267" i="1"/>
  <c r="J267" i="1"/>
  <c r="M267" i="1"/>
  <c r="I269" i="1"/>
  <c r="M269" i="1"/>
  <c r="M272" i="1"/>
  <c r="I273" i="1"/>
  <c r="J273" i="1"/>
  <c r="N273" i="1" s="1"/>
  <c r="M273" i="1"/>
  <c r="I274" i="1"/>
  <c r="M274" i="1"/>
  <c r="I275" i="1"/>
  <c r="M275" i="1"/>
  <c r="I276" i="1"/>
  <c r="M276" i="1"/>
  <c r="I277" i="1"/>
  <c r="M277" i="1"/>
  <c r="I278" i="1"/>
  <c r="J278" i="1"/>
  <c r="M278" i="1"/>
  <c r="I279" i="1"/>
  <c r="J279" i="1"/>
  <c r="M279" i="1"/>
  <c r="M280" i="1"/>
  <c r="I281" i="1"/>
  <c r="M281" i="1"/>
  <c r="I282" i="1"/>
  <c r="J282" i="1"/>
  <c r="M282" i="1"/>
  <c r="I284" i="1"/>
  <c r="M284" i="1"/>
  <c r="J285" i="1"/>
  <c r="M285" i="1"/>
  <c r="I286" i="1"/>
  <c r="J286" i="1"/>
  <c r="N286" i="1" s="1"/>
  <c r="M286" i="1"/>
  <c r="I287" i="1"/>
  <c r="J287" i="1"/>
  <c r="M287" i="1"/>
  <c r="I288" i="1"/>
  <c r="M288" i="1"/>
  <c r="I289" i="1"/>
  <c r="M289" i="1"/>
  <c r="I290" i="1"/>
  <c r="J290" i="1"/>
  <c r="N290" i="1" s="1"/>
  <c r="M290" i="1"/>
  <c r="I291" i="1"/>
  <c r="J291" i="1"/>
  <c r="M291" i="1"/>
  <c r="I292" i="1"/>
  <c r="M292" i="1"/>
  <c r="I293" i="1"/>
  <c r="M293" i="1"/>
  <c r="I294" i="1"/>
  <c r="M294" i="1"/>
  <c r="I295" i="1"/>
  <c r="M295" i="1"/>
  <c r="I296" i="1"/>
  <c r="M296" i="1"/>
  <c r="I297" i="1"/>
  <c r="M297" i="1"/>
  <c r="I298" i="1"/>
  <c r="M298" i="1"/>
  <c r="I299" i="1"/>
  <c r="M299" i="1"/>
  <c r="I300" i="1"/>
  <c r="M300" i="1"/>
  <c r="I301" i="1"/>
  <c r="J301" i="1"/>
  <c r="M301" i="1"/>
  <c r="I302" i="1"/>
  <c r="J302" i="1"/>
  <c r="M302" i="1"/>
  <c r="I303" i="1"/>
  <c r="M303" i="1"/>
  <c r="I304" i="1"/>
  <c r="M304" i="1"/>
  <c r="I305" i="1"/>
  <c r="M305" i="1"/>
  <c r="I306" i="1"/>
  <c r="J306" i="1"/>
  <c r="M306" i="1"/>
  <c r="I307" i="1"/>
  <c r="M307" i="1"/>
  <c r="I308" i="1"/>
  <c r="M308" i="1"/>
  <c r="I309" i="1"/>
  <c r="J309" i="1"/>
  <c r="N309" i="1" s="1"/>
  <c r="M309" i="1"/>
  <c r="I310" i="1"/>
  <c r="M310" i="1"/>
  <c r="C247" i="1"/>
  <c r="C246" i="1"/>
  <c r="C245" i="1"/>
  <c r="C235" i="1"/>
  <c r="C234" i="1"/>
  <c r="C233" i="1"/>
  <c r="C244" i="1"/>
  <c r="C243" i="1"/>
  <c r="C242" i="1"/>
  <c r="C241" i="1"/>
  <c r="C240" i="1"/>
  <c r="C239" i="1"/>
  <c r="C238" i="1"/>
  <c r="C237" i="1"/>
  <c r="C236" i="1"/>
  <c r="N391" i="1" l="1"/>
  <c r="N393" i="1"/>
  <c r="N376" i="1"/>
  <c r="N375" i="1"/>
  <c r="N384" i="1"/>
  <c r="N385" i="1"/>
  <c r="N383" i="1"/>
  <c r="N389" i="1"/>
  <c r="N381" i="1"/>
  <c r="N380" i="1"/>
  <c r="N390" i="1"/>
  <c r="N386" i="1"/>
  <c r="N382" i="1"/>
  <c r="N378" i="1"/>
  <c r="N377" i="1"/>
  <c r="N374" i="1"/>
  <c r="N373" i="1"/>
  <c r="N369" i="1"/>
  <c r="J365" i="1"/>
  <c r="J362" i="1"/>
  <c r="N362" i="1" s="1"/>
  <c r="N360" i="1"/>
  <c r="N357" i="1"/>
  <c r="J358" i="1"/>
  <c r="N358" i="1" s="1"/>
  <c r="J356" i="1"/>
  <c r="N356" i="1" s="1"/>
  <c r="N353" i="1"/>
  <c r="N351" i="1"/>
  <c r="N348" i="1"/>
  <c r="N349" i="1"/>
  <c r="N345" i="1"/>
  <c r="N344" i="1"/>
  <c r="N343" i="1"/>
  <c r="N341" i="1"/>
  <c r="N337" i="1"/>
  <c r="N335" i="1"/>
  <c r="N336" i="1"/>
  <c r="N334" i="1"/>
  <c r="N333" i="1"/>
  <c r="N330" i="1"/>
  <c r="J329" i="1"/>
  <c r="J328" i="1"/>
  <c r="N328" i="1" s="1"/>
  <c r="N327" i="1"/>
  <c r="N325" i="1"/>
  <c r="N321" i="1"/>
  <c r="N320" i="1"/>
  <c r="N318" i="1"/>
  <c r="N317" i="1"/>
  <c r="J316" i="1"/>
  <c r="N316" i="1" s="1"/>
  <c r="J314" i="1"/>
  <c r="N314" i="1" s="1"/>
  <c r="N312" i="1"/>
  <c r="N313" i="1"/>
  <c r="J311" i="1"/>
  <c r="N311" i="1" s="1"/>
  <c r="J308" i="1"/>
  <c r="N372" i="1"/>
  <c r="N340" i="1"/>
  <c r="N332" i="1"/>
  <c r="N388" i="1"/>
  <c r="N324" i="1"/>
  <c r="N387" i="1"/>
  <c r="N379" i="1"/>
  <c r="N371" i="1"/>
  <c r="N363" i="1"/>
  <c r="N347" i="1"/>
  <c r="N339" i="1"/>
  <c r="N331" i="1"/>
  <c r="N323" i="1"/>
  <c r="N315" i="1"/>
  <c r="N306" i="1"/>
  <c r="N305" i="1"/>
  <c r="N303" i="1"/>
  <c r="N302" i="1"/>
  <c r="N299" i="1"/>
  <c r="N293" i="1"/>
  <c r="N289" i="1"/>
  <c r="N287" i="1"/>
  <c r="N277" i="1"/>
  <c r="N274" i="1"/>
  <c r="N304" i="1"/>
  <c r="N300" i="1"/>
  <c r="N288" i="1"/>
  <c r="N284" i="1"/>
  <c r="N272" i="1"/>
  <c r="N308" i="1"/>
  <c r="N296" i="1"/>
  <c r="N292" i="1"/>
  <c r="N280" i="1"/>
  <c r="N276" i="1"/>
  <c r="N310" i="1"/>
  <c r="N307" i="1"/>
  <c r="N297" i="1"/>
  <c r="N294" i="1"/>
  <c r="N291" i="1"/>
  <c r="N281" i="1"/>
  <c r="N278" i="1"/>
  <c r="N275" i="1"/>
  <c r="N259" i="1"/>
  <c r="N301" i="1"/>
  <c r="N298" i="1"/>
  <c r="N295" i="1"/>
  <c r="N285" i="1"/>
  <c r="N282" i="1"/>
  <c r="N279" i="1"/>
  <c r="N265" i="1"/>
  <c r="N266" i="1"/>
  <c r="N269" i="1"/>
  <c r="N267" i="1"/>
  <c r="J263" i="1"/>
  <c r="N263" i="1" s="1"/>
  <c r="N264" i="1"/>
  <c r="N262" i="1"/>
  <c r="J260" i="1"/>
  <c r="N260" i="1" s="1"/>
  <c r="J257" i="1"/>
  <c r="N257" i="1" s="1"/>
  <c r="N255" i="1"/>
  <c r="N254" i="1"/>
  <c r="N252" i="1"/>
  <c r="N251" i="1"/>
  <c r="N250" i="1"/>
  <c r="N249" i="1"/>
  <c r="J248" i="1"/>
  <c r="N248" i="1" s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 l="1"/>
  <c r="C210" i="1"/>
  <c r="C209" i="1"/>
  <c r="C208" i="1"/>
  <c r="C207" i="1"/>
  <c r="C206" i="1"/>
  <c r="I198" i="1"/>
  <c r="J198" i="1"/>
  <c r="I199" i="1"/>
  <c r="J199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M177" i="1"/>
  <c r="N177" i="1"/>
  <c r="M178" i="1"/>
  <c r="N178" i="1"/>
  <c r="I176" i="1"/>
  <c r="J176" i="1"/>
  <c r="I177" i="1"/>
  <c r="J177" i="1"/>
  <c r="I178" i="1"/>
  <c r="J178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 l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F129" i="1" l="1"/>
  <c r="J129" i="1" s="1"/>
  <c r="I129" i="1"/>
  <c r="M129" i="1"/>
  <c r="F130" i="1"/>
  <c r="J130" i="1" s="1"/>
  <c r="N130" i="1" s="1"/>
  <c r="I130" i="1"/>
  <c r="M130" i="1"/>
  <c r="F131" i="1"/>
  <c r="I131" i="1"/>
  <c r="J131" i="1"/>
  <c r="M131" i="1"/>
  <c r="F132" i="1"/>
  <c r="I132" i="1"/>
  <c r="J132" i="1"/>
  <c r="M132" i="1"/>
  <c r="F133" i="1"/>
  <c r="J133" i="1" s="1"/>
  <c r="I133" i="1"/>
  <c r="M133" i="1"/>
  <c r="F134" i="1"/>
  <c r="J134" i="1" s="1"/>
  <c r="I134" i="1"/>
  <c r="F135" i="1"/>
  <c r="J135" i="1" s="1"/>
  <c r="I135" i="1"/>
  <c r="M135" i="1"/>
  <c r="F136" i="1"/>
  <c r="I136" i="1"/>
  <c r="J136" i="1"/>
  <c r="N136" i="1" s="1"/>
  <c r="M136" i="1"/>
  <c r="F137" i="1"/>
  <c r="J137" i="1" s="1"/>
  <c r="I137" i="1"/>
  <c r="M137" i="1"/>
  <c r="F138" i="1"/>
  <c r="J138" i="1" s="1"/>
  <c r="I138" i="1"/>
  <c r="M138" i="1"/>
  <c r="F139" i="1"/>
  <c r="J139" i="1" s="1"/>
  <c r="I139" i="1"/>
  <c r="M139" i="1"/>
  <c r="F140" i="1"/>
  <c r="I140" i="1"/>
  <c r="J140" i="1"/>
  <c r="M140" i="1"/>
  <c r="F141" i="1"/>
  <c r="J141" i="1" s="1"/>
  <c r="I141" i="1"/>
  <c r="M141" i="1"/>
  <c r="F142" i="1"/>
  <c r="J142" i="1" s="1"/>
  <c r="I142" i="1"/>
  <c r="M142" i="1"/>
  <c r="F143" i="1"/>
  <c r="J143" i="1" s="1"/>
  <c r="I143" i="1"/>
  <c r="M143" i="1"/>
  <c r="F144" i="1"/>
  <c r="J144" i="1" s="1"/>
  <c r="I144" i="1"/>
  <c r="M144" i="1"/>
  <c r="F145" i="1"/>
  <c r="J145" i="1" s="1"/>
  <c r="I145" i="1"/>
  <c r="M145" i="1"/>
  <c r="F146" i="1"/>
  <c r="J146" i="1" s="1"/>
  <c r="N146" i="1" s="1"/>
  <c r="I146" i="1"/>
  <c r="M146" i="1"/>
  <c r="F147" i="1"/>
  <c r="J147" i="1" s="1"/>
  <c r="I147" i="1"/>
  <c r="M147" i="1"/>
  <c r="F148" i="1"/>
  <c r="J148" i="1" s="1"/>
  <c r="I148" i="1"/>
  <c r="M148" i="1"/>
  <c r="F149" i="1"/>
  <c r="J149" i="1" s="1"/>
  <c r="I149" i="1"/>
  <c r="M149" i="1"/>
  <c r="F150" i="1"/>
  <c r="J150" i="1" s="1"/>
  <c r="N150" i="1" s="1"/>
  <c r="I150" i="1"/>
  <c r="M150" i="1"/>
  <c r="F151" i="1"/>
  <c r="J151" i="1" s="1"/>
  <c r="I151" i="1"/>
  <c r="M151" i="1"/>
  <c r="F152" i="1"/>
  <c r="J152" i="1" s="1"/>
  <c r="I152" i="1"/>
  <c r="M152" i="1"/>
  <c r="F153" i="1"/>
  <c r="J153" i="1" s="1"/>
  <c r="I153" i="1"/>
  <c r="M153" i="1"/>
  <c r="F154" i="1"/>
  <c r="J154" i="1" s="1"/>
  <c r="N154" i="1" s="1"/>
  <c r="I154" i="1"/>
  <c r="M154" i="1"/>
  <c r="F155" i="1"/>
  <c r="J155" i="1" s="1"/>
  <c r="I155" i="1"/>
  <c r="M155" i="1"/>
  <c r="F156" i="1"/>
  <c r="J156" i="1" s="1"/>
  <c r="I156" i="1"/>
  <c r="M156" i="1"/>
  <c r="F157" i="1"/>
  <c r="J157" i="1" s="1"/>
  <c r="I157" i="1"/>
  <c r="M157" i="1"/>
  <c r="F158" i="1"/>
  <c r="J158" i="1" s="1"/>
  <c r="I158" i="1"/>
  <c r="M158" i="1"/>
  <c r="F159" i="1"/>
  <c r="I159" i="1"/>
  <c r="J159" i="1"/>
  <c r="F160" i="1"/>
  <c r="J160" i="1" s="1"/>
  <c r="I160" i="1"/>
  <c r="F161" i="1"/>
  <c r="J161" i="1" s="1"/>
  <c r="I161" i="1"/>
  <c r="M161" i="1"/>
  <c r="F162" i="1"/>
  <c r="J162" i="1" s="1"/>
  <c r="I162" i="1"/>
  <c r="M162" i="1"/>
  <c r="F163" i="1"/>
  <c r="J163" i="1" s="1"/>
  <c r="I163" i="1"/>
  <c r="M163" i="1"/>
  <c r="F164" i="1"/>
  <c r="J164" i="1" s="1"/>
  <c r="I164" i="1"/>
  <c r="M164" i="1"/>
  <c r="F165" i="1"/>
  <c r="J165" i="1" s="1"/>
  <c r="I165" i="1"/>
  <c r="M165" i="1"/>
  <c r="F166" i="1"/>
  <c r="J166" i="1" s="1"/>
  <c r="I166" i="1"/>
  <c r="M166" i="1"/>
  <c r="F167" i="1"/>
  <c r="J167" i="1" s="1"/>
  <c r="N167" i="1" s="1"/>
  <c r="I167" i="1"/>
  <c r="M167" i="1"/>
  <c r="F168" i="1"/>
  <c r="J168" i="1" s="1"/>
  <c r="I168" i="1"/>
  <c r="M168" i="1"/>
  <c r="F169" i="1"/>
  <c r="J169" i="1" s="1"/>
  <c r="I169" i="1"/>
  <c r="M169" i="1"/>
  <c r="F170" i="1"/>
  <c r="J170" i="1" s="1"/>
  <c r="I170" i="1"/>
  <c r="M170" i="1"/>
  <c r="F171" i="1"/>
  <c r="J171" i="1" s="1"/>
  <c r="N171" i="1" s="1"/>
  <c r="I171" i="1"/>
  <c r="M171" i="1"/>
  <c r="F172" i="1"/>
  <c r="J172" i="1" s="1"/>
  <c r="I172" i="1"/>
  <c r="M172" i="1"/>
  <c r="F173" i="1"/>
  <c r="J173" i="1" s="1"/>
  <c r="I173" i="1"/>
  <c r="M173" i="1"/>
  <c r="F174" i="1"/>
  <c r="J174" i="1" s="1"/>
  <c r="I174" i="1"/>
  <c r="M174" i="1"/>
  <c r="N174" i="1"/>
  <c r="F175" i="1"/>
  <c r="I175" i="1"/>
  <c r="J175" i="1"/>
  <c r="N175" i="1" s="1"/>
  <c r="M175" i="1"/>
  <c r="F176" i="1"/>
  <c r="N176" i="1"/>
  <c r="M176" i="1"/>
  <c r="F177" i="1"/>
  <c r="F178" i="1"/>
  <c r="F179" i="1"/>
  <c r="J179" i="1" s="1"/>
  <c r="I179" i="1"/>
  <c r="M179" i="1"/>
  <c r="F180" i="1"/>
  <c r="J180" i="1" s="1"/>
  <c r="I180" i="1"/>
  <c r="M180" i="1"/>
  <c r="F181" i="1"/>
  <c r="J181" i="1" s="1"/>
  <c r="I181" i="1"/>
  <c r="M181" i="1"/>
  <c r="F182" i="1"/>
  <c r="J182" i="1" s="1"/>
  <c r="I182" i="1"/>
  <c r="M182" i="1"/>
  <c r="F183" i="1"/>
  <c r="I183" i="1"/>
  <c r="J183" i="1"/>
  <c r="M183" i="1"/>
  <c r="F184" i="1"/>
  <c r="I184" i="1"/>
  <c r="J184" i="1"/>
  <c r="N184" i="1" s="1"/>
  <c r="M184" i="1"/>
  <c r="F185" i="1"/>
  <c r="J185" i="1" s="1"/>
  <c r="I185" i="1"/>
  <c r="M185" i="1"/>
  <c r="F186" i="1"/>
  <c r="I186" i="1"/>
  <c r="J186" i="1"/>
  <c r="M186" i="1"/>
  <c r="F187" i="1"/>
  <c r="I187" i="1"/>
  <c r="J187" i="1"/>
  <c r="M187" i="1"/>
  <c r="F188" i="1"/>
  <c r="I188" i="1"/>
  <c r="J188" i="1"/>
  <c r="F189" i="1"/>
  <c r="J189" i="1" s="1"/>
  <c r="I189" i="1"/>
  <c r="M189" i="1"/>
  <c r="F190" i="1"/>
  <c r="J190" i="1" s="1"/>
  <c r="N190" i="1" s="1"/>
  <c r="I190" i="1"/>
  <c r="M190" i="1"/>
  <c r="F191" i="1"/>
  <c r="J191" i="1" s="1"/>
  <c r="I191" i="1"/>
  <c r="M191" i="1"/>
  <c r="F192" i="1"/>
  <c r="J192" i="1" s="1"/>
  <c r="I192" i="1"/>
  <c r="M192" i="1"/>
  <c r="F193" i="1"/>
  <c r="J193" i="1" s="1"/>
  <c r="I193" i="1"/>
  <c r="M193" i="1"/>
  <c r="F194" i="1"/>
  <c r="J194" i="1" s="1"/>
  <c r="N194" i="1" s="1"/>
  <c r="I194" i="1"/>
  <c r="M194" i="1"/>
  <c r="F195" i="1"/>
  <c r="J195" i="1" s="1"/>
  <c r="I195" i="1"/>
  <c r="M195" i="1"/>
  <c r="F196" i="1"/>
  <c r="J196" i="1" s="1"/>
  <c r="I196" i="1"/>
  <c r="M196" i="1"/>
  <c r="F197" i="1"/>
  <c r="J197" i="1" s="1"/>
  <c r="I197" i="1"/>
  <c r="M197" i="1"/>
  <c r="F198" i="1"/>
  <c r="F199" i="1"/>
  <c r="F200" i="1"/>
  <c r="I200" i="1"/>
  <c r="J200" i="1"/>
  <c r="M200" i="1"/>
  <c r="F201" i="1"/>
  <c r="J201" i="1" s="1"/>
  <c r="I201" i="1"/>
  <c r="M201" i="1"/>
  <c r="F202" i="1"/>
  <c r="I202" i="1"/>
  <c r="J202" i="1"/>
  <c r="N202" i="1" s="1"/>
  <c r="M202" i="1"/>
  <c r="F203" i="1"/>
  <c r="I203" i="1"/>
  <c r="J203" i="1"/>
  <c r="N203" i="1" s="1"/>
  <c r="M203" i="1"/>
  <c r="F204" i="1"/>
  <c r="I204" i="1"/>
  <c r="J204" i="1"/>
  <c r="N204" i="1" s="1"/>
  <c r="M204" i="1"/>
  <c r="F205" i="1"/>
  <c r="J205" i="1" s="1"/>
  <c r="I205" i="1"/>
  <c r="M205" i="1"/>
  <c r="F206" i="1"/>
  <c r="I206" i="1"/>
  <c r="J206" i="1"/>
  <c r="N206" i="1" s="1"/>
  <c r="M206" i="1"/>
  <c r="F207" i="1"/>
  <c r="I207" i="1"/>
  <c r="J207" i="1"/>
  <c r="M207" i="1"/>
  <c r="F208" i="1"/>
  <c r="J208" i="1" s="1"/>
  <c r="I208" i="1"/>
  <c r="M208" i="1"/>
  <c r="F209" i="1"/>
  <c r="J209" i="1" s="1"/>
  <c r="I209" i="1"/>
  <c r="M209" i="1"/>
  <c r="F210" i="1"/>
  <c r="J210" i="1" s="1"/>
  <c r="I210" i="1"/>
  <c r="M210" i="1"/>
  <c r="F211" i="1"/>
  <c r="J211" i="1" s="1"/>
  <c r="I211" i="1"/>
  <c r="M211" i="1"/>
  <c r="F212" i="1"/>
  <c r="J212" i="1" s="1"/>
  <c r="I212" i="1"/>
  <c r="M212" i="1"/>
  <c r="F213" i="1"/>
  <c r="J213" i="1" s="1"/>
  <c r="I213" i="1"/>
  <c r="M213" i="1"/>
  <c r="F214" i="1"/>
  <c r="J214" i="1" s="1"/>
  <c r="I214" i="1"/>
  <c r="M214" i="1"/>
  <c r="F215" i="1"/>
  <c r="J215" i="1" s="1"/>
  <c r="I215" i="1"/>
  <c r="M215" i="1"/>
  <c r="F216" i="1"/>
  <c r="I216" i="1"/>
  <c r="J216" i="1"/>
  <c r="M216" i="1"/>
  <c r="F217" i="1"/>
  <c r="J217" i="1" s="1"/>
  <c r="I217" i="1"/>
  <c r="M217" i="1"/>
  <c r="F218" i="1"/>
  <c r="J218" i="1" s="1"/>
  <c r="I218" i="1"/>
  <c r="M218" i="1"/>
  <c r="F219" i="1"/>
  <c r="J219" i="1" s="1"/>
  <c r="I219" i="1"/>
  <c r="M219" i="1"/>
  <c r="F220" i="1"/>
  <c r="J220" i="1" s="1"/>
  <c r="I220" i="1"/>
  <c r="M220" i="1"/>
  <c r="F221" i="1"/>
  <c r="J221" i="1" s="1"/>
  <c r="I221" i="1"/>
  <c r="M221" i="1"/>
  <c r="F222" i="1"/>
  <c r="I222" i="1"/>
  <c r="J222" i="1"/>
  <c r="N222" i="1" s="1"/>
  <c r="M222" i="1"/>
  <c r="F223" i="1"/>
  <c r="I223" i="1"/>
  <c r="J223" i="1"/>
  <c r="M223" i="1"/>
  <c r="F224" i="1"/>
  <c r="J224" i="1" s="1"/>
  <c r="I224" i="1"/>
  <c r="M224" i="1"/>
  <c r="F225" i="1"/>
  <c r="J225" i="1" s="1"/>
  <c r="N225" i="1" s="1"/>
  <c r="I225" i="1"/>
  <c r="M225" i="1"/>
  <c r="F226" i="1"/>
  <c r="J226" i="1" s="1"/>
  <c r="I226" i="1"/>
  <c r="M226" i="1"/>
  <c r="F227" i="1"/>
  <c r="J227" i="1" s="1"/>
  <c r="I227" i="1"/>
  <c r="M227" i="1"/>
  <c r="F228" i="1"/>
  <c r="J228" i="1" s="1"/>
  <c r="I228" i="1"/>
  <c r="M228" i="1"/>
  <c r="F229" i="1"/>
  <c r="J229" i="1" s="1"/>
  <c r="I229" i="1"/>
  <c r="M229" i="1"/>
  <c r="F230" i="1"/>
  <c r="J230" i="1" s="1"/>
  <c r="I230" i="1"/>
  <c r="M230" i="1"/>
  <c r="F231" i="1"/>
  <c r="J231" i="1" s="1"/>
  <c r="I231" i="1"/>
  <c r="F232" i="1"/>
  <c r="J232" i="1" s="1"/>
  <c r="I232" i="1"/>
  <c r="M232" i="1"/>
  <c r="F233" i="1"/>
  <c r="J233" i="1" s="1"/>
  <c r="I233" i="1"/>
  <c r="M233" i="1"/>
  <c r="F234" i="1"/>
  <c r="I234" i="1"/>
  <c r="J234" i="1"/>
  <c r="M234" i="1"/>
  <c r="F235" i="1"/>
  <c r="J235" i="1" s="1"/>
  <c r="I235" i="1"/>
  <c r="M235" i="1"/>
  <c r="F236" i="1"/>
  <c r="J236" i="1" s="1"/>
  <c r="N236" i="1" s="1"/>
  <c r="I236" i="1"/>
  <c r="M236" i="1"/>
  <c r="F237" i="1"/>
  <c r="J237" i="1" s="1"/>
  <c r="I237" i="1"/>
  <c r="M237" i="1"/>
  <c r="F238" i="1"/>
  <c r="J238" i="1" s="1"/>
  <c r="I238" i="1"/>
  <c r="M238" i="1"/>
  <c r="F239" i="1"/>
  <c r="I239" i="1"/>
  <c r="J239" i="1"/>
  <c r="M239" i="1"/>
  <c r="F240" i="1"/>
  <c r="J240" i="1" s="1"/>
  <c r="I240" i="1"/>
  <c r="M240" i="1"/>
  <c r="F241" i="1"/>
  <c r="J241" i="1" s="1"/>
  <c r="I241" i="1"/>
  <c r="M241" i="1"/>
  <c r="F242" i="1"/>
  <c r="J242" i="1" s="1"/>
  <c r="I242" i="1"/>
  <c r="M242" i="1"/>
  <c r="F243" i="1"/>
  <c r="J243" i="1" s="1"/>
  <c r="N243" i="1" s="1"/>
  <c r="I243" i="1"/>
  <c r="M243" i="1"/>
  <c r="F244" i="1"/>
  <c r="J244" i="1" s="1"/>
  <c r="I244" i="1"/>
  <c r="M244" i="1"/>
  <c r="F245" i="1"/>
  <c r="J245" i="1" s="1"/>
  <c r="I245" i="1"/>
  <c r="M245" i="1"/>
  <c r="F246" i="1"/>
  <c r="J246" i="1" s="1"/>
  <c r="I246" i="1"/>
  <c r="M246" i="1"/>
  <c r="F247" i="1"/>
  <c r="J247" i="1" s="1"/>
  <c r="I247" i="1"/>
  <c r="M247" i="1"/>
  <c r="F125" i="1"/>
  <c r="I125" i="1"/>
  <c r="J125" i="1"/>
  <c r="M125" i="1"/>
  <c r="F126" i="1"/>
  <c r="I126" i="1"/>
  <c r="J126" i="1"/>
  <c r="M126" i="1"/>
  <c r="F127" i="1"/>
  <c r="J127" i="1" s="1"/>
  <c r="N127" i="1" s="1"/>
  <c r="I127" i="1"/>
  <c r="M127" i="1"/>
  <c r="F128" i="1"/>
  <c r="J128" i="1" s="1"/>
  <c r="N128" i="1" s="1"/>
  <c r="I128" i="1"/>
  <c r="M128" i="1"/>
  <c r="C130" i="1"/>
  <c r="C129" i="1"/>
  <c r="C128" i="1"/>
  <c r="C127" i="1"/>
  <c r="C126" i="1"/>
  <c r="C125" i="1"/>
  <c r="C124" i="1"/>
  <c r="I124" i="1" s="1"/>
  <c r="C123" i="1"/>
  <c r="C122" i="1"/>
  <c r="I122" i="1" s="1"/>
  <c r="C121" i="1"/>
  <c r="C120" i="1"/>
  <c r="I120" i="1" s="1"/>
  <c r="C119" i="1"/>
  <c r="C118" i="1"/>
  <c r="C117" i="1"/>
  <c r="C116" i="1"/>
  <c r="C115" i="1"/>
  <c r="I115" i="1" s="1"/>
  <c r="C114" i="1"/>
  <c r="C113" i="1"/>
  <c r="C112" i="1"/>
  <c r="I112" i="1" s="1"/>
  <c r="C111" i="1"/>
  <c r="J111" i="1" s="1"/>
  <c r="C110" i="1"/>
  <c r="C109" i="1"/>
  <c r="J109" i="1" s="1"/>
  <c r="C108" i="1"/>
  <c r="I108" i="1" s="1"/>
  <c r="C107" i="1"/>
  <c r="C106" i="1"/>
  <c r="C105" i="1"/>
  <c r="C104" i="1"/>
  <c r="I104" i="1" s="1"/>
  <c r="C103" i="1"/>
  <c r="J103" i="1" s="1"/>
  <c r="C102" i="1"/>
  <c r="C101" i="1"/>
  <c r="J99" i="1"/>
  <c r="C100" i="1"/>
  <c r="J100" i="1" s="1"/>
  <c r="C99" i="1"/>
  <c r="I99" i="1" s="1"/>
  <c r="C98" i="1"/>
  <c r="I98" i="1" s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M99" i="1"/>
  <c r="M100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J98" i="1" s="1"/>
  <c r="N98" i="1" s="1"/>
  <c r="F99" i="1"/>
  <c r="F100" i="1"/>
  <c r="F101" i="1"/>
  <c r="F102" i="1"/>
  <c r="J102" i="1" s="1"/>
  <c r="F103" i="1"/>
  <c r="I86" i="1"/>
  <c r="J86" i="1"/>
  <c r="I87" i="1"/>
  <c r="J87" i="1"/>
  <c r="I88" i="1"/>
  <c r="J88" i="1"/>
  <c r="N88" i="1" s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101" i="1"/>
  <c r="J101" i="1"/>
  <c r="I102" i="1"/>
  <c r="I103" i="1"/>
  <c r="J104" i="1"/>
  <c r="I105" i="1"/>
  <c r="I107" i="1"/>
  <c r="I109" i="1"/>
  <c r="I110" i="1"/>
  <c r="J110" i="1"/>
  <c r="I111" i="1"/>
  <c r="I113" i="1"/>
  <c r="C91" i="1"/>
  <c r="C90" i="1"/>
  <c r="C89" i="1"/>
  <c r="C85" i="1"/>
  <c r="C84" i="1"/>
  <c r="I84" i="1" s="1"/>
  <c r="C83" i="1"/>
  <c r="I83" i="1" s="1"/>
  <c r="C97" i="1"/>
  <c r="C96" i="1"/>
  <c r="C95" i="1"/>
  <c r="C94" i="1"/>
  <c r="C93" i="1"/>
  <c r="C92" i="1"/>
  <c r="C88" i="1"/>
  <c r="C87" i="1"/>
  <c r="C86" i="1"/>
  <c r="I85" i="1"/>
  <c r="C82" i="1"/>
  <c r="C81" i="1"/>
  <c r="C80" i="1"/>
  <c r="C79" i="1"/>
  <c r="I79" i="1" s="1"/>
  <c r="C78" i="1"/>
  <c r="C77" i="1"/>
  <c r="C76" i="1"/>
  <c r="C75" i="1"/>
  <c r="C74" i="1"/>
  <c r="C73" i="1"/>
  <c r="I73" i="1" s="1"/>
  <c r="C72" i="1"/>
  <c r="C71" i="1"/>
  <c r="I71" i="1" s="1"/>
  <c r="C70" i="1"/>
  <c r="C69" i="1"/>
  <c r="I69" i="1" s="1"/>
  <c r="C68" i="1"/>
  <c r="C67" i="1"/>
  <c r="I67" i="1" s="1"/>
  <c r="C66" i="1"/>
  <c r="J66" i="1" s="1"/>
  <c r="C65" i="1"/>
  <c r="C64" i="1"/>
  <c r="C63" i="1"/>
  <c r="C62" i="1"/>
  <c r="C61" i="1"/>
  <c r="C60" i="1"/>
  <c r="C59" i="1"/>
  <c r="C58" i="1"/>
  <c r="C57" i="1"/>
  <c r="J57" i="1" s="1"/>
  <c r="C56" i="1"/>
  <c r="C52" i="1"/>
  <c r="J52" i="1" s="1"/>
  <c r="N52" i="1" s="1"/>
  <c r="C51" i="1"/>
  <c r="J51" i="1" s="1"/>
  <c r="C50" i="1"/>
  <c r="C49" i="1"/>
  <c r="I49" i="1" s="1"/>
  <c r="C48" i="1"/>
  <c r="J48" i="1" s="1"/>
  <c r="C47" i="1"/>
  <c r="I47" i="1" s="1"/>
  <c r="C43" i="1"/>
  <c r="J43" i="1" s="1"/>
  <c r="C42" i="1"/>
  <c r="I42" i="1" s="1"/>
  <c r="C41" i="1"/>
  <c r="I41" i="1" s="1"/>
  <c r="C46" i="1"/>
  <c r="C45" i="1"/>
  <c r="C44" i="1"/>
  <c r="C40" i="1"/>
  <c r="C39" i="1"/>
  <c r="J39" i="1" s="1"/>
  <c r="C38" i="1"/>
  <c r="C37" i="1"/>
  <c r="C36" i="1"/>
  <c r="C35" i="1"/>
  <c r="C34" i="1"/>
  <c r="C33" i="1"/>
  <c r="I33" i="1" s="1"/>
  <c r="C32" i="1"/>
  <c r="C31" i="1"/>
  <c r="J31" i="1" s="1"/>
  <c r="C30" i="1"/>
  <c r="C29" i="1"/>
  <c r="C28" i="1"/>
  <c r="C27" i="1"/>
  <c r="I27" i="1" s="1"/>
  <c r="C26" i="1"/>
  <c r="C25" i="1"/>
  <c r="C24" i="1"/>
  <c r="C23" i="1"/>
  <c r="C22" i="1"/>
  <c r="C21" i="1"/>
  <c r="C20" i="1"/>
  <c r="C19" i="1"/>
  <c r="I19" i="1" s="1"/>
  <c r="C18" i="1"/>
  <c r="C17" i="1"/>
  <c r="C16" i="1"/>
  <c r="J16" i="1" s="1"/>
  <c r="N16" i="1" s="1"/>
  <c r="C15" i="1"/>
  <c r="C55" i="1"/>
  <c r="C54" i="1"/>
  <c r="C53" i="1"/>
  <c r="I53" i="1" s="1"/>
  <c r="C14" i="1"/>
  <c r="C13" i="1"/>
  <c r="I13" i="1" s="1"/>
  <c r="C12" i="1"/>
  <c r="I12" i="1" s="1"/>
  <c r="C11" i="1"/>
  <c r="I11" i="1" s="1"/>
  <c r="N11" i="1" s="1"/>
  <c r="C10" i="1"/>
  <c r="C9" i="1"/>
  <c r="I9" i="1" s="1"/>
  <c r="C8" i="1"/>
  <c r="C7" i="1"/>
  <c r="C6" i="1"/>
  <c r="I6" i="1" s="1"/>
  <c r="C5" i="1"/>
  <c r="I5" i="1" s="1"/>
  <c r="C4" i="1"/>
  <c r="J4" i="1" s="1"/>
  <c r="C3" i="1"/>
  <c r="J3" i="1" s="1"/>
  <c r="N3" i="1" s="1"/>
  <c r="C2" i="1"/>
  <c r="I68" i="1"/>
  <c r="I65" i="1"/>
  <c r="J64" i="1"/>
  <c r="I63" i="1"/>
  <c r="I61" i="1"/>
  <c r="I60" i="1"/>
  <c r="J59" i="1"/>
  <c r="J58" i="1"/>
  <c r="N58" i="1" s="1"/>
  <c r="I57" i="1"/>
  <c r="I56" i="1"/>
  <c r="I51" i="1"/>
  <c r="I48" i="1"/>
  <c r="I46" i="1"/>
  <c r="I45" i="1"/>
  <c r="I44" i="1"/>
  <c r="I39" i="1"/>
  <c r="I38" i="1"/>
  <c r="I37" i="1"/>
  <c r="I34" i="1"/>
  <c r="J32" i="1"/>
  <c r="I29" i="1"/>
  <c r="I24" i="1"/>
  <c r="I22" i="1"/>
  <c r="I15" i="1"/>
  <c r="I14" i="1"/>
  <c r="J8" i="1"/>
  <c r="M57" i="1"/>
  <c r="M58" i="1"/>
  <c r="M59" i="1"/>
  <c r="M60" i="1"/>
  <c r="M61" i="1"/>
  <c r="M62" i="1"/>
  <c r="M63" i="1"/>
  <c r="M64" i="1"/>
  <c r="M65" i="1"/>
  <c r="M66" i="1"/>
  <c r="M67" i="1"/>
  <c r="I58" i="1"/>
  <c r="I59" i="1"/>
  <c r="J61" i="1"/>
  <c r="I62" i="1"/>
  <c r="J62" i="1"/>
  <c r="N62" i="1" s="1"/>
  <c r="I66" i="1"/>
  <c r="I72" i="1"/>
  <c r="I74" i="1"/>
  <c r="I75" i="1"/>
  <c r="I76" i="1"/>
  <c r="I77" i="1"/>
  <c r="I78" i="1"/>
  <c r="I80" i="1"/>
  <c r="I81" i="1"/>
  <c r="I82" i="1"/>
  <c r="J55" i="1"/>
  <c r="I54" i="1"/>
  <c r="I40" i="1"/>
  <c r="J36" i="1"/>
  <c r="J35" i="1"/>
  <c r="I28" i="1"/>
  <c r="I25" i="1"/>
  <c r="J24" i="1"/>
  <c r="N24" i="1" s="1"/>
  <c r="I18" i="1"/>
  <c r="F3" i="1"/>
  <c r="F4" i="1"/>
  <c r="F5" i="1"/>
  <c r="F6" i="1"/>
  <c r="F7" i="1"/>
  <c r="F8" i="1"/>
  <c r="F9" i="1"/>
  <c r="F10" i="1"/>
  <c r="F11" i="1"/>
  <c r="J11" i="1" s="1"/>
  <c r="F12" i="1"/>
  <c r="F13" i="1"/>
  <c r="F14" i="1"/>
  <c r="F15" i="1"/>
  <c r="F16" i="1"/>
  <c r="F17" i="1"/>
  <c r="F18" i="1"/>
  <c r="F19" i="1"/>
  <c r="F20" i="1"/>
  <c r="F21" i="1"/>
  <c r="F22" i="1"/>
  <c r="F23" i="1"/>
  <c r="J23" i="1" s="1"/>
  <c r="F24" i="1"/>
  <c r="F25" i="1"/>
  <c r="J25" i="1" s="1"/>
  <c r="N25" i="1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J38" i="1" s="1"/>
  <c r="F39" i="1"/>
  <c r="F40" i="1"/>
  <c r="F41" i="1"/>
  <c r="F42" i="1"/>
  <c r="F43" i="1"/>
  <c r="F44" i="1"/>
  <c r="F45" i="1"/>
  <c r="F46" i="1"/>
  <c r="F47" i="1"/>
  <c r="J47" i="1" s="1"/>
  <c r="F48" i="1"/>
  <c r="F49" i="1"/>
  <c r="F50" i="1"/>
  <c r="J50" i="1" s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J69" i="1" s="1"/>
  <c r="F70" i="1"/>
  <c r="F71" i="1"/>
  <c r="J71" i="1" s="1"/>
  <c r="F72" i="1"/>
  <c r="F73" i="1"/>
  <c r="F74" i="1"/>
  <c r="J74" i="1" s="1"/>
  <c r="F75" i="1"/>
  <c r="F76" i="1"/>
  <c r="J76" i="1" s="1"/>
  <c r="F77" i="1"/>
  <c r="J77" i="1" s="1"/>
  <c r="N77" i="1" s="1"/>
  <c r="F78" i="1"/>
  <c r="J78" i="1" s="1"/>
  <c r="N78" i="1" s="1"/>
  <c r="F79" i="1"/>
  <c r="J79" i="1" s="1"/>
  <c r="F80" i="1"/>
  <c r="F81" i="1"/>
  <c r="J81" i="1" s="1"/>
  <c r="N81" i="1" s="1"/>
  <c r="F82" i="1"/>
  <c r="F83" i="1"/>
  <c r="J84" i="1"/>
  <c r="J85" i="1"/>
  <c r="F104" i="1"/>
  <c r="F105" i="1"/>
  <c r="J105" i="1" s="1"/>
  <c r="F106" i="1"/>
  <c r="F107" i="1"/>
  <c r="J107" i="1" s="1"/>
  <c r="F108" i="1"/>
  <c r="F109" i="1"/>
  <c r="F110" i="1"/>
  <c r="F111" i="1"/>
  <c r="F112" i="1"/>
  <c r="J112" i="1" s="1"/>
  <c r="F113" i="1"/>
  <c r="J113" i="1" s="1"/>
  <c r="F114" i="1"/>
  <c r="J114" i="1" s="1"/>
  <c r="F115" i="1"/>
  <c r="F116" i="1"/>
  <c r="J116" i="1" s="1"/>
  <c r="F117" i="1"/>
  <c r="F118" i="1"/>
  <c r="F119" i="1"/>
  <c r="J119" i="1" s="1"/>
  <c r="F120" i="1"/>
  <c r="J120" i="1" s="1"/>
  <c r="F121" i="1"/>
  <c r="J121" i="1" s="1"/>
  <c r="F122" i="1"/>
  <c r="J122" i="1" s="1"/>
  <c r="F123" i="1"/>
  <c r="F124" i="1"/>
  <c r="I3" i="1"/>
  <c r="I4" i="1"/>
  <c r="I10" i="1"/>
  <c r="I16" i="1"/>
  <c r="I17" i="1"/>
  <c r="I20" i="1"/>
  <c r="I21" i="1"/>
  <c r="I23" i="1"/>
  <c r="I26" i="1"/>
  <c r="I30" i="1"/>
  <c r="I35" i="1"/>
  <c r="I36" i="1"/>
  <c r="I50" i="1"/>
  <c r="I52" i="1"/>
  <c r="I55" i="1"/>
  <c r="I114" i="1"/>
  <c r="I116" i="1"/>
  <c r="I117" i="1"/>
  <c r="I118" i="1"/>
  <c r="I119" i="1"/>
  <c r="I121" i="1"/>
  <c r="I123" i="1"/>
  <c r="J2" i="1"/>
  <c r="N2" i="1" s="1"/>
  <c r="I2" i="1"/>
  <c r="J15" i="1"/>
  <c r="J27" i="1"/>
  <c r="J115" i="1"/>
  <c r="J123" i="1"/>
  <c r="J6" i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68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101" i="1"/>
  <c r="M102" i="1"/>
  <c r="M103" i="1"/>
  <c r="M105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3" i="1"/>
  <c r="M124" i="1"/>
  <c r="M2" i="1"/>
  <c r="N246" i="1" l="1"/>
  <c r="N234" i="1"/>
  <c r="N241" i="1"/>
  <c r="N238" i="1"/>
  <c r="N235" i="1"/>
  <c r="N230" i="1"/>
  <c r="N227" i="1"/>
  <c r="N220" i="1"/>
  <c r="N219" i="1"/>
  <c r="N218" i="1"/>
  <c r="N214" i="1"/>
  <c r="N211" i="1"/>
  <c r="N209" i="1"/>
  <c r="N226" i="1"/>
  <c r="N210" i="1"/>
  <c r="N244" i="1"/>
  <c r="N228" i="1"/>
  <c r="N212" i="1"/>
  <c r="N242" i="1"/>
  <c r="N233" i="1"/>
  <c r="N217" i="1"/>
  <c r="N201" i="1"/>
  <c r="N240" i="1"/>
  <c r="N232" i="1"/>
  <c r="N224" i="1"/>
  <c r="N216" i="1"/>
  <c r="N208" i="1"/>
  <c r="N200" i="1"/>
  <c r="N195" i="1"/>
  <c r="N196" i="1"/>
  <c r="N193" i="1"/>
  <c r="N185" i="1"/>
  <c r="N147" i="1"/>
  <c r="N192" i="1"/>
  <c r="N144" i="1"/>
  <c r="N139" i="1"/>
  <c r="N180" i="1"/>
  <c r="N187" i="1"/>
  <c r="N186" i="1"/>
  <c r="N182" i="1"/>
  <c r="N179" i="1"/>
  <c r="N170" i="1"/>
  <c r="N173" i="1"/>
  <c r="N172" i="1"/>
  <c r="N168" i="1"/>
  <c r="N166" i="1"/>
  <c r="N162" i="1"/>
  <c r="N158" i="1"/>
  <c r="N165" i="1"/>
  <c r="N164" i="1"/>
  <c r="N163" i="1"/>
  <c r="N157" i="1"/>
  <c r="N156" i="1"/>
  <c r="N155" i="1"/>
  <c r="N152" i="1"/>
  <c r="N151" i="1"/>
  <c r="N148" i="1"/>
  <c r="N137" i="1"/>
  <c r="N135" i="1"/>
  <c r="N153" i="1"/>
  <c r="N149" i="1"/>
  <c r="N145" i="1"/>
  <c r="N143" i="1"/>
  <c r="N142" i="1"/>
  <c r="N141" i="1"/>
  <c r="N140" i="1"/>
  <c r="N138" i="1"/>
  <c r="N133" i="1"/>
  <c r="N132" i="1"/>
  <c r="N129" i="1"/>
  <c r="N126" i="1"/>
  <c r="N125" i="1"/>
  <c r="N123" i="1"/>
  <c r="N131" i="1"/>
  <c r="N245" i="1"/>
  <c r="N239" i="1"/>
  <c r="N229" i="1"/>
  <c r="N223" i="1"/>
  <c r="N213" i="1"/>
  <c r="N207" i="1"/>
  <c r="N197" i="1"/>
  <c r="N191" i="1"/>
  <c r="N181" i="1"/>
  <c r="N161" i="1"/>
  <c r="N247" i="1"/>
  <c r="N237" i="1"/>
  <c r="N221" i="1"/>
  <c r="N215" i="1"/>
  <c r="N205" i="1"/>
  <c r="N189" i="1"/>
  <c r="N183" i="1"/>
  <c r="N169" i="1"/>
  <c r="J124" i="1"/>
  <c r="N124" i="1" s="1"/>
  <c r="N121" i="1"/>
  <c r="J118" i="1"/>
  <c r="J117" i="1"/>
  <c r="J108" i="1"/>
  <c r="N108" i="1" s="1"/>
  <c r="N107" i="1"/>
  <c r="I100" i="1"/>
  <c r="N100" i="1" s="1"/>
  <c r="N99" i="1"/>
  <c r="N113" i="1"/>
  <c r="N109" i="1"/>
  <c r="N105" i="1"/>
  <c r="N101" i="1"/>
  <c r="N116" i="1"/>
  <c r="N115" i="1"/>
  <c r="N120" i="1"/>
  <c r="N112" i="1"/>
  <c r="N119" i="1"/>
  <c r="N111" i="1"/>
  <c r="N103" i="1"/>
  <c r="J75" i="1"/>
  <c r="N75" i="1" s="1"/>
  <c r="N87" i="1"/>
  <c r="N118" i="1"/>
  <c r="N114" i="1"/>
  <c r="N110" i="1"/>
  <c r="N102" i="1"/>
  <c r="N86" i="1"/>
  <c r="J82" i="1"/>
  <c r="J72" i="1"/>
  <c r="N72" i="1" s="1"/>
  <c r="J83" i="1"/>
  <c r="N83" i="1" s="1"/>
  <c r="N82" i="1"/>
  <c r="N66" i="1"/>
  <c r="N89" i="1"/>
  <c r="N85" i="1"/>
  <c r="J80" i="1"/>
  <c r="N80" i="1" s="1"/>
  <c r="N79" i="1"/>
  <c r="N76" i="1"/>
  <c r="N74" i="1"/>
  <c r="J73" i="1"/>
  <c r="N73" i="1" s="1"/>
  <c r="N71" i="1"/>
  <c r="N59" i="1"/>
  <c r="J49" i="1"/>
  <c r="I43" i="1"/>
  <c r="N43" i="1" s="1"/>
  <c r="J46" i="1"/>
  <c r="N46" i="1" s="1"/>
  <c r="I31" i="1"/>
  <c r="J26" i="1"/>
  <c r="N26" i="1" s="1"/>
  <c r="N23" i="1"/>
  <c r="J20" i="1"/>
  <c r="N20" i="1" s="1"/>
  <c r="N55" i="1"/>
  <c r="J54" i="1"/>
  <c r="J13" i="1"/>
  <c r="N13" i="1" s="1"/>
  <c r="J10" i="1"/>
  <c r="N10" i="1" s="1"/>
  <c r="J5" i="1"/>
  <c r="N5" i="1" s="1"/>
  <c r="N69" i="1"/>
  <c r="J68" i="1"/>
  <c r="N68" i="1" s="1"/>
  <c r="J67" i="1"/>
  <c r="N67" i="1" s="1"/>
  <c r="J65" i="1"/>
  <c r="N65" i="1" s="1"/>
  <c r="J63" i="1"/>
  <c r="N63" i="1" s="1"/>
  <c r="N61" i="1"/>
  <c r="J60" i="1"/>
  <c r="N60" i="1" s="1"/>
  <c r="N57" i="1"/>
  <c r="J56" i="1"/>
  <c r="N56" i="1" s="1"/>
  <c r="J42" i="1"/>
  <c r="N42" i="1" s="1"/>
  <c r="J37" i="1"/>
  <c r="N37" i="1" s="1"/>
  <c r="J33" i="1"/>
  <c r="N33" i="1" s="1"/>
  <c r="N31" i="1"/>
  <c r="J29" i="1"/>
  <c r="N29" i="1" s="1"/>
  <c r="N27" i="1"/>
  <c r="J22" i="1"/>
  <c r="N22" i="1" s="1"/>
  <c r="J19" i="1"/>
  <c r="N19" i="1" s="1"/>
  <c r="N15" i="1"/>
  <c r="J14" i="1"/>
  <c r="N14" i="1" s="1"/>
  <c r="J12" i="1"/>
  <c r="N12" i="1" s="1"/>
  <c r="I64" i="1"/>
  <c r="N64" i="1" s="1"/>
  <c r="I8" i="1"/>
  <c r="N8" i="1" s="1"/>
  <c r="J9" i="1"/>
  <c r="N9" i="1" s="1"/>
  <c r="J53" i="1"/>
  <c r="N53" i="1" s="1"/>
  <c r="N51" i="1"/>
  <c r="N47" i="1"/>
  <c r="N50" i="1"/>
  <c r="N36" i="1"/>
  <c r="N6" i="1"/>
  <c r="N54" i="1"/>
  <c r="N38" i="1"/>
  <c r="N48" i="1"/>
  <c r="N39" i="1"/>
  <c r="J44" i="1"/>
  <c r="N44" i="1" s="1"/>
  <c r="J45" i="1"/>
  <c r="N45" i="1" s="1"/>
  <c r="N49" i="1"/>
  <c r="J41" i="1"/>
  <c r="N41" i="1" s="1"/>
  <c r="J40" i="1"/>
  <c r="N40" i="1" s="1"/>
  <c r="N35" i="1"/>
  <c r="J34" i="1"/>
  <c r="N34" i="1" s="1"/>
  <c r="I32" i="1"/>
  <c r="N32" i="1" s="1"/>
  <c r="J30" i="1"/>
  <c r="N30" i="1" s="1"/>
  <c r="J28" i="1"/>
  <c r="N28" i="1" s="1"/>
  <c r="J21" i="1"/>
  <c r="N21" i="1" s="1"/>
  <c r="J18" i="1"/>
  <c r="N18" i="1" s="1"/>
  <c r="J17" i="1"/>
  <c r="N17" i="1" s="1"/>
  <c r="N4" i="1"/>
  <c r="J7" i="1"/>
  <c r="I7" i="1"/>
  <c r="N7" i="1" l="1"/>
</calcChain>
</file>

<file path=xl/sharedStrings.xml><?xml version="1.0" encoding="utf-8"?>
<sst xmlns="http://schemas.openxmlformats.org/spreadsheetml/2006/main" count="915" uniqueCount="58">
  <si>
    <t>FreshWt</t>
  </si>
  <si>
    <t>SubsampleID</t>
  </si>
  <si>
    <t>SubFreshWt</t>
  </si>
  <si>
    <t>PctM</t>
  </si>
  <si>
    <t>133V1</t>
  </si>
  <si>
    <t>Location</t>
  </si>
  <si>
    <t>Depth</t>
  </si>
  <si>
    <t>SubDryWt&gt;2</t>
  </si>
  <si>
    <t>SubDryWt&lt;2</t>
  </si>
  <si>
    <t>R1</t>
  </si>
  <si>
    <t>R2</t>
  </si>
  <si>
    <t>R3</t>
  </si>
  <si>
    <t>BD(uncorrected)</t>
  </si>
  <si>
    <t>SubVolCm3</t>
  </si>
  <si>
    <t>SubFracWt</t>
  </si>
  <si>
    <t>LengthCm</t>
  </si>
  <si>
    <t>Radius</t>
  </si>
  <si>
    <t>TotalVolCm3</t>
  </si>
  <si>
    <t>131V2</t>
  </si>
  <si>
    <t>131N1</t>
  </si>
  <si>
    <t>133U1</t>
  </si>
  <si>
    <t>133U2</t>
  </si>
  <si>
    <t>132Q</t>
  </si>
  <si>
    <t>130P</t>
  </si>
  <si>
    <t>131M</t>
  </si>
  <si>
    <t>130T2</t>
  </si>
  <si>
    <t>131N2</t>
  </si>
  <si>
    <t>130Q1</t>
  </si>
  <si>
    <t>NA</t>
  </si>
  <si>
    <t>159L</t>
  </si>
  <si>
    <t>159N</t>
  </si>
  <si>
    <t>134X</t>
  </si>
  <si>
    <t>135J</t>
  </si>
  <si>
    <t>127E</t>
  </si>
  <si>
    <t>134T</t>
  </si>
  <si>
    <t>160L1</t>
  </si>
  <si>
    <t>160D</t>
  </si>
  <si>
    <t>130E</t>
  </si>
  <si>
    <t>130E1</t>
  </si>
  <si>
    <t>125J</t>
  </si>
  <si>
    <t>126F</t>
  </si>
  <si>
    <t>126E</t>
  </si>
  <si>
    <t>126Y</t>
  </si>
  <si>
    <t>127F</t>
  </si>
  <si>
    <t>10.00</t>
  </si>
  <si>
    <t>10.45</t>
  </si>
  <si>
    <t>131V1</t>
  </si>
  <si>
    <t>159P</t>
  </si>
  <si>
    <t>157L</t>
  </si>
  <si>
    <t>157P</t>
  </si>
  <si>
    <t>158N</t>
  </si>
  <si>
    <t>158J</t>
  </si>
  <si>
    <t>158G</t>
  </si>
  <si>
    <t>156Q</t>
  </si>
  <si>
    <t>157M</t>
  </si>
  <si>
    <t>157G</t>
  </si>
  <si>
    <t>158J1</t>
  </si>
  <si>
    <t>157G2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</si>
</sst>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1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Fill="1"/>
    <xf numFmtId="49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3"/>
  <sheetViews>
    <sheetView tabSelected="1" zoomScale="115" zoomScaleNormal="115" workbookViewId="0">
      <pane ySplit="1" topLeftCell="A352" activePane="bottomLeft" state="frozen"/>
      <selection pane="bottomLeft" activeCell="M365" sqref="M365:N366"/>
    </sheetView>
  </sheetViews>
  <sheetFormatPr defaultRowHeight="14.4" x14ac:dyDescent="0.3"/>
  <cols>
    <col min="4" max="4" width="10.6640625" customWidth="1"/>
    <col min="6" max="6" width="12.33203125" customWidth="1"/>
    <col min="7" max="7" width="12.109375" customWidth="1"/>
    <col min="8" max="10" width="12.33203125" customWidth="1"/>
    <col min="11" max="11" width="11.33203125" customWidth="1"/>
    <col min="12" max="12" width="11.21875" customWidth="1"/>
    <col min="14" max="14" width="14.33203125" customWidth="1"/>
  </cols>
  <sheetData>
    <row r="1" spans="1:14" x14ac:dyDescent="0.3">
      <c r="A1" t="s">
        <v>5</v>
      </c>
      <c r="B1" t="s">
        <v>6</v>
      </c>
      <c r="C1" t="s">
        <v>0</v>
      </c>
      <c r="D1" t="s">
        <v>15</v>
      </c>
      <c r="E1" t="s">
        <v>16</v>
      </c>
      <c r="F1" t="s">
        <v>17</v>
      </c>
      <c r="G1" t="s">
        <v>1</v>
      </c>
      <c r="H1" t="s">
        <v>2</v>
      </c>
      <c r="I1" t="s">
        <v>14</v>
      </c>
      <c r="J1" t="s">
        <v>13</v>
      </c>
      <c r="K1" t="s">
        <v>7</v>
      </c>
      <c r="L1" t="s">
        <v>8</v>
      </c>
      <c r="M1" t="s">
        <v>3</v>
      </c>
      <c r="N1" t="s">
        <v>12</v>
      </c>
    </row>
    <row r="2" spans="1:14" x14ac:dyDescent="0.3">
      <c r="A2" t="s">
        <v>4</v>
      </c>
      <c r="B2">
        <v>2</v>
      </c>
      <c r="C2">
        <f>(786.33-(3*4.57))</f>
        <v>772.62</v>
      </c>
      <c r="D2">
        <v>30</v>
      </c>
      <c r="E2">
        <v>25</v>
      </c>
      <c r="F2">
        <f>(3.14*E2*E2*D2)</f>
        <v>58875</v>
      </c>
      <c r="G2" t="s">
        <v>9</v>
      </c>
      <c r="H2">
        <v>12.6</v>
      </c>
      <c r="I2">
        <f>(H2/C2)</f>
        <v>1.6308146307369729E-2</v>
      </c>
      <c r="J2">
        <f>(I2*F2)</f>
        <v>960.14211384639282</v>
      </c>
      <c r="K2">
        <v>0</v>
      </c>
      <c r="L2">
        <v>11.07</v>
      </c>
      <c r="M2">
        <f>100*((H2-(L2+K2))/(L2+K2))</f>
        <v>13.821138211382108</v>
      </c>
      <c r="N2">
        <f>((L2+K2)/J2)/I2</f>
        <v>0.70698060980111788</v>
      </c>
    </row>
    <row r="3" spans="1:14" x14ac:dyDescent="0.3">
      <c r="A3" t="s">
        <v>4</v>
      </c>
      <c r="B3">
        <v>2</v>
      </c>
      <c r="C3">
        <f>(786.33-(3*4.57))</f>
        <v>772.62</v>
      </c>
      <c r="D3">
        <v>30</v>
      </c>
      <c r="E3">
        <v>25</v>
      </c>
      <c r="F3">
        <f t="shared" ref="F3:F66" si="0">(3.14*E3*E3*D3)</f>
        <v>58875</v>
      </c>
      <c r="G3" t="s">
        <v>10</v>
      </c>
      <c r="H3">
        <v>12.6</v>
      </c>
      <c r="I3">
        <f t="shared" ref="I3:I55" si="1">(H3/C3)</f>
        <v>1.6308146307369729E-2</v>
      </c>
      <c r="J3">
        <f t="shared" ref="J3:J55" si="2">((H3/C3)*F3)</f>
        <v>960.14211384639282</v>
      </c>
      <c r="K3">
        <v>0.39</v>
      </c>
      <c r="L3">
        <v>8.84</v>
      </c>
      <c r="M3">
        <f t="shared" ref="M3:M56" si="3">100*((H3-(L3+K3))/(L3+K3))</f>
        <v>36.511375947995653</v>
      </c>
      <c r="N3">
        <f t="shared" ref="N3:N56" si="4">((L3+K3)/J3)/I3</f>
        <v>0.58946983093625283</v>
      </c>
    </row>
    <row r="4" spans="1:14" x14ac:dyDescent="0.3">
      <c r="A4" t="s">
        <v>4</v>
      </c>
      <c r="B4">
        <v>2</v>
      </c>
      <c r="C4">
        <f>(786.33-(3*4.57))</f>
        <v>772.62</v>
      </c>
      <c r="D4">
        <v>30</v>
      </c>
      <c r="E4">
        <v>25</v>
      </c>
      <c r="F4">
        <f t="shared" si="0"/>
        <v>58875</v>
      </c>
      <c r="G4" t="s">
        <v>11</v>
      </c>
      <c r="H4">
        <v>10.85</v>
      </c>
      <c r="I4">
        <f t="shared" si="1"/>
        <v>1.404312598690171E-2</v>
      </c>
      <c r="J4">
        <f t="shared" si="2"/>
        <v>826.78904247883816</v>
      </c>
      <c r="K4">
        <v>0.02</v>
      </c>
      <c r="L4">
        <v>8.01</v>
      </c>
      <c r="M4">
        <f t="shared" si="3"/>
        <v>35.118306351183072</v>
      </c>
      <c r="N4">
        <f t="shared" si="4"/>
        <v>0.69160327464212301</v>
      </c>
    </row>
    <row r="5" spans="1:14" x14ac:dyDescent="0.3">
      <c r="A5" t="s">
        <v>4</v>
      </c>
      <c r="B5">
        <v>4</v>
      </c>
      <c r="C5">
        <f>(383.87+391.45+345.48)-(3*4.57)</f>
        <v>1107.0899999999999</v>
      </c>
      <c r="D5">
        <v>45</v>
      </c>
      <c r="E5">
        <v>25</v>
      </c>
      <c r="F5">
        <f t="shared" si="0"/>
        <v>88312.5</v>
      </c>
      <c r="G5" t="s">
        <v>9</v>
      </c>
      <c r="H5">
        <v>10.08</v>
      </c>
      <c r="I5">
        <f t="shared" si="1"/>
        <v>9.1049508170067475E-3</v>
      </c>
      <c r="J5">
        <f t="shared" si="2"/>
        <v>804.08096902690841</v>
      </c>
      <c r="K5">
        <v>0</v>
      </c>
      <c r="L5">
        <v>7.89</v>
      </c>
      <c r="M5">
        <f t="shared" si="3"/>
        <v>27.756653992395442</v>
      </c>
      <c r="N5">
        <f t="shared" si="4"/>
        <v>1.0777042999859179</v>
      </c>
    </row>
    <row r="6" spans="1:14" x14ac:dyDescent="0.3">
      <c r="A6" t="s">
        <v>4</v>
      </c>
      <c r="B6">
        <v>4</v>
      </c>
      <c r="C6">
        <f>(383.87+391.45+345.48)-(3*4.57)</f>
        <v>1107.0899999999999</v>
      </c>
      <c r="D6">
        <v>45</v>
      </c>
      <c r="E6">
        <v>25</v>
      </c>
      <c r="F6">
        <f t="shared" si="0"/>
        <v>88312.5</v>
      </c>
      <c r="G6" t="s">
        <v>10</v>
      </c>
      <c r="H6">
        <v>13.92</v>
      </c>
      <c r="I6">
        <f t="shared" si="1"/>
        <v>1.2573503509199795E-2</v>
      </c>
      <c r="J6">
        <f t="shared" si="2"/>
        <v>1110.397528656207</v>
      </c>
      <c r="K6">
        <v>0</v>
      </c>
      <c r="L6">
        <v>7.96</v>
      </c>
      <c r="M6">
        <f t="shared" si="3"/>
        <v>74.874371859296488</v>
      </c>
      <c r="N6">
        <f t="shared" si="4"/>
        <v>0.57013574980876558</v>
      </c>
    </row>
    <row r="7" spans="1:14" x14ac:dyDescent="0.3">
      <c r="A7" t="s">
        <v>4</v>
      </c>
      <c r="B7">
        <v>4</v>
      </c>
      <c r="C7">
        <f>(383.87+391.45+345.48)-(3*4.57)</f>
        <v>1107.0899999999999</v>
      </c>
      <c r="D7">
        <v>45</v>
      </c>
      <c r="E7">
        <v>25</v>
      </c>
      <c r="F7">
        <f t="shared" si="0"/>
        <v>88312.5</v>
      </c>
      <c r="G7" t="s">
        <v>11</v>
      </c>
      <c r="H7">
        <v>10.25</v>
      </c>
      <c r="I7">
        <f t="shared" si="1"/>
        <v>9.2585065351507116E-3</v>
      </c>
      <c r="J7">
        <f t="shared" si="2"/>
        <v>817.64185838549724</v>
      </c>
      <c r="K7">
        <v>0.23</v>
      </c>
      <c r="L7">
        <v>8.02</v>
      </c>
      <c r="M7">
        <f t="shared" si="3"/>
        <v>24.242424242424242</v>
      </c>
      <c r="N7">
        <f t="shared" si="4"/>
        <v>1.0898077561536388</v>
      </c>
    </row>
    <row r="8" spans="1:14" x14ac:dyDescent="0.3">
      <c r="A8" t="s">
        <v>18</v>
      </c>
      <c r="B8">
        <v>2.5</v>
      </c>
      <c r="C8">
        <f>(276.18+297.44+287.93)-(3*4.57)</f>
        <v>847.83999999999992</v>
      </c>
      <c r="D8">
        <v>30</v>
      </c>
      <c r="E8">
        <v>25</v>
      </c>
      <c r="F8">
        <f t="shared" si="0"/>
        <v>58875</v>
      </c>
      <c r="G8" t="s">
        <v>9</v>
      </c>
      <c r="H8">
        <v>10.98</v>
      </c>
      <c r="I8">
        <f t="shared" si="1"/>
        <v>1.2950556708812986E-2</v>
      </c>
      <c r="J8">
        <f t="shared" si="2"/>
        <v>762.46402623136453</v>
      </c>
      <c r="K8">
        <v>0.14000000000000001</v>
      </c>
      <c r="L8">
        <v>7.96</v>
      </c>
      <c r="M8">
        <f t="shared" si="3"/>
        <v>35.555555555555571</v>
      </c>
      <c r="N8">
        <f t="shared" si="4"/>
        <v>0.8203085210411325</v>
      </c>
    </row>
    <row r="9" spans="1:14" x14ac:dyDescent="0.3">
      <c r="A9" t="s">
        <v>18</v>
      </c>
      <c r="B9">
        <v>2.5</v>
      </c>
      <c r="C9">
        <f>(276.18+297.44+287.93)-(3*4.57)</f>
        <v>847.83999999999992</v>
      </c>
      <c r="D9">
        <v>30</v>
      </c>
      <c r="E9">
        <v>25</v>
      </c>
      <c r="F9">
        <f t="shared" si="0"/>
        <v>58875</v>
      </c>
      <c r="G9" t="s">
        <v>10</v>
      </c>
      <c r="H9">
        <v>12.71</v>
      </c>
      <c r="I9">
        <f t="shared" si="1"/>
        <v>1.4991036044536707E-2</v>
      </c>
      <c r="J9">
        <f t="shared" si="2"/>
        <v>882.59724712209857</v>
      </c>
      <c r="K9">
        <v>0.05</v>
      </c>
      <c r="L9">
        <v>9.24</v>
      </c>
      <c r="M9">
        <f t="shared" si="3"/>
        <v>36.813778256189444</v>
      </c>
      <c r="N9">
        <f t="shared" si="4"/>
        <v>0.70213641434423835</v>
      </c>
    </row>
    <row r="10" spans="1:14" x14ac:dyDescent="0.3">
      <c r="A10" t="s">
        <v>18</v>
      </c>
      <c r="B10">
        <v>2.5</v>
      </c>
      <c r="C10">
        <f>(276.18+297.44+287.93)-(3*4.57)</f>
        <v>847.83999999999992</v>
      </c>
      <c r="D10">
        <v>30</v>
      </c>
      <c r="E10">
        <v>25</v>
      </c>
      <c r="F10">
        <f t="shared" si="0"/>
        <v>58875</v>
      </c>
      <c r="G10" t="s">
        <v>11</v>
      </c>
      <c r="H10">
        <v>11.02</v>
      </c>
      <c r="I10">
        <f t="shared" si="1"/>
        <v>1.2997735421777694E-2</v>
      </c>
      <c r="J10">
        <f t="shared" si="2"/>
        <v>765.24167295716177</v>
      </c>
      <c r="K10">
        <v>0.01</v>
      </c>
      <c r="L10">
        <v>8.08</v>
      </c>
      <c r="M10">
        <f t="shared" si="3"/>
        <v>36.217552533992581</v>
      </c>
      <c r="N10">
        <f t="shared" si="4"/>
        <v>0.81335888798007594</v>
      </c>
    </row>
    <row r="11" spans="1:14" x14ac:dyDescent="0.3">
      <c r="A11" t="s">
        <v>19</v>
      </c>
      <c r="B11">
        <v>3</v>
      </c>
      <c r="C11">
        <f>(255.33+259.64+251.6)-(3*4.57)</f>
        <v>752.86</v>
      </c>
      <c r="D11">
        <v>30</v>
      </c>
      <c r="E11">
        <v>25</v>
      </c>
      <c r="F11">
        <f t="shared" si="0"/>
        <v>58875</v>
      </c>
      <c r="G11" t="s">
        <v>9</v>
      </c>
      <c r="H11">
        <v>10.25</v>
      </c>
      <c r="I11">
        <f t="shared" si="1"/>
        <v>1.3614749090136279E-2</v>
      </c>
      <c r="J11">
        <f t="shared" si="2"/>
        <v>801.56835268177349</v>
      </c>
      <c r="K11">
        <v>0.12</v>
      </c>
      <c r="L11">
        <v>8.41</v>
      </c>
      <c r="M11">
        <f t="shared" si="3"/>
        <v>20.164126611957805</v>
      </c>
      <c r="N11">
        <f t="shared" si="4"/>
        <v>0.78162569344966282</v>
      </c>
    </row>
    <row r="12" spans="1:14" x14ac:dyDescent="0.3">
      <c r="A12" t="s">
        <v>19</v>
      </c>
      <c r="B12">
        <v>3</v>
      </c>
      <c r="C12">
        <f>(255.33+259.64+251.6)-(3*4.57)</f>
        <v>752.86</v>
      </c>
      <c r="D12">
        <v>30</v>
      </c>
      <c r="E12">
        <v>25</v>
      </c>
      <c r="F12">
        <f t="shared" si="0"/>
        <v>58875</v>
      </c>
      <c r="G12" t="s">
        <v>10</v>
      </c>
      <c r="H12">
        <v>10.16</v>
      </c>
      <c r="I12">
        <f t="shared" si="1"/>
        <v>1.3495204951783864E-2</v>
      </c>
      <c r="J12">
        <f t="shared" si="2"/>
        <v>794.53019153627497</v>
      </c>
      <c r="K12">
        <v>0.13</v>
      </c>
      <c r="L12">
        <v>8.36</v>
      </c>
      <c r="M12">
        <f t="shared" si="3"/>
        <v>19.670200235571258</v>
      </c>
      <c r="N12">
        <f t="shared" si="4"/>
        <v>0.79180419979164807</v>
      </c>
    </row>
    <row r="13" spans="1:14" x14ac:dyDescent="0.3">
      <c r="A13" t="s">
        <v>19</v>
      </c>
      <c r="B13">
        <v>3</v>
      </c>
      <c r="C13">
        <f>(255.33+259.64+251.6)-(3*4.57)</f>
        <v>752.86</v>
      </c>
      <c r="D13">
        <v>30</v>
      </c>
      <c r="E13">
        <v>25</v>
      </c>
      <c r="F13">
        <f t="shared" si="0"/>
        <v>58875</v>
      </c>
      <c r="G13" t="s">
        <v>11</v>
      </c>
      <c r="H13">
        <v>10.08</v>
      </c>
      <c r="I13">
        <f t="shared" si="1"/>
        <v>1.3388943495470606E-2</v>
      </c>
      <c r="J13">
        <f t="shared" si="2"/>
        <v>788.2740482958319</v>
      </c>
      <c r="K13">
        <v>0</v>
      </c>
      <c r="L13">
        <v>8.17</v>
      </c>
      <c r="M13">
        <f t="shared" si="3"/>
        <v>23.378212974296208</v>
      </c>
      <c r="N13">
        <f t="shared" si="4"/>
        <v>0.77410258713696212</v>
      </c>
    </row>
    <row r="14" spans="1:14" x14ac:dyDescent="0.3">
      <c r="A14" t="s">
        <v>19</v>
      </c>
      <c r="B14">
        <v>2</v>
      </c>
      <c r="C14">
        <f>(207.25+250.2+267.63)-(3*4.57)</f>
        <v>711.36999999999989</v>
      </c>
      <c r="D14">
        <v>30</v>
      </c>
      <c r="E14">
        <v>25</v>
      </c>
      <c r="F14">
        <f t="shared" si="0"/>
        <v>58875</v>
      </c>
      <c r="G14" t="s">
        <v>9</v>
      </c>
      <c r="H14">
        <v>11.12</v>
      </c>
      <c r="I14">
        <f t="shared" si="1"/>
        <v>1.5631809044519732E-2</v>
      </c>
      <c r="J14">
        <f t="shared" si="2"/>
        <v>920.32275749609914</v>
      </c>
      <c r="K14">
        <v>0.12</v>
      </c>
      <c r="L14">
        <v>8.82</v>
      </c>
      <c r="M14">
        <f t="shared" si="3"/>
        <v>24.384787472035793</v>
      </c>
      <c r="N14">
        <f t="shared" si="4"/>
        <v>0.62142413487337778</v>
      </c>
    </row>
    <row r="15" spans="1:14" x14ac:dyDescent="0.3">
      <c r="A15" t="s">
        <v>19</v>
      </c>
      <c r="B15">
        <v>2</v>
      </c>
      <c r="C15">
        <f>(207.25+250.2+267.63)-(3*4.57)</f>
        <v>711.36999999999989</v>
      </c>
      <c r="D15">
        <v>30</v>
      </c>
      <c r="E15">
        <v>25</v>
      </c>
      <c r="F15">
        <f t="shared" si="0"/>
        <v>58875</v>
      </c>
      <c r="G15" t="s">
        <v>10</v>
      </c>
      <c r="H15">
        <v>10.31</v>
      </c>
      <c r="I15">
        <f t="shared" si="1"/>
        <v>1.4493161083543026E-2</v>
      </c>
      <c r="J15">
        <f t="shared" si="2"/>
        <v>853.28485879359562</v>
      </c>
      <c r="K15">
        <v>0.13</v>
      </c>
      <c r="L15">
        <v>8.27</v>
      </c>
      <c r="M15">
        <f t="shared" si="3"/>
        <v>22.738095238095237</v>
      </c>
      <c r="N15">
        <f t="shared" si="4"/>
        <v>0.67923823933788774</v>
      </c>
    </row>
    <row r="16" spans="1:14" x14ac:dyDescent="0.3">
      <c r="A16" t="s">
        <v>19</v>
      </c>
      <c r="B16">
        <v>2</v>
      </c>
      <c r="C16">
        <f>(207.25+250.2+267.63)-(3*4.57)</f>
        <v>711.36999999999989</v>
      </c>
      <c r="D16">
        <v>30</v>
      </c>
      <c r="E16">
        <v>25</v>
      </c>
      <c r="F16">
        <f t="shared" si="0"/>
        <v>58875</v>
      </c>
      <c r="G16" t="s">
        <v>11</v>
      </c>
      <c r="H16">
        <v>10.6</v>
      </c>
      <c r="I16">
        <f t="shared" si="1"/>
        <v>1.4900825168337154E-2</v>
      </c>
      <c r="J16">
        <f t="shared" si="2"/>
        <v>877.28608178585</v>
      </c>
      <c r="K16">
        <v>0.1</v>
      </c>
      <c r="L16">
        <v>8.66</v>
      </c>
      <c r="M16">
        <f t="shared" si="3"/>
        <v>21.00456621004566</v>
      </c>
      <c r="N16">
        <f t="shared" si="4"/>
        <v>0.67011995045406791</v>
      </c>
    </row>
    <row r="17" spans="1:14" x14ac:dyDescent="0.3">
      <c r="A17" t="s">
        <v>20</v>
      </c>
      <c r="B17">
        <v>1</v>
      </c>
      <c r="C17">
        <f>(122.38+107.44+117.22)-(3*4.57)</f>
        <v>333.33</v>
      </c>
      <c r="D17">
        <v>15</v>
      </c>
      <c r="E17">
        <v>25</v>
      </c>
      <c r="F17">
        <f t="shared" si="0"/>
        <v>29437.5</v>
      </c>
      <c r="G17" t="s">
        <v>9</v>
      </c>
      <c r="H17">
        <v>10.37</v>
      </c>
      <c r="I17">
        <f t="shared" si="1"/>
        <v>3.1110311103111032E-2</v>
      </c>
      <c r="J17">
        <f t="shared" si="2"/>
        <v>915.80978309783097</v>
      </c>
      <c r="K17">
        <v>0</v>
      </c>
      <c r="L17">
        <v>6.84</v>
      </c>
      <c r="M17">
        <f t="shared" si="3"/>
        <v>51.608187134502913</v>
      </c>
      <c r="N17">
        <f t="shared" si="4"/>
        <v>0.24007474105019544</v>
      </c>
    </row>
    <row r="18" spans="1:14" x14ac:dyDescent="0.3">
      <c r="A18" t="s">
        <v>20</v>
      </c>
      <c r="B18">
        <v>1</v>
      </c>
      <c r="C18">
        <f>(122.38+107.44+117.22)-(3*4.57)</f>
        <v>333.33</v>
      </c>
      <c r="D18">
        <v>15</v>
      </c>
      <c r="E18">
        <v>25</v>
      </c>
      <c r="F18">
        <f t="shared" si="0"/>
        <v>29437.5</v>
      </c>
      <c r="G18" t="s">
        <v>10</v>
      </c>
      <c r="H18">
        <v>10.56</v>
      </c>
      <c r="I18">
        <f t="shared" si="1"/>
        <v>3.1680316803168032E-2</v>
      </c>
      <c r="J18">
        <f t="shared" si="2"/>
        <v>932.589325893259</v>
      </c>
      <c r="K18">
        <v>0.16</v>
      </c>
      <c r="L18">
        <v>7.04</v>
      </c>
      <c r="M18">
        <f t="shared" si="3"/>
        <v>46.666666666666664</v>
      </c>
      <c r="N18">
        <f t="shared" si="4"/>
        <v>0.24369832276148864</v>
      </c>
    </row>
    <row r="19" spans="1:14" x14ac:dyDescent="0.3">
      <c r="A19" t="s">
        <v>20</v>
      </c>
      <c r="B19">
        <v>1</v>
      </c>
      <c r="C19">
        <f>(122.38+107.44+117.22)-(3*4.57)</f>
        <v>333.33</v>
      </c>
      <c r="D19">
        <v>15</v>
      </c>
      <c r="E19">
        <v>25</v>
      </c>
      <c r="F19">
        <f t="shared" si="0"/>
        <v>29437.5</v>
      </c>
      <c r="G19" t="s">
        <v>11</v>
      </c>
      <c r="H19">
        <v>11.05</v>
      </c>
      <c r="I19">
        <f t="shared" si="1"/>
        <v>3.3150331503315034E-2</v>
      </c>
      <c r="J19">
        <f t="shared" si="2"/>
        <v>975.86288362883636</v>
      </c>
      <c r="K19">
        <v>0</v>
      </c>
      <c r="L19">
        <v>7.41</v>
      </c>
      <c r="M19">
        <f t="shared" si="3"/>
        <v>49.12280701754387</v>
      </c>
      <c r="N19">
        <f t="shared" si="4"/>
        <v>0.22905592601225058</v>
      </c>
    </row>
    <row r="20" spans="1:14" x14ac:dyDescent="0.3">
      <c r="A20" t="s">
        <v>21</v>
      </c>
      <c r="B20">
        <v>4</v>
      </c>
      <c r="C20">
        <f>(362.82+380.04+336.38)-(3*4.57)</f>
        <v>1065.53</v>
      </c>
      <c r="D20">
        <v>45</v>
      </c>
      <c r="E20">
        <v>25</v>
      </c>
      <c r="F20">
        <f t="shared" si="0"/>
        <v>88312.5</v>
      </c>
      <c r="G20" t="s">
        <v>9</v>
      </c>
      <c r="H20">
        <v>11.76</v>
      </c>
      <c r="I20">
        <f t="shared" si="1"/>
        <v>1.10367610484923E-2</v>
      </c>
      <c r="J20">
        <f t="shared" si="2"/>
        <v>974.68396009497621</v>
      </c>
      <c r="K20">
        <v>0</v>
      </c>
      <c r="L20">
        <v>9.02</v>
      </c>
      <c r="M20">
        <f t="shared" si="3"/>
        <v>30.376940133037699</v>
      </c>
      <c r="N20">
        <f t="shared" si="4"/>
        <v>0.83849616076965516</v>
      </c>
    </row>
    <row r="21" spans="1:14" x14ac:dyDescent="0.3">
      <c r="A21" t="s">
        <v>21</v>
      </c>
      <c r="B21">
        <v>4</v>
      </c>
      <c r="C21">
        <f>(362.82+380.04+336.38)-(3*4.57)</f>
        <v>1065.53</v>
      </c>
      <c r="D21">
        <v>45</v>
      </c>
      <c r="E21">
        <v>25</v>
      </c>
      <c r="F21">
        <f t="shared" si="0"/>
        <v>88312.5</v>
      </c>
      <c r="G21" t="s">
        <v>10</v>
      </c>
      <c r="H21">
        <v>10.54</v>
      </c>
      <c r="I21">
        <f t="shared" si="1"/>
        <v>9.8917909397201395E-3</v>
      </c>
      <c r="J21">
        <f t="shared" si="2"/>
        <v>873.56878736403485</v>
      </c>
      <c r="K21">
        <v>0.1</v>
      </c>
      <c r="L21">
        <v>8.15</v>
      </c>
      <c r="M21">
        <f t="shared" si="3"/>
        <v>27.757575757575747</v>
      </c>
      <c r="N21">
        <f t="shared" si="4"/>
        <v>0.95473294969704958</v>
      </c>
    </row>
    <row r="22" spans="1:14" x14ac:dyDescent="0.3">
      <c r="A22" t="s">
        <v>21</v>
      </c>
      <c r="B22">
        <v>4</v>
      </c>
      <c r="C22">
        <f>(362.82+380.04+336.38)-(3*4.57)</f>
        <v>1065.53</v>
      </c>
      <c r="D22">
        <v>45</v>
      </c>
      <c r="E22">
        <v>25</v>
      </c>
      <c r="F22">
        <f t="shared" si="0"/>
        <v>88312.5</v>
      </c>
      <c r="G22" t="s">
        <v>11</v>
      </c>
      <c r="H22">
        <v>10.07</v>
      </c>
      <c r="I22">
        <f t="shared" si="1"/>
        <v>9.4506958978161117E-3</v>
      </c>
      <c r="J22">
        <f t="shared" si="2"/>
        <v>834.61458147588542</v>
      </c>
      <c r="K22">
        <v>0.01</v>
      </c>
      <c r="L22">
        <v>7.95</v>
      </c>
      <c r="M22">
        <f t="shared" si="3"/>
        <v>26.507537688442216</v>
      </c>
      <c r="N22">
        <f t="shared" si="4"/>
        <v>1.0091676284704492</v>
      </c>
    </row>
    <row r="23" spans="1:14" x14ac:dyDescent="0.3">
      <c r="A23" t="s">
        <v>22</v>
      </c>
      <c r="B23">
        <v>4</v>
      </c>
      <c r="C23">
        <f>(324.77+336.32+274.95)-(3*4.57)</f>
        <v>922.32999999999993</v>
      </c>
      <c r="D23">
        <v>45</v>
      </c>
      <c r="E23">
        <v>25</v>
      </c>
      <c r="F23">
        <f t="shared" si="0"/>
        <v>88312.5</v>
      </c>
      <c r="G23" t="s">
        <v>9</v>
      </c>
      <c r="H23">
        <v>10.55</v>
      </c>
      <c r="I23">
        <f t="shared" si="1"/>
        <v>1.1438422256676028E-2</v>
      </c>
      <c r="J23">
        <f t="shared" si="2"/>
        <v>1010.1556655427017</v>
      </c>
      <c r="K23">
        <v>0</v>
      </c>
      <c r="L23">
        <v>8.57</v>
      </c>
      <c r="M23">
        <f t="shared" si="3"/>
        <v>23.103850641773633</v>
      </c>
      <c r="N23">
        <f t="shared" si="4"/>
        <v>0.74169677936612766</v>
      </c>
    </row>
    <row r="24" spans="1:14" x14ac:dyDescent="0.3">
      <c r="A24" t="s">
        <v>22</v>
      </c>
      <c r="B24">
        <v>4</v>
      </c>
      <c r="C24">
        <f>(324.77+336.32+274.95)-(3*4.57)</f>
        <v>922.32999999999993</v>
      </c>
      <c r="D24">
        <v>45</v>
      </c>
      <c r="E24">
        <v>25</v>
      </c>
      <c r="F24">
        <f t="shared" si="0"/>
        <v>88312.5</v>
      </c>
      <c r="G24" t="s">
        <v>10</v>
      </c>
      <c r="H24">
        <v>11.05</v>
      </c>
      <c r="I24">
        <f t="shared" si="1"/>
        <v>1.1980527576897642E-2</v>
      </c>
      <c r="J24">
        <f t="shared" si="2"/>
        <v>1058.0303416347731</v>
      </c>
      <c r="K24">
        <v>0.12</v>
      </c>
      <c r="L24">
        <v>8.81</v>
      </c>
      <c r="M24">
        <f t="shared" si="3"/>
        <v>23.740201567749171</v>
      </c>
      <c r="N24">
        <f t="shared" si="4"/>
        <v>0.7044941536303776</v>
      </c>
    </row>
    <row r="25" spans="1:14" x14ac:dyDescent="0.3">
      <c r="A25" t="s">
        <v>22</v>
      </c>
      <c r="B25">
        <v>4</v>
      </c>
      <c r="C25">
        <f>(324.77+336.32+274.95)-(3*4.57)</f>
        <v>922.32999999999993</v>
      </c>
      <c r="D25">
        <v>45</v>
      </c>
      <c r="E25">
        <v>25</v>
      </c>
      <c r="F25">
        <f t="shared" si="0"/>
        <v>88312.5</v>
      </c>
      <c r="G25" t="s">
        <v>11</v>
      </c>
      <c r="H25">
        <v>10.199999999999999</v>
      </c>
      <c r="I25">
        <f t="shared" si="1"/>
        <v>1.1058948532520898E-2</v>
      </c>
      <c r="J25">
        <f t="shared" si="2"/>
        <v>976.64339227825178</v>
      </c>
      <c r="K25">
        <v>0.45</v>
      </c>
      <c r="L25">
        <v>8.01</v>
      </c>
      <c r="M25">
        <f t="shared" si="3"/>
        <v>20.567375886524829</v>
      </c>
      <c r="N25">
        <f t="shared" si="4"/>
        <v>0.78328626291798598</v>
      </c>
    </row>
    <row r="26" spans="1:14" x14ac:dyDescent="0.3">
      <c r="A26" t="s">
        <v>22</v>
      </c>
      <c r="B26">
        <v>2</v>
      </c>
      <c r="C26">
        <f>(236.78+248.24+241.4)-(3*4.57)</f>
        <v>712.70999999999992</v>
      </c>
      <c r="D26">
        <v>30</v>
      </c>
      <c r="E26">
        <v>25</v>
      </c>
      <c r="F26">
        <f t="shared" si="0"/>
        <v>58875</v>
      </c>
      <c r="G26" t="s">
        <v>9</v>
      </c>
      <c r="H26">
        <v>10.96</v>
      </c>
      <c r="I26">
        <f t="shared" si="1"/>
        <v>1.53779236996815E-2</v>
      </c>
      <c r="J26">
        <f t="shared" si="2"/>
        <v>905.37525781874831</v>
      </c>
      <c r="K26">
        <v>0</v>
      </c>
      <c r="L26">
        <v>8.7899999999999991</v>
      </c>
      <c r="M26">
        <f t="shared" si="3"/>
        <v>24.687144482366346</v>
      </c>
      <c r="N26">
        <f t="shared" si="4"/>
        <v>0.6313389032078065</v>
      </c>
    </row>
    <row r="27" spans="1:14" x14ac:dyDescent="0.3">
      <c r="A27" t="s">
        <v>22</v>
      </c>
      <c r="B27">
        <v>2</v>
      </c>
      <c r="C27">
        <f>(236.78+248.24+241.4)-(3*4.57)</f>
        <v>712.70999999999992</v>
      </c>
      <c r="D27">
        <v>30</v>
      </c>
      <c r="E27">
        <v>25</v>
      </c>
      <c r="F27">
        <f t="shared" si="0"/>
        <v>58875</v>
      </c>
      <c r="G27" t="s">
        <v>10</v>
      </c>
      <c r="H27">
        <v>10</v>
      </c>
      <c r="I27">
        <f t="shared" si="1"/>
        <v>1.4030952280731295E-2</v>
      </c>
      <c r="J27">
        <f t="shared" si="2"/>
        <v>826.07231552805501</v>
      </c>
      <c r="K27">
        <v>0</v>
      </c>
      <c r="L27">
        <v>7.82</v>
      </c>
      <c r="M27">
        <f t="shared" si="3"/>
        <v>27.8772378516624</v>
      </c>
      <c r="N27">
        <f t="shared" si="4"/>
        <v>0.67468575029503164</v>
      </c>
    </row>
    <row r="28" spans="1:14" x14ac:dyDescent="0.3">
      <c r="A28" t="s">
        <v>22</v>
      </c>
      <c r="B28">
        <v>2</v>
      </c>
      <c r="C28">
        <f>(236.78+248.24+241.4)-(3*4.57)</f>
        <v>712.70999999999992</v>
      </c>
      <c r="D28">
        <v>30</v>
      </c>
      <c r="E28">
        <v>25</v>
      </c>
      <c r="F28">
        <f t="shared" si="0"/>
        <v>58875</v>
      </c>
      <c r="G28" t="s">
        <v>11</v>
      </c>
      <c r="H28">
        <v>11.02</v>
      </c>
      <c r="I28">
        <f t="shared" si="1"/>
        <v>1.5462109413365887E-2</v>
      </c>
      <c r="J28">
        <f t="shared" si="2"/>
        <v>910.33169171191662</v>
      </c>
      <c r="K28">
        <v>0.15</v>
      </c>
      <c r="L28">
        <v>8.16</v>
      </c>
      <c r="M28">
        <f t="shared" si="3"/>
        <v>32.611311672683499</v>
      </c>
      <c r="N28">
        <f t="shared" si="4"/>
        <v>0.5903813359278941</v>
      </c>
    </row>
    <row r="29" spans="1:14" x14ac:dyDescent="0.3">
      <c r="A29" t="s">
        <v>23</v>
      </c>
      <c r="B29">
        <v>4</v>
      </c>
      <c r="C29">
        <f>(374.3+347.05+307.21)-(3*4.57)</f>
        <v>1014.8499999999999</v>
      </c>
      <c r="D29">
        <v>45</v>
      </c>
      <c r="E29">
        <v>25</v>
      </c>
      <c r="F29">
        <f t="shared" si="0"/>
        <v>88312.5</v>
      </c>
      <c r="G29" t="s">
        <v>9</v>
      </c>
      <c r="H29">
        <v>10.79</v>
      </c>
      <c r="I29">
        <f t="shared" si="1"/>
        <v>1.0632113120165541E-2</v>
      </c>
      <c r="J29">
        <f t="shared" si="2"/>
        <v>938.94848992461937</v>
      </c>
      <c r="K29">
        <v>0.31</v>
      </c>
      <c r="L29">
        <v>8.74</v>
      </c>
      <c r="M29">
        <f t="shared" si="3"/>
        <v>19.226519337016555</v>
      </c>
      <c r="N29">
        <f t="shared" si="4"/>
        <v>0.90654052430161158</v>
      </c>
    </row>
    <row r="30" spans="1:14" x14ac:dyDescent="0.3">
      <c r="A30" t="s">
        <v>23</v>
      </c>
      <c r="B30">
        <v>4</v>
      </c>
      <c r="C30">
        <f>(374.3+347.05+307.21)-(3*4.57)</f>
        <v>1014.8499999999999</v>
      </c>
      <c r="D30">
        <v>45</v>
      </c>
      <c r="E30">
        <v>25</v>
      </c>
      <c r="F30">
        <f t="shared" si="0"/>
        <v>88312.5</v>
      </c>
      <c r="G30" t="s">
        <v>10</v>
      </c>
      <c r="H30">
        <v>11.37</v>
      </c>
      <c r="I30">
        <f t="shared" si="1"/>
        <v>1.1203626151648027E-2</v>
      </c>
      <c r="J30">
        <f t="shared" si="2"/>
        <v>989.42023451741636</v>
      </c>
      <c r="K30">
        <v>0.16</v>
      </c>
      <c r="L30">
        <v>9.14</v>
      </c>
      <c r="M30">
        <f t="shared" si="3"/>
        <v>22.258064516129014</v>
      </c>
      <c r="N30">
        <f t="shared" si="4"/>
        <v>0.83896443749827876</v>
      </c>
    </row>
    <row r="31" spans="1:14" x14ac:dyDescent="0.3">
      <c r="A31" t="s">
        <v>23</v>
      </c>
      <c r="B31">
        <v>4</v>
      </c>
      <c r="C31">
        <f>(374.3+347.05+307.21)-(3*4.57)</f>
        <v>1014.8499999999999</v>
      </c>
      <c r="D31">
        <v>45</v>
      </c>
      <c r="E31">
        <v>25</v>
      </c>
      <c r="F31">
        <f t="shared" si="0"/>
        <v>88312.5</v>
      </c>
      <c r="G31" t="s">
        <v>11</v>
      </c>
      <c r="H31">
        <v>12.01</v>
      </c>
      <c r="I31">
        <f t="shared" si="1"/>
        <v>1.183426122087008E-2</v>
      </c>
      <c r="J31">
        <f t="shared" si="2"/>
        <v>1045.1131940680889</v>
      </c>
      <c r="K31">
        <v>0.24</v>
      </c>
      <c r="L31">
        <v>10</v>
      </c>
      <c r="M31">
        <f t="shared" si="3"/>
        <v>17.285156249999993</v>
      </c>
      <c r="N31">
        <f t="shared" si="4"/>
        <v>0.827933536793239</v>
      </c>
    </row>
    <row r="32" spans="1:14" x14ac:dyDescent="0.3">
      <c r="A32" s="1" t="s">
        <v>24</v>
      </c>
      <c r="B32" s="1">
        <v>4</v>
      </c>
      <c r="C32" s="1">
        <f>(372.74+306.24+331.38)-(3*4.57)</f>
        <v>996.65</v>
      </c>
      <c r="D32" s="1">
        <v>45</v>
      </c>
      <c r="E32" s="1">
        <v>25</v>
      </c>
      <c r="F32" s="1">
        <f t="shared" si="0"/>
        <v>88312.5</v>
      </c>
      <c r="G32" s="1" t="s">
        <v>9</v>
      </c>
      <c r="H32" s="1">
        <v>11.24</v>
      </c>
      <c r="I32" s="1">
        <f t="shared" si="1"/>
        <v>1.1277780564892389E-2</v>
      </c>
      <c r="J32" s="1">
        <f t="shared" si="2"/>
        <v>995.96899613705909</v>
      </c>
      <c r="K32" s="1">
        <v>0.19</v>
      </c>
      <c r="L32" s="1">
        <v>8.66</v>
      </c>
      <c r="M32" s="1">
        <f t="shared" si="3"/>
        <v>27.005649717514128</v>
      </c>
      <c r="N32" s="1">
        <f t="shared" si="4"/>
        <v>0.78790491787434314</v>
      </c>
    </row>
    <row r="33" spans="1:14" x14ac:dyDescent="0.3">
      <c r="A33" s="1" t="s">
        <v>24</v>
      </c>
      <c r="B33" s="1">
        <v>4</v>
      </c>
      <c r="C33" s="1">
        <f>(372.74+306.24+331.38)-(3*4.57)</f>
        <v>996.65</v>
      </c>
      <c r="D33" s="1">
        <v>45</v>
      </c>
      <c r="E33" s="1">
        <v>25</v>
      </c>
      <c r="F33" s="1">
        <f t="shared" si="0"/>
        <v>88312.5</v>
      </c>
      <c r="G33" s="1" t="s">
        <v>10</v>
      </c>
      <c r="H33" s="1">
        <v>10.130000000000001</v>
      </c>
      <c r="I33" s="1">
        <f t="shared" si="1"/>
        <v>1.0164049566046256E-2</v>
      </c>
      <c r="J33" s="1">
        <f t="shared" si="2"/>
        <v>897.61262730146007</v>
      </c>
      <c r="K33" s="1">
        <v>0.02</v>
      </c>
      <c r="L33" s="1">
        <v>8.08</v>
      </c>
      <c r="M33" s="1">
        <f t="shared" si="3"/>
        <v>25.061728395061746</v>
      </c>
      <c r="N33" s="1">
        <f t="shared" si="4"/>
        <v>0.88782892734800045</v>
      </c>
    </row>
    <row r="34" spans="1:14" x14ac:dyDescent="0.3">
      <c r="A34" s="1" t="s">
        <v>24</v>
      </c>
      <c r="B34" s="1">
        <v>4</v>
      </c>
      <c r="C34" s="1">
        <f>(372.74+306.24+331.38)-(3*4.57)</f>
        <v>996.65</v>
      </c>
      <c r="D34" s="1">
        <v>45</v>
      </c>
      <c r="E34" s="1">
        <v>25</v>
      </c>
      <c r="F34" s="1">
        <f t="shared" si="0"/>
        <v>88312.5</v>
      </c>
      <c r="G34" s="1" t="s">
        <v>11</v>
      </c>
      <c r="H34" s="1">
        <v>10.6</v>
      </c>
      <c r="I34" s="1">
        <f t="shared" si="1"/>
        <v>1.0635629358350473E-2</v>
      </c>
      <c r="J34" s="1">
        <f t="shared" si="2"/>
        <v>939.25901770932614</v>
      </c>
      <c r="K34" s="1">
        <v>0.1</v>
      </c>
      <c r="L34" s="1">
        <v>8.33</v>
      </c>
      <c r="M34" s="1">
        <f t="shared" si="3"/>
        <v>25.741399762752078</v>
      </c>
      <c r="N34" s="1">
        <f t="shared" si="4"/>
        <v>0.84387672176708328</v>
      </c>
    </row>
    <row r="35" spans="1:14" x14ac:dyDescent="0.3">
      <c r="A35" s="1" t="s">
        <v>24</v>
      </c>
      <c r="B35" s="1">
        <v>3</v>
      </c>
      <c r="C35">
        <f>(255.2+243.86+333.37)-(3*4.57)</f>
        <v>818.72</v>
      </c>
      <c r="D35" s="1">
        <v>30</v>
      </c>
      <c r="E35">
        <v>25</v>
      </c>
      <c r="F35">
        <f t="shared" si="0"/>
        <v>58875</v>
      </c>
      <c r="G35" t="s">
        <v>9</v>
      </c>
      <c r="H35" s="1">
        <v>10.36</v>
      </c>
      <c r="I35">
        <f t="shared" si="1"/>
        <v>1.2653898768809848E-2</v>
      </c>
      <c r="J35">
        <f t="shared" si="2"/>
        <v>744.99829001367982</v>
      </c>
      <c r="K35" s="1">
        <v>0.25</v>
      </c>
      <c r="L35" s="1">
        <v>8.0399999999999991</v>
      </c>
      <c r="M35">
        <f t="shared" si="3"/>
        <v>24.969843184559718</v>
      </c>
      <c r="N35">
        <f t="shared" si="4"/>
        <v>0.87937658761877746</v>
      </c>
    </row>
    <row r="36" spans="1:14" x14ac:dyDescent="0.3">
      <c r="A36" s="1" t="s">
        <v>24</v>
      </c>
      <c r="B36" s="1">
        <v>3</v>
      </c>
      <c r="C36">
        <f>(255.2+243.86+333.37)-(3*4.57)</f>
        <v>818.72</v>
      </c>
      <c r="D36" s="1">
        <v>30</v>
      </c>
      <c r="E36">
        <v>25</v>
      </c>
      <c r="F36">
        <f t="shared" si="0"/>
        <v>58875</v>
      </c>
      <c r="G36" t="s">
        <v>10</v>
      </c>
      <c r="H36" s="1">
        <v>10.56</v>
      </c>
      <c r="I36">
        <f t="shared" si="1"/>
        <v>1.2898182528825484E-2</v>
      </c>
      <c r="J36">
        <f t="shared" si="2"/>
        <v>759.38049638460041</v>
      </c>
      <c r="K36" s="1">
        <v>0.19</v>
      </c>
      <c r="L36" s="1">
        <v>8.27</v>
      </c>
      <c r="M36">
        <f t="shared" si="3"/>
        <v>24.822695035461013</v>
      </c>
      <c r="N36">
        <f t="shared" si="4"/>
        <v>0.8637387538383251</v>
      </c>
    </row>
    <row r="37" spans="1:14" x14ac:dyDescent="0.3">
      <c r="A37" s="1" t="s">
        <v>24</v>
      </c>
      <c r="B37" s="1">
        <v>3</v>
      </c>
      <c r="C37">
        <f>(255.2+243.86+333.37)-(3*4.57)</f>
        <v>818.72</v>
      </c>
      <c r="D37" s="1">
        <v>30</v>
      </c>
      <c r="E37">
        <v>25</v>
      </c>
      <c r="F37">
        <f t="shared" si="0"/>
        <v>58875</v>
      </c>
      <c r="G37" t="s">
        <v>11</v>
      </c>
      <c r="H37" s="1">
        <v>11.27</v>
      </c>
      <c r="I37">
        <f t="shared" si="1"/>
        <v>1.3765389876880984E-2</v>
      </c>
      <c r="J37">
        <f t="shared" si="2"/>
        <v>810.43732900136797</v>
      </c>
      <c r="K37" s="1">
        <v>0.04</v>
      </c>
      <c r="L37" s="1">
        <v>8.99</v>
      </c>
      <c r="M37">
        <f t="shared" si="3"/>
        <v>24.806201550387602</v>
      </c>
      <c r="N37">
        <f t="shared" si="4"/>
        <v>0.80943093315628056</v>
      </c>
    </row>
    <row r="38" spans="1:14" x14ac:dyDescent="0.3">
      <c r="A38" s="1" t="s">
        <v>24</v>
      </c>
      <c r="B38" s="1">
        <v>1</v>
      </c>
      <c r="C38">
        <f>(116.95+128.31+119.96)-(3*4.57)</f>
        <v>351.51</v>
      </c>
      <c r="D38" s="1">
        <v>15</v>
      </c>
      <c r="E38">
        <v>25</v>
      </c>
      <c r="F38">
        <f t="shared" si="0"/>
        <v>29437.5</v>
      </c>
      <c r="G38" t="s">
        <v>9</v>
      </c>
      <c r="H38" s="1">
        <v>10.43</v>
      </c>
      <c r="I38">
        <f t="shared" si="1"/>
        <v>2.9671986572217007E-2</v>
      </c>
      <c r="J38">
        <f t="shared" si="2"/>
        <v>873.46910471963815</v>
      </c>
      <c r="K38" s="1">
        <v>0.08</v>
      </c>
      <c r="L38" s="1">
        <v>7.14</v>
      </c>
      <c r="M38">
        <f t="shared" si="3"/>
        <v>44.45983379501385</v>
      </c>
      <c r="N38">
        <f t="shared" si="4"/>
        <v>0.27857556853481674</v>
      </c>
    </row>
    <row r="39" spans="1:14" x14ac:dyDescent="0.3">
      <c r="A39" s="1" t="s">
        <v>24</v>
      </c>
      <c r="B39" s="1">
        <v>1</v>
      </c>
      <c r="C39">
        <f>(116.95+128.31+119.96)-(3*4.57)</f>
        <v>351.51</v>
      </c>
      <c r="D39" s="1">
        <v>15</v>
      </c>
      <c r="E39">
        <v>25</v>
      </c>
      <c r="F39">
        <f t="shared" si="0"/>
        <v>29437.5</v>
      </c>
      <c r="G39" t="s">
        <v>10</v>
      </c>
      <c r="H39" s="1">
        <v>10.77</v>
      </c>
      <c r="I39">
        <f t="shared" si="1"/>
        <v>3.063924212682427E-2</v>
      </c>
      <c r="J39">
        <f t="shared" si="2"/>
        <v>901.94269010838946</v>
      </c>
      <c r="K39" s="1">
        <v>0.03</v>
      </c>
      <c r="L39" s="1">
        <v>7.75</v>
      </c>
      <c r="M39">
        <f t="shared" si="3"/>
        <v>38.431876606683794</v>
      </c>
      <c r="N39">
        <f t="shared" si="4"/>
        <v>0.28152867426033373</v>
      </c>
    </row>
    <row r="40" spans="1:14" x14ac:dyDescent="0.3">
      <c r="A40" s="1" t="s">
        <v>24</v>
      </c>
      <c r="B40" s="1">
        <v>1</v>
      </c>
      <c r="C40">
        <f>(116.95+128.31+119.96)-(3*4.57)</f>
        <v>351.51</v>
      </c>
      <c r="D40" s="1">
        <v>15</v>
      </c>
      <c r="E40">
        <v>25</v>
      </c>
      <c r="F40">
        <f t="shared" si="0"/>
        <v>29437.5</v>
      </c>
      <c r="G40" t="s">
        <v>11</v>
      </c>
      <c r="H40" s="1">
        <v>10.69</v>
      </c>
      <c r="I40">
        <f t="shared" si="1"/>
        <v>3.0411652584563739E-2</v>
      </c>
      <c r="J40">
        <f t="shared" si="2"/>
        <v>895.24302295809503</v>
      </c>
      <c r="K40" s="1">
        <v>0.05</v>
      </c>
      <c r="L40" s="1">
        <v>7.84</v>
      </c>
      <c r="M40">
        <f t="shared" si="3"/>
        <v>35.48795944233207</v>
      </c>
      <c r="N40">
        <f t="shared" si="4"/>
        <v>0.28979843619038725</v>
      </c>
    </row>
    <row r="41" spans="1:14" x14ac:dyDescent="0.3">
      <c r="A41" s="1" t="s">
        <v>23</v>
      </c>
      <c r="B41" s="1">
        <v>1</v>
      </c>
      <c r="C41">
        <f>(106.78+127.8+130.5)-(3*4.57)</f>
        <v>351.37</v>
      </c>
      <c r="D41" s="1">
        <v>15</v>
      </c>
      <c r="E41">
        <v>25</v>
      </c>
      <c r="F41">
        <f t="shared" si="0"/>
        <v>29437.5</v>
      </c>
      <c r="G41" t="s">
        <v>9</v>
      </c>
      <c r="H41" s="1">
        <v>10.27</v>
      </c>
      <c r="I41">
        <f t="shared" si="1"/>
        <v>2.9228448643879669E-2</v>
      </c>
      <c r="J41">
        <f t="shared" si="2"/>
        <v>860.41245695420776</v>
      </c>
      <c r="K41" s="1">
        <v>0.05</v>
      </c>
      <c r="L41" s="1">
        <v>7.83</v>
      </c>
      <c r="M41">
        <f t="shared" si="3"/>
        <v>30.329949238578674</v>
      </c>
      <c r="N41">
        <f t="shared" si="4"/>
        <v>0.31333850219917131</v>
      </c>
    </row>
    <row r="42" spans="1:14" x14ac:dyDescent="0.3">
      <c r="A42" s="1" t="s">
        <v>23</v>
      </c>
      <c r="B42" s="1">
        <v>1</v>
      </c>
      <c r="C42">
        <f>(106.78+127.8+130.5)-(3*4.57)</f>
        <v>351.37</v>
      </c>
      <c r="D42" s="1">
        <v>15</v>
      </c>
      <c r="E42">
        <v>25</v>
      </c>
      <c r="F42">
        <f t="shared" si="0"/>
        <v>29437.5</v>
      </c>
      <c r="G42" t="s">
        <v>10</v>
      </c>
      <c r="H42" s="1">
        <v>10</v>
      </c>
      <c r="I42">
        <f t="shared" si="1"/>
        <v>2.8460027890827334E-2</v>
      </c>
      <c r="J42">
        <f t="shared" si="2"/>
        <v>837.79207103622969</v>
      </c>
      <c r="K42" s="1">
        <v>0</v>
      </c>
      <c r="L42" s="1">
        <v>7.86</v>
      </c>
      <c r="M42">
        <f t="shared" si="3"/>
        <v>27.226463104325692</v>
      </c>
      <c r="N42">
        <f t="shared" si="4"/>
        <v>0.32964840507312104</v>
      </c>
    </row>
    <row r="43" spans="1:14" x14ac:dyDescent="0.3">
      <c r="A43" s="1" t="s">
        <v>23</v>
      </c>
      <c r="B43" s="1">
        <v>1</v>
      </c>
      <c r="C43">
        <f>(106.78+127.8+130.5)-(3*4.57)</f>
        <v>351.37</v>
      </c>
      <c r="D43" s="1">
        <v>15</v>
      </c>
      <c r="E43">
        <v>25</v>
      </c>
      <c r="F43">
        <f t="shared" si="0"/>
        <v>29437.5</v>
      </c>
      <c r="G43" t="s">
        <v>11</v>
      </c>
      <c r="H43" s="1">
        <v>10.74</v>
      </c>
      <c r="I43">
        <f t="shared" si="1"/>
        <v>3.0566069954748556E-2</v>
      </c>
      <c r="J43">
        <f t="shared" si="2"/>
        <v>899.7886842929106</v>
      </c>
      <c r="K43" s="1">
        <v>0.09</v>
      </c>
      <c r="L43" s="1">
        <v>8.26</v>
      </c>
      <c r="M43">
        <f t="shared" si="3"/>
        <v>28.622754491017972</v>
      </c>
      <c r="N43">
        <f t="shared" si="4"/>
        <v>0.30360320057754503</v>
      </c>
    </row>
    <row r="44" spans="1:14" x14ac:dyDescent="0.3">
      <c r="A44" s="1" t="s">
        <v>23</v>
      </c>
      <c r="B44" s="1">
        <v>3</v>
      </c>
      <c r="C44">
        <f>(195.85+236.02+218.57)-(3*4.57)</f>
        <v>636.73</v>
      </c>
      <c r="D44" s="1">
        <v>30</v>
      </c>
      <c r="E44">
        <v>25</v>
      </c>
      <c r="F44">
        <f t="shared" si="0"/>
        <v>58875</v>
      </c>
      <c r="G44" t="s">
        <v>9</v>
      </c>
      <c r="H44" s="1">
        <v>10.93</v>
      </c>
      <c r="I44">
        <f t="shared" si="1"/>
        <v>1.7165831671195012E-2</v>
      </c>
      <c r="J44">
        <f t="shared" si="2"/>
        <v>1010.6383396416063</v>
      </c>
      <c r="K44" s="1">
        <v>0.49</v>
      </c>
      <c r="L44" s="1">
        <v>8.66</v>
      </c>
      <c r="M44">
        <f t="shared" si="3"/>
        <v>19.453551912568297</v>
      </c>
      <c r="N44">
        <f t="shared" si="4"/>
        <v>0.52742471263619251</v>
      </c>
    </row>
    <row r="45" spans="1:14" x14ac:dyDescent="0.3">
      <c r="A45" s="1" t="s">
        <v>23</v>
      </c>
      <c r="B45" s="1">
        <v>3</v>
      </c>
      <c r="C45">
        <f>(195.85+236.02+218.57)-(3*4.57)</f>
        <v>636.73</v>
      </c>
      <c r="D45" s="1">
        <v>30</v>
      </c>
      <c r="E45">
        <v>25</v>
      </c>
      <c r="F45">
        <f t="shared" si="0"/>
        <v>58875</v>
      </c>
      <c r="G45" t="s">
        <v>10</v>
      </c>
      <c r="H45" s="1">
        <v>10.220000000000001</v>
      </c>
      <c r="I45">
        <f t="shared" si="1"/>
        <v>1.6050759348546481E-2</v>
      </c>
      <c r="J45">
        <f t="shared" si="2"/>
        <v>944.98845664567409</v>
      </c>
      <c r="K45" s="1">
        <v>0</v>
      </c>
      <c r="L45" s="1">
        <v>8.6300000000000008</v>
      </c>
      <c r="M45">
        <f t="shared" si="3"/>
        <v>18.424101969872535</v>
      </c>
      <c r="N45">
        <f t="shared" si="4"/>
        <v>0.56896913646259972</v>
      </c>
    </row>
    <row r="46" spans="1:14" x14ac:dyDescent="0.3">
      <c r="A46" s="1" t="s">
        <v>23</v>
      </c>
      <c r="B46" s="1">
        <v>3</v>
      </c>
      <c r="C46">
        <f>(195.85+236.02+218.57)-(3*4.57)</f>
        <v>636.73</v>
      </c>
      <c r="D46" s="1">
        <v>30</v>
      </c>
      <c r="E46">
        <v>25</v>
      </c>
      <c r="F46">
        <f t="shared" si="0"/>
        <v>58875</v>
      </c>
      <c r="G46" t="s">
        <v>11</v>
      </c>
      <c r="H46" s="1">
        <v>10.44</v>
      </c>
      <c r="I46">
        <f t="shared" si="1"/>
        <v>1.6396274716127715E-2</v>
      </c>
      <c r="J46">
        <f t="shared" si="2"/>
        <v>965.33067391201928</v>
      </c>
      <c r="K46" s="1">
        <v>0.09</v>
      </c>
      <c r="L46" s="1">
        <v>8.6300000000000008</v>
      </c>
      <c r="M46">
        <f t="shared" si="3"/>
        <v>19.724770642201818</v>
      </c>
      <c r="N46">
        <f t="shared" si="4"/>
        <v>0.5509284403551804</v>
      </c>
    </row>
    <row r="47" spans="1:14" x14ac:dyDescent="0.3">
      <c r="A47" s="1" t="s">
        <v>19</v>
      </c>
      <c r="B47" s="1">
        <v>4</v>
      </c>
      <c r="C47">
        <f>(358.07+308.6+264.76)-(3*4.57)</f>
        <v>917.72</v>
      </c>
      <c r="D47" s="1">
        <v>45</v>
      </c>
      <c r="E47">
        <v>25</v>
      </c>
      <c r="F47">
        <f t="shared" si="0"/>
        <v>88312.5</v>
      </c>
      <c r="G47" t="s">
        <v>9</v>
      </c>
      <c r="H47" s="1">
        <v>10.74</v>
      </c>
      <c r="I47">
        <f t="shared" si="1"/>
        <v>1.1702915922067732E-2</v>
      </c>
      <c r="J47">
        <f t="shared" si="2"/>
        <v>1033.5137623676067</v>
      </c>
      <c r="K47" s="1">
        <v>0</v>
      </c>
      <c r="L47" s="1">
        <v>8.8800000000000008</v>
      </c>
      <c r="M47">
        <f t="shared" si="3"/>
        <v>20.945945945945937</v>
      </c>
      <c r="N47">
        <f t="shared" si="4"/>
        <v>0.73418011353656132</v>
      </c>
    </row>
    <row r="48" spans="1:14" x14ac:dyDescent="0.3">
      <c r="A48" s="1" t="s">
        <v>19</v>
      </c>
      <c r="B48" s="1">
        <v>4</v>
      </c>
      <c r="C48">
        <f>(358.07+308.6+264.76)-(3*4.57)</f>
        <v>917.72</v>
      </c>
      <c r="D48" s="1">
        <v>45</v>
      </c>
      <c r="E48">
        <v>25</v>
      </c>
      <c r="F48">
        <f t="shared" si="0"/>
        <v>88312.5</v>
      </c>
      <c r="G48" t="s">
        <v>10</v>
      </c>
      <c r="H48" s="1">
        <v>10.8</v>
      </c>
      <c r="I48">
        <f t="shared" si="1"/>
        <v>1.1768295340626771E-2</v>
      </c>
      <c r="J48">
        <f t="shared" si="2"/>
        <v>1039.2875822691017</v>
      </c>
      <c r="K48" s="1">
        <v>0</v>
      </c>
      <c r="L48" s="1">
        <v>8.91</v>
      </c>
      <c r="M48">
        <f t="shared" si="3"/>
        <v>21.212121212121218</v>
      </c>
      <c r="N48">
        <f t="shared" si="4"/>
        <v>0.72849807206102069</v>
      </c>
    </row>
    <row r="49" spans="1:14" x14ac:dyDescent="0.3">
      <c r="A49" s="1" t="s">
        <v>19</v>
      </c>
      <c r="B49" s="1">
        <v>4</v>
      </c>
      <c r="C49">
        <f>(358.07+308.6+264.76)-(3*4.57)</f>
        <v>917.72</v>
      </c>
      <c r="D49" s="1">
        <v>45</v>
      </c>
      <c r="E49">
        <v>25</v>
      </c>
      <c r="F49">
        <f t="shared" si="0"/>
        <v>88312.5</v>
      </c>
      <c r="G49" t="s">
        <v>11</v>
      </c>
      <c r="H49" s="1">
        <v>10.54</v>
      </c>
      <c r="I49">
        <f t="shared" si="1"/>
        <v>1.1484984526870939E-2</v>
      </c>
      <c r="J49">
        <f t="shared" si="2"/>
        <v>1014.2676960292898</v>
      </c>
      <c r="K49" s="1">
        <v>0</v>
      </c>
      <c r="L49" s="1">
        <v>8.6300000000000008</v>
      </c>
      <c r="M49">
        <f t="shared" si="3"/>
        <v>22.132097334878313</v>
      </c>
      <c r="N49">
        <f t="shared" si="4"/>
        <v>0.74084573951231725</v>
      </c>
    </row>
    <row r="50" spans="1:14" x14ac:dyDescent="0.3">
      <c r="A50" s="1" t="s">
        <v>24</v>
      </c>
      <c r="B50" s="1">
        <v>2</v>
      </c>
      <c r="C50">
        <f>(254.67+253.87+253.87)-(3*4.57)</f>
        <v>748.69999999999993</v>
      </c>
      <c r="D50" s="1">
        <v>30</v>
      </c>
      <c r="E50">
        <v>25</v>
      </c>
      <c r="F50">
        <f t="shared" si="0"/>
        <v>58875</v>
      </c>
      <c r="G50" t="s">
        <v>9</v>
      </c>
      <c r="H50" s="1">
        <v>10.83</v>
      </c>
      <c r="I50">
        <f t="shared" si="1"/>
        <v>1.4465072792840926E-2</v>
      </c>
      <c r="J50">
        <f t="shared" si="2"/>
        <v>851.63116067850945</v>
      </c>
      <c r="K50" s="1">
        <v>7.0000000000000007E-2</v>
      </c>
      <c r="L50" s="1">
        <v>8.52</v>
      </c>
      <c r="M50">
        <f t="shared" si="3"/>
        <v>26.076833527357397</v>
      </c>
      <c r="N50">
        <f t="shared" si="4"/>
        <v>0.69730213784146922</v>
      </c>
    </row>
    <row r="51" spans="1:14" x14ac:dyDescent="0.3">
      <c r="A51" s="1" t="s">
        <v>24</v>
      </c>
      <c r="B51" s="1">
        <v>2</v>
      </c>
      <c r="C51">
        <f>(254.67+253.87+253.87)-(3*4.57)</f>
        <v>748.69999999999993</v>
      </c>
      <c r="D51" s="1">
        <v>30</v>
      </c>
      <c r="E51">
        <v>25</v>
      </c>
      <c r="F51">
        <f t="shared" si="0"/>
        <v>58875</v>
      </c>
      <c r="G51" t="s">
        <v>10</v>
      </c>
      <c r="H51" s="1">
        <v>10.220000000000001</v>
      </c>
      <c r="I51">
        <f t="shared" si="1"/>
        <v>1.3650327233872047E-2</v>
      </c>
      <c r="J51">
        <f t="shared" si="2"/>
        <v>803.66301589421676</v>
      </c>
      <c r="K51" s="1">
        <v>0.01</v>
      </c>
      <c r="L51" s="1">
        <v>7.84</v>
      </c>
      <c r="M51">
        <f t="shared" si="3"/>
        <v>30.191082802547786</v>
      </c>
      <c r="N51">
        <f t="shared" si="4"/>
        <v>0.71557080178665555</v>
      </c>
    </row>
    <row r="52" spans="1:14" x14ac:dyDescent="0.3">
      <c r="A52" s="1" t="s">
        <v>24</v>
      </c>
      <c r="B52" s="1">
        <v>2</v>
      </c>
      <c r="C52">
        <f>(254.67+253.87+253.87)-(3*4.57)</f>
        <v>748.69999999999993</v>
      </c>
      <c r="D52" s="1">
        <v>30</v>
      </c>
      <c r="E52">
        <v>25</v>
      </c>
      <c r="F52">
        <f t="shared" si="0"/>
        <v>58875</v>
      </c>
      <c r="G52" t="s">
        <v>11</v>
      </c>
      <c r="H52" s="1">
        <v>10.44</v>
      </c>
      <c r="I52">
        <f t="shared" si="1"/>
        <v>1.3944169894483773E-2</v>
      </c>
      <c r="J52">
        <f t="shared" si="2"/>
        <v>820.96300253773211</v>
      </c>
      <c r="K52" s="1">
        <v>7.0000000000000007E-2</v>
      </c>
      <c r="L52" s="1">
        <v>8.2100000000000009</v>
      </c>
      <c r="M52">
        <f t="shared" si="3"/>
        <v>26.086956521739108</v>
      </c>
      <c r="N52">
        <f t="shared" si="4"/>
        <v>0.72329270611296104</v>
      </c>
    </row>
    <row r="53" spans="1:14" x14ac:dyDescent="0.3">
      <c r="A53" s="1" t="s">
        <v>25</v>
      </c>
      <c r="B53" s="1">
        <v>4</v>
      </c>
      <c r="C53">
        <f>(221.02+316.31+290.07)-(4.57+8.43+8.43)</f>
        <v>805.97000000000014</v>
      </c>
      <c r="D53" s="1">
        <v>45</v>
      </c>
      <c r="E53">
        <v>25</v>
      </c>
      <c r="F53">
        <f t="shared" si="0"/>
        <v>88312.5</v>
      </c>
      <c r="G53" t="s">
        <v>9</v>
      </c>
      <c r="H53" s="1">
        <v>10.83</v>
      </c>
      <c r="I53">
        <f t="shared" si="1"/>
        <v>1.3437224710597166E-2</v>
      </c>
      <c r="J53">
        <f t="shared" si="2"/>
        <v>1186.6749072546122</v>
      </c>
      <c r="K53" s="1">
        <v>0.02</v>
      </c>
      <c r="L53" s="1">
        <v>8.39</v>
      </c>
      <c r="M53">
        <f t="shared" si="3"/>
        <v>28.775267538644471</v>
      </c>
      <c r="N53">
        <f t="shared" si="4"/>
        <v>0.52741764685430803</v>
      </c>
    </row>
    <row r="54" spans="1:14" x14ac:dyDescent="0.3">
      <c r="A54" s="1" t="s">
        <v>25</v>
      </c>
      <c r="B54" s="1">
        <v>4</v>
      </c>
      <c r="C54">
        <f>(221.02+316.31+290.07)-(4.57+8.43+8.43)</f>
        <v>805.97000000000014</v>
      </c>
      <c r="D54" s="1">
        <v>45</v>
      </c>
      <c r="E54">
        <v>25</v>
      </c>
      <c r="F54">
        <f t="shared" si="0"/>
        <v>88312.5</v>
      </c>
      <c r="G54" t="s">
        <v>10</v>
      </c>
      <c r="H54" s="1">
        <v>10.82</v>
      </c>
      <c r="I54">
        <f t="shared" si="1"/>
        <v>1.3424817300892091E-2</v>
      </c>
      <c r="J54">
        <f t="shared" si="2"/>
        <v>1185.5791778850328</v>
      </c>
      <c r="K54" s="1">
        <v>0.1</v>
      </c>
      <c r="L54" s="1">
        <v>8.44</v>
      </c>
      <c r="M54">
        <f t="shared" si="3"/>
        <v>26.697892271662781</v>
      </c>
      <c r="N54">
        <f t="shared" si="4"/>
        <v>0.53656077837102201</v>
      </c>
    </row>
    <row r="55" spans="1:14" x14ac:dyDescent="0.3">
      <c r="A55" s="1" t="s">
        <v>25</v>
      </c>
      <c r="B55" s="1">
        <v>4</v>
      </c>
      <c r="C55">
        <f>(221.02+316.31+290.07)-(4.57+8.43+8.43)</f>
        <v>805.97000000000014</v>
      </c>
      <c r="D55" s="1">
        <v>45</v>
      </c>
      <c r="E55">
        <v>25</v>
      </c>
      <c r="F55">
        <f t="shared" si="0"/>
        <v>88312.5</v>
      </c>
      <c r="G55" t="s">
        <v>11</v>
      </c>
      <c r="H55" s="1">
        <v>10.68</v>
      </c>
      <c r="I55">
        <f t="shared" si="1"/>
        <v>1.3251113565021028E-2</v>
      </c>
      <c r="J55">
        <f t="shared" si="2"/>
        <v>1170.2389667109196</v>
      </c>
      <c r="K55" s="1">
        <v>0</v>
      </c>
      <c r="L55" s="1">
        <v>8.3699999999999992</v>
      </c>
      <c r="M55">
        <f t="shared" si="3"/>
        <v>27.59856630824374</v>
      </c>
      <c r="N55">
        <f t="shared" si="4"/>
        <v>0.53975730261759514</v>
      </c>
    </row>
    <row r="56" spans="1:14" x14ac:dyDescent="0.3">
      <c r="A56" s="1" t="s">
        <v>25</v>
      </c>
      <c r="B56" s="1">
        <v>1</v>
      </c>
      <c r="C56">
        <f>(122.94+138.52+101.07)-(4.57+2.41+2.41)</f>
        <v>353.14000000000004</v>
      </c>
      <c r="D56" s="1">
        <v>15</v>
      </c>
      <c r="E56">
        <v>25</v>
      </c>
      <c r="F56">
        <f t="shared" si="0"/>
        <v>29437.5</v>
      </c>
      <c r="G56" t="s">
        <v>9</v>
      </c>
      <c r="H56" s="1">
        <v>10.54</v>
      </c>
      <c r="I56">
        <f t="shared" ref="I56:I85" si="5">(H56/C56)</f>
        <v>2.984651979384946E-2</v>
      </c>
      <c r="J56">
        <f t="shared" ref="J56:J85" si="6">((H56/C56)*F56)</f>
        <v>878.60692643144353</v>
      </c>
      <c r="K56" s="1">
        <v>0.03</v>
      </c>
      <c r="L56" s="1">
        <v>6.49</v>
      </c>
      <c r="M56">
        <f t="shared" si="3"/>
        <v>61.656441717791388</v>
      </c>
      <c r="N56">
        <f t="shared" si="4"/>
        <v>0.2486332889253825</v>
      </c>
    </row>
    <row r="57" spans="1:14" x14ac:dyDescent="0.3">
      <c r="A57" s="1" t="s">
        <v>25</v>
      </c>
      <c r="B57" s="1">
        <v>1</v>
      </c>
      <c r="C57">
        <f>(122.94+138.52+101.07)-(4.57+2.41+2.41)</f>
        <v>353.14000000000004</v>
      </c>
      <c r="D57" s="1">
        <v>15</v>
      </c>
      <c r="E57">
        <v>25</v>
      </c>
      <c r="F57">
        <f t="shared" si="0"/>
        <v>29437.5</v>
      </c>
      <c r="G57" t="s">
        <v>10</v>
      </c>
      <c r="H57" s="1">
        <v>10.16</v>
      </c>
      <c r="I57">
        <f t="shared" si="5"/>
        <v>2.8770459307923199E-2</v>
      </c>
      <c r="J57">
        <f t="shared" si="6"/>
        <v>846.93039587698922</v>
      </c>
      <c r="K57" s="1">
        <v>0.02</v>
      </c>
      <c r="L57" s="1">
        <v>6.07</v>
      </c>
      <c r="M57">
        <f t="shared" ref="M57:M67" si="7">100*((H57-(L57+K57))/(L57+K57))</f>
        <v>66.830870279146154</v>
      </c>
      <c r="N57">
        <f t="shared" ref="N57:N67" si="8">((L57+K57)/J57)/I57</f>
        <v>0.24993252549014658</v>
      </c>
    </row>
    <row r="58" spans="1:14" x14ac:dyDescent="0.3">
      <c r="A58" s="1" t="s">
        <v>25</v>
      </c>
      <c r="B58" s="1">
        <v>1</v>
      </c>
      <c r="C58">
        <f>(122.94+138.52+101.07)-(4.57+2.41+2.41)</f>
        <v>353.14000000000004</v>
      </c>
      <c r="D58" s="1">
        <v>15</v>
      </c>
      <c r="E58">
        <v>25</v>
      </c>
      <c r="F58">
        <f t="shared" si="0"/>
        <v>29437.5</v>
      </c>
      <c r="G58" t="s">
        <v>11</v>
      </c>
      <c r="H58" s="1">
        <v>10.09</v>
      </c>
      <c r="I58">
        <f t="shared" si="5"/>
        <v>2.8572237639463097E-2</v>
      </c>
      <c r="J58">
        <f t="shared" si="6"/>
        <v>841.09524551169488</v>
      </c>
      <c r="K58" s="1">
        <v>0.23</v>
      </c>
      <c r="L58" s="1">
        <v>6.18</v>
      </c>
      <c r="M58">
        <f t="shared" si="7"/>
        <v>57.410296411856464</v>
      </c>
      <c r="N58">
        <f t="shared" si="8"/>
        <v>0.26672799349726189</v>
      </c>
    </row>
    <row r="59" spans="1:14" x14ac:dyDescent="0.3">
      <c r="A59" s="1" t="s">
        <v>26</v>
      </c>
      <c r="B59" s="1">
        <v>3</v>
      </c>
      <c r="C59">
        <f>(234.61+262.48+230.89)-(3*4.57)</f>
        <v>714.27</v>
      </c>
      <c r="D59" s="1">
        <v>30</v>
      </c>
      <c r="E59">
        <v>25</v>
      </c>
      <c r="F59">
        <f t="shared" si="0"/>
        <v>58875</v>
      </c>
      <c r="G59" t="s">
        <v>9</v>
      </c>
      <c r="H59" s="1">
        <v>10.79</v>
      </c>
      <c r="I59">
        <f t="shared" si="5"/>
        <v>1.5106332339311464E-2</v>
      </c>
      <c r="J59">
        <f t="shared" si="6"/>
        <v>889.38531647696243</v>
      </c>
      <c r="K59" s="1">
        <v>0</v>
      </c>
      <c r="L59" s="1">
        <v>8.8699999999999992</v>
      </c>
      <c r="M59">
        <f t="shared" si="7"/>
        <v>21.645997745208572</v>
      </c>
      <c r="N59">
        <f t="shared" si="8"/>
        <v>0.66019864676539464</v>
      </c>
    </row>
    <row r="60" spans="1:14" x14ac:dyDescent="0.3">
      <c r="A60" s="1" t="s">
        <v>26</v>
      </c>
      <c r="B60" s="1">
        <v>3</v>
      </c>
      <c r="C60">
        <f>(234.61+262.48+230.89)-(3*4.57)</f>
        <v>714.27</v>
      </c>
      <c r="D60" s="1">
        <v>30</v>
      </c>
      <c r="E60">
        <v>25</v>
      </c>
      <c r="F60">
        <f t="shared" si="0"/>
        <v>58875</v>
      </c>
      <c r="G60" t="s">
        <v>10</v>
      </c>
      <c r="H60" s="1">
        <v>10.11</v>
      </c>
      <c r="I60">
        <f t="shared" si="5"/>
        <v>1.4154311394850686E-2</v>
      </c>
      <c r="J60">
        <f t="shared" si="6"/>
        <v>833.33508337183412</v>
      </c>
      <c r="K60" s="1">
        <v>0.01</v>
      </c>
      <c r="L60" s="1">
        <v>8.18</v>
      </c>
      <c r="M60">
        <f t="shared" si="7"/>
        <v>23.443223443223442</v>
      </c>
      <c r="N60">
        <f t="shared" si="8"/>
        <v>0.69434528368258741</v>
      </c>
    </row>
    <row r="61" spans="1:14" x14ac:dyDescent="0.3">
      <c r="A61" s="1" t="s">
        <v>26</v>
      </c>
      <c r="B61" s="1">
        <v>3</v>
      </c>
      <c r="C61">
        <f>(234.61+262.48+230.89)-(3*4.57)</f>
        <v>714.27</v>
      </c>
      <c r="D61" s="1">
        <v>30</v>
      </c>
      <c r="E61">
        <v>25</v>
      </c>
      <c r="F61">
        <f t="shared" si="0"/>
        <v>58875</v>
      </c>
      <c r="G61" t="s">
        <v>11</v>
      </c>
      <c r="H61" s="1">
        <v>10.39</v>
      </c>
      <c r="I61">
        <f t="shared" si="5"/>
        <v>1.454632001904042E-2</v>
      </c>
      <c r="J61">
        <f t="shared" si="6"/>
        <v>856.41459112100472</v>
      </c>
      <c r="K61" s="1">
        <v>0</v>
      </c>
      <c r="L61" s="1">
        <v>8.15</v>
      </c>
      <c r="M61">
        <f t="shared" si="7"/>
        <v>27.484662576687118</v>
      </c>
      <c r="N61">
        <f t="shared" si="8"/>
        <v>0.65421487263898948</v>
      </c>
    </row>
    <row r="62" spans="1:14" x14ac:dyDescent="0.3">
      <c r="A62" s="1" t="s">
        <v>26</v>
      </c>
      <c r="B62" s="1">
        <v>1</v>
      </c>
      <c r="C62">
        <f>(118.45+126.89+133.24)-(3*4.57)</f>
        <v>364.87000000000006</v>
      </c>
      <c r="D62" s="1">
        <v>15</v>
      </c>
      <c r="E62">
        <v>25</v>
      </c>
      <c r="F62">
        <f t="shared" si="0"/>
        <v>29437.5</v>
      </c>
      <c r="G62" t="s">
        <v>9</v>
      </c>
      <c r="H62" s="1">
        <v>10.32</v>
      </c>
      <c r="I62">
        <f t="shared" si="5"/>
        <v>2.8284046372680678E-2</v>
      </c>
      <c r="J62">
        <f t="shared" si="6"/>
        <v>832.61161509578744</v>
      </c>
      <c r="K62" s="1">
        <v>0.05</v>
      </c>
      <c r="L62" s="1">
        <v>7.52</v>
      </c>
      <c r="M62">
        <f t="shared" si="7"/>
        <v>36.327608982826966</v>
      </c>
      <c r="N62">
        <f t="shared" si="8"/>
        <v>0.32144884808369223</v>
      </c>
    </row>
    <row r="63" spans="1:14" x14ac:dyDescent="0.3">
      <c r="A63" s="1" t="s">
        <v>26</v>
      </c>
      <c r="B63" s="1">
        <v>1</v>
      </c>
      <c r="C63">
        <f>(118.45+126.89+133.24)-(3*4.57)</f>
        <v>364.87000000000006</v>
      </c>
      <c r="D63" s="1">
        <v>15</v>
      </c>
      <c r="E63">
        <v>25</v>
      </c>
      <c r="F63">
        <f t="shared" si="0"/>
        <v>29437.5</v>
      </c>
      <c r="G63" t="s">
        <v>10</v>
      </c>
      <c r="H63" s="1">
        <v>10.17</v>
      </c>
      <c r="I63">
        <f t="shared" si="5"/>
        <v>2.7872941047496363E-2</v>
      </c>
      <c r="J63">
        <f t="shared" si="6"/>
        <v>820.50970208567423</v>
      </c>
      <c r="K63" s="1">
        <v>0.06</v>
      </c>
      <c r="L63" s="1">
        <v>7.27</v>
      </c>
      <c r="M63">
        <f t="shared" si="7"/>
        <v>38.744884038199196</v>
      </c>
      <c r="N63">
        <f t="shared" si="8"/>
        <v>0.32050695465460832</v>
      </c>
    </row>
    <row r="64" spans="1:14" x14ac:dyDescent="0.3">
      <c r="A64" s="1" t="s">
        <v>26</v>
      </c>
      <c r="B64" s="1">
        <v>1</v>
      </c>
      <c r="C64">
        <f>(118.45+126.89+133.24)-(3*4.57)</f>
        <v>364.87000000000006</v>
      </c>
      <c r="D64" s="1">
        <v>15</v>
      </c>
      <c r="E64">
        <v>25</v>
      </c>
      <c r="F64">
        <f t="shared" si="0"/>
        <v>29437.5</v>
      </c>
      <c r="G64" t="s">
        <v>11</v>
      </c>
      <c r="H64" s="1">
        <v>10.41</v>
      </c>
      <c r="I64">
        <f t="shared" si="5"/>
        <v>2.8530709567791263E-2</v>
      </c>
      <c r="J64">
        <f t="shared" si="6"/>
        <v>839.87276290185537</v>
      </c>
      <c r="K64" s="1">
        <v>0.08</v>
      </c>
      <c r="L64" s="1">
        <v>7.36</v>
      </c>
      <c r="M64">
        <f t="shared" si="7"/>
        <v>39.919354838709673</v>
      </c>
      <c r="N64">
        <f t="shared" si="8"/>
        <v>0.31048946241607045</v>
      </c>
    </row>
    <row r="65" spans="1:14" x14ac:dyDescent="0.3">
      <c r="A65" s="1" t="s">
        <v>25</v>
      </c>
      <c r="B65" s="1">
        <v>2</v>
      </c>
      <c r="C65">
        <f>(289.49+267.95+255.75)-(4.57+2.41+2.41)</f>
        <v>803.80000000000007</v>
      </c>
      <c r="D65" s="1">
        <v>30</v>
      </c>
      <c r="E65">
        <v>25</v>
      </c>
      <c r="F65">
        <f t="shared" si="0"/>
        <v>58875</v>
      </c>
      <c r="G65" t="s">
        <v>9</v>
      </c>
      <c r="H65" s="1">
        <v>10.29</v>
      </c>
      <c r="I65">
        <f t="shared" si="5"/>
        <v>1.2801691963174917E-2</v>
      </c>
      <c r="J65">
        <f t="shared" si="6"/>
        <v>753.69961433192327</v>
      </c>
      <c r="K65" s="1">
        <v>0</v>
      </c>
      <c r="L65" s="1">
        <v>7.6</v>
      </c>
      <c r="M65">
        <f t="shared" si="7"/>
        <v>35.39473684210526</v>
      </c>
      <c r="N65">
        <f t="shared" si="8"/>
        <v>0.78767656830949406</v>
      </c>
    </row>
    <row r="66" spans="1:14" x14ac:dyDescent="0.3">
      <c r="A66" s="1" t="s">
        <v>25</v>
      </c>
      <c r="B66" s="1">
        <v>2</v>
      </c>
      <c r="C66">
        <f>(289.49+267.95+255.75)-(4.57+2.41+2.41)</f>
        <v>803.80000000000007</v>
      </c>
      <c r="D66" s="1">
        <v>30</v>
      </c>
      <c r="E66">
        <v>25</v>
      </c>
      <c r="F66">
        <f t="shared" si="0"/>
        <v>58875</v>
      </c>
      <c r="G66" t="s">
        <v>10</v>
      </c>
      <c r="H66" s="1">
        <v>11.45</v>
      </c>
      <c r="I66">
        <f t="shared" si="5"/>
        <v>1.4244837024135355E-2</v>
      </c>
      <c r="J66">
        <f t="shared" si="6"/>
        <v>838.66477979596903</v>
      </c>
      <c r="K66" s="1">
        <v>0.02</v>
      </c>
      <c r="L66" s="1">
        <v>8.2799999999999994</v>
      </c>
      <c r="M66">
        <f t="shared" si="7"/>
        <v>37.951807228915676</v>
      </c>
      <c r="N66">
        <f t="shared" si="8"/>
        <v>0.694755834446808</v>
      </c>
    </row>
    <row r="67" spans="1:14" x14ac:dyDescent="0.3">
      <c r="A67" s="1" t="s">
        <v>25</v>
      </c>
      <c r="B67" s="1">
        <v>2</v>
      </c>
      <c r="C67">
        <f>(289.49+267.95+255.75)-(4.57+2.41+2.41)</f>
        <v>803.80000000000007</v>
      </c>
      <c r="D67" s="1">
        <v>30</v>
      </c>
      <c r="E67">
        <v>25</v>
      </c>
      <c r="F67">
        <f t="shared" ref="F67:F128" si="9">(3.14*E67*E67*D67)</f>
        <v>58875</v>
      </c>
      <c r="G67" t="s">
        <v>11</v>
      </c>
      <c r="H67" s="1">
        <v>10.54</v>
      </c>
      <c r="I67">
        <f t="shared" si="5"/>
        <v>1.3112714605623287E-2</v>
      </c>
      <c r="J67">
        <f t="shared" si="6"/>
        <v>772.01107240607098</v>
      </c>
      <c r="K67" s="1">
        <v>0</v>
      </c>
      <c r="L67" s="1">
        <v>8.6300000000000008</v>
      </c>
      <c r="M67">
        <f t="shared" si="7"/>
        <v>22.132097334878313</v>
      </c>
      <c r="N67">
        <f t="shared" si="8"/>
        <v>0.85250052974780122</v>
      </c>
    </row>
    <row r="68" spans="1:14" x14ac:dyDescent="0.3">
      <c r="A68" s="1" t="s">
        <v>22</v>
      </c>
      <c r="B68" s="1">
        <v>3</v>
      </c>
      <c r="C68">
        <f>(269.16+227.55+239.42)-(3*4.57)</f>
        <v>722.42</v>
      </c>
      <c r="D68" s="1">
        <v>30</v>
      </c>
      <c r="E68">
        <v>25</v>
      </c>
      <c r="F68">
        <f t="shared" si="9"/>
        <v>58875</v>
      </c>
      <c r="G68" t="s">
        <v>9</v>
      </c>
      <c r="H68" s="1">
        <v>10.050000000000001</v>
      </c>
      <c r="I68">
        <f t="shared" si="5"/>
        <v>1.3911574984081285E-2</v>
      </c>
      <c r="J68">
        <f t="shared" si="6"/>
        <v>819.04397718778569</v>
      </c>
      <c r="K68" s="1">
        <v>0.03</v>
      </c>
      <c r="L68" s="1">
        <v>8.2799999999999994</v>
      </c>
      <c r="M68">
        <f t="shared" ref="M68:M128" si="10">100*((H68-(L68+K68))/(L68+K68))</f>
        <v>20.938628158844793</v>
      </c>
      <c r="N68">
        <f t="shared" ref="N68:N128" si="11">((L68+K68)/J68)/I68</f>
        <v>0.7293189561792075</v>
      </c>
    </row>
    <row r="69" spans="1:14" x14ac:dyDescent="0.3">
      <c r="A69" s="1" t="s">
        <v>22</v>
      </c>
      <c r="B69" s="1">
        <v>3</v>
      </c>
      <c r="C69">
        <f>(269.16+227.55+239.42)-(3*4.57)</f>
        <v>722.42</v>
      </c>
      <c r="D69" s="1">
        <v>30</v>
      </c>
      <c r="E69">
        <v>25</v>
      </c>
      <c r="F69">
        <f t="shared" si="9"/>
        <v>58875</v>
      </c>
      <c r="G69" t="s">
        <v>10</v>
      </c>
      <c r="H69" s="1">
        <v>10.15</v>
      </c>
      <c r="I69">
        <f t="shared" si="5"/>
        <v>1.4049998615763684E-2</v>
      </c>
      <c r="J69">
        <f t="shared" si="6"/>
        <v>827.19366850308688</v>
      </c>
      <c r="K69" s="1">
        <v>0.05</v>
      </c>
      <c r="L69" s="1">
        <v>8.41</v>
      </c>
      <c r="M69">
        <f t="shared" si="10"/>
        <v>19.97635933806146</v>
      </c>
      <c r="N69">
        <f t="shared" si="11"/>
        <v>0.7279254104181373</v>
      </c>
    </row>
    <row r="70" spans="1:14" x14ac:dyDescent="0.3">
      <c r="A70" s="1" t="s">
        <v>22</v>
      </c>
      <c r="B70" s="1">
        <v>3</v>
      </c>
      <c r="C70">
        <f>(269.16+227.55+239.42)-(3*4.57)</f>
        <v>722.42</v>
      </c>
      <c r="D70" s="1">
        <v>30</v>
      </c>
      <c r="E70">
        <v>25</v>
      </c>
      <c r="F70">
        <f t="shared" si="9"/>
        <v>58875</v>
      </c>
      <c r="G70" t="s">
        <v>11</v>
      </c>
      <c r="I70" t="s">
        <v>28</v>
      </c>
      <c r="J70" t="s">
        <v>28</v>
      </c>
      <c r="K70" s="1" t="s">
        <v>28</v>
      </c>
      <c r="L70" s="1" t="s">
        <v>28</v>
      </c>
      <c r="M70" t="s">
        <v>28</v>
      </c>
      <c r="N70" t="s">
        <v>28</v>
      </c>
    </row>
    <row r="71" spans="1:14" x14ac:dyDescent="0.3">
      <c r="A71" s="1" t="s">
        <v>22</v>
      </c>
      <c r="B71" s="1">
        <v>1</v>
      </c>
      <c r="C71">
        <f>(131.55+146.09+133.8)-(3*4.57)</f>
        <v>397.73</v>
      </c>
      <c r="D71" s="1">
        <v>15</v>
      </c>
      <c r="E71">
        <v>25</v>
      </c>
      <c r="F71">
        <f t="shared" si="9"/>
        <v>29437.5</v>
      </c>
      <c r="G71" t="s">
        <v>9</v>
      </c>
      <c r="H71">
        <v>10.1</v>
      </c>
      <c r="I71">
        <f t="shared" si="5"/>
        <v>2.5394111583234857E-2</v>
      </c>
      <c r="J71">
        <f t="shared" si="6"/>
        <v>747.53915973147605</v>
      </c>
      <c r="K71" s="1">
        <v>7.0000000000000007E-2</v>
      </c>
      <c r="L71" s="1">
        <v>7.53</v>
      </c>
      <c r="M71">
        <f t="shared" si="10"/>
        <v>32.894736842105246</v>
      </c>
      <c r="N71">
        <f t="shared" si="11"/>
        <v>0.40035625733041874</v>
      </c>
    </row>
    <row r="72" spans="1:14" x14ac:dyDescent="0.3">
      <c r="A72" s="1" t="s">
        <v>22</v>
      </c>
      <c r="B72" s="1">
        <v>1</v>
      </c>
      <c r="C72">
        <f>(131.55+146.09+133.8)-(3*4.57)</f>
        <v>397.73</v>
      </c>
      <c r="D72" s="1">
        <v>15</v>
      </c>
      <c r="E72">
        <v>25</v>
      </c>
      <c r="F72">
        <f t="shared" si="9"/>
        <v>29437.5</v>
      </c>
      <c r="G72" t="s">
        <v>10</v>
      </c>
      <c r="H72">
        <v>10.210000000000001</v>
      </c>
      <c r="I72">
        <f t="shared" si="5"/>
        <v>2.5670681115329497E-2</v>
      </c>
      <c r="J72">
        <f t="shared" si="6"/>
        <v>755.68067533251201</v>
      </c>
      <c r="K72" s="1">
        <v>0</v>
      </c>
      <c r="L72" s="1">
        <v>7.45</v>
      </c>
      <c r="M72">
        <f t="shared" si="10"/>
        <v>37.046979865771824</v>
      </c>
      <c r="N72">
        <f t="shared" si="11"/>
        <v>0.38404362867962416</v>
      </c>
    </row>
    <row r="73" spans="1:14" x14ac:dyDescent="0.3">
      <c r="A73" s="1" t="s">
        <v>22</v>
      </c>
      <c r="B73" s="1">
        <v>1</v>
      </c>
      <c r="C73">
        <f>(131.55+146.09+133.8)-(3*4.57)</f>
        <v>397.73</v>
      </c>
      <c r="D73" s="1">
        <v>15</v>
      </c>
      <c r="E73">
        <v>25</v>
      </c>
      <c r="F73">
        <f t="shared" si="9"/>
        <v>29437.5</v>
      </c>
      <c r="G73" t="s">
        <v>11</v>
      </c>
      <c r="H73">
        <v>10.73</v>
      </c>
      <c r="I73">
        <f t="shared" si="5"/>
        <v>2.6978100721595052E-2</v>
      </c>
      <c r="J73">
        <f t="shared" si="6"/>
        <v>794.16783999195434</v>
      </c>
      <c r="K73" s="1">
        <v>0.11</v>
      </c>
      <c r="L73" s="1">
        <v>7.8</v>
      </c>
      <c r="M73">
        <f t="shared" si="10"/>
        <v>35.651074589127688</v>
      </c>
      <c r="N73">
        <f t="shared" si="11"/>
        <v>0.36919245374519732</v>
      </c>
    </row>
    <row r="74" spans="1:14" x14ac:dyDescent="0.3">
      <c r="A74" s="1" t="s">
        <v>23</v>
      </c>
      <c r="B74" s="1">
        <v>2</v>
      </c>
      <c r="C74">
        <f>(183.97+257.84+215.74)-(4.57+2.41+2.41)</f>
        <v>648.16</v>
      </c>
      <c r="D74" s="1">
        <v>30</v>
      </c>
      <c r="E74">
        <v>25</v>
      </c>
      <c r="F74">
        <f t="shared" si="9"/>
        <v>58875</v>
      </c>
      <c r="G74" t="s">
        <v>9</v>
      </c>
      <c r="H74">
        <v>10.75</v>
      </c>
      <c r="I74">
        <f t="shared" si="5"/>
        <v>1.6585411009627252E-2</v>
      </c>
      <c r="J74">
        <f t="shared" si="6"/>
        <v>976.46607319180441</v>
      </c>
      <c r="K74" s="1">
        <v>0</v>
      </c>
      <c r="L74" s="1">
        <v>8.9499999999999993</v>
      </c>
      <c r="M74">
        <f t="shared" si="10"/>
        <v>20.111731843575427</v>
      </c>
      <c r="N74">
        <f t="shared" si="11"/>
        <v>0.55263659284855882</v>
      </c>
    </row>
    <row r="75" spans="1:14" x14ac:dyDescent="0.3">
      <c r="A75" s="1" t="s">
        <v>23</v>
      </c>
      <c r="B75" s="1">
        <v>2</v>
      </c>
      <c r="C75">
        <f>(183.97+257.84+215.74)-(4.57+2.41+2.41)</f>
        <v>648.16</v>
      </c>
      <c r="D75" s="1">
        <v>30</v>
      </c>
      <c r="E75">
        <v>25</v>
      </c>
      <c r="F75">
        <f t="shared" si="9"/>
        <v>58875</v>
      </c>
      <c r="G75" t="s">
        <v>10</v>
      </c>
      <c r="H75">
        <v>10.36</v>
      </c>
      <c r="I75">
        <f t="shared" si="5"/>
        <v>1.5983707726487287E-2</v>
      </c>
      <c r="J75">
        <f t="shared" si="6"/>
        <v>941.04079239693897</v>
      </c>
      <c r="K75" s="1">
        <v>0.02</v>
      </c>
      <c r="L75" s="1">
        <v>8.5500000000000007</v>
      </c>
      <c r="M75">
        <f t="shared" si="10"/>
        <v>20.886814469078168</v>
      </c>
      <c r="N75">
        <f t="shared" si="11"/>
        <v>0.56976378663168925</v>
      </c>
    </row>
    <row r="76" spans="1:14" x14ac:dyDescent="0.3">
      <c r="A76" s="1" t="s">
        <v>23</v>
      </c>
      <c r="B76" s="1">
        <v>2</v>
      </c>
      <c r="C76">
        <f>(183.97+257.84+215.74)-(4.57+2.41+2.41)</f>
        <v>648.16</v>
      </c>
      <c r="D76" s="1">
        <v>30</v>
      </c>
      <c r="E76">
        <v>25</v>
      </c>
      <c r="F76">
        <f t="shared" si="9"/>
        <v>58875</v>
      </c>
      <c r="G76" t="s">
        <v>11</v>
      </c>
      <c r="H76">
        <v>10.39</v>
      </c>
      <c r="I76">
        <f t="shared" si="5"/>
        <v>1.6029992594421134E-2</v>
      </c>
      <c r="J76">
        <f t="shared" si="6"/>
        <v>943.76581399654424</v>
      </c>
      <c r="K76" s="1">
        <v>0.05</v>
      </c>
      <c r="L76" s="1">
        <v>8.6199999999999992</v>
      </c>
      <c r="M76">
        <f t="shared" si="10"/>
        <v>19.838523644752026</v>
      </c>
      <c r="N76">
        <f t="shared" si="11"/>
        <v>0.57308828915622423</v>
      </c>
    </row>
    <row r="77" spans="1:14" x14ac:dyDescent="0.3">
      <c r="A77" s="1" t="s">
        <v>20</v>
      </c>
      <c r="B77" s="1">
        <v>2</v>
      </c>
      <c r="C77">
        <f>(268.24+253.95+267.83)-(3*4.57)</f>
        <v>776.31</v>
      </c>
      <c r="D77" s="1">
        <v>30</v>
      </c>
      <c r="E77">
        <v>25</v>
      </c>
      <c r="F77">
        <f t="shared" si="9"/>
        <v>58875</v>
      </c>
      <c r="G77" t="s">
        <v>9</v>
      </c>
      <c r="H77">
        <v>10.08</v>
      </c>
      <c r="I77">
        <f t="shared" si="5"/>
        <v>1.2984503613247286E-2</v>
      </c>
      <c r="J77">
        <f t="shared" si="6"/>
        <v>764.46265022993396</v>
      </c>
      <c r="K77" s="1">
        <v>7.0000000000000007E-2</v>
      </c>
      <c r="L77" s="1">
        <v>7.62</v>
      </c>
      <c r="M77">
        <f t="shared" si="10"/>
        <v>31.079323797139136</v>
      </c>
      <c r="N77">
        <f t="shared" si="11"/>
        <v>0.77471990861250717</v>
      </c>
    </row>
    <row r="78" spans="1:14" x14ac:dyDescent="0.3">
      <c r="A78" s="1" t="s">
        <v>20</v>
      </c>
      <c r="B78" s="1">
        <v>2</v>
      </c>
      <c r="C78">
        <f>(268.24+253.95+267.83)-(3*4.57)</f>
        <v>776.31</v>
      </c>
      <c r="D78" s="1">
        <v>30</v>
      </c>
      <c r="E78">
        <v>25</v>
      </c>
      <c r="F78">
        <f t="shared" si="9"/>
        <v>58875</v>
      </c>
      <c r="G78" t="s">
        <v>10</v>
      </c>
      <c r="H78">
        <v>10.71</v>
      </c>
      <c r="I78">
        <f t="shared" si="5"/>
        <v>1.3796035089075242E-2</v>
      </c>
      <c r="J78">
        <f t="shared" si="6"/>
        <v>812.24156586930485</v>
      </c>
      <c r="K78" s="1">
        <v>5.0000000000000001E-3</v>
      </c>
      <c r="L78" s="1">
        <v>8.0399999999999991</v>
      </c>
      <c r="M78">
        <f t="shared" si="10"/>
        <v>33.126165320074591</v>
      </c>
      <c r="N78">
        <f t="shared" si="11"/>
        <v>0.7179373500774523</v>
      </c>
    </row>
    <row r="79" spans="1:14" x14ac:dyDescent="0.3">
      <c r="A79" s="1" t="s">
        <v>20</v>
      </c>
      <c r="B79" s="1">
        <v>2</v>
      </c>
      <c r="C79">
        <f>(268.24+253.95+267.83)-(3*4.57)</f>
        <v>776.31</v>
      </c>
      <c r="D79" s="1">
        <v>30</v>
      </c>
      <c r="E79">
        <v>25</v>
      </c>
      <c r="F79">
        <f t="shared" si="9"/>
        <v>58875</v>
      </c>
      <c r="G79" t="s">
        <v>11</v>
      </c>
      <c r="H79">
        <v>10.029999999999999</v>
      </c>
      <c r="I79">
        <f t="shared" si="5"/>
        <v>1.292009635326094E-2</v>
      </c>
      <c r="J79">
        <f t="shared" si="6"/>
        <v>760.67067279823789</v>
      </c>
      <c r="K79" s="1">
        <v>0.01</v>
      </c>
      <c r="L79" s="1">
        <v>7.33</v>
      </c>
      <c r="M79">
        <f t="shared" si="10"/>
        <v>36.648501362397809</v>
      </c>
      <c r="N79">
        <f t="shared" si="11"/>
        <v>0.74685042904980148</v>
      </c>
    </row>
    <row r="80" spans="1:14" x14ac:dyDescent="0.3">
      <c r="A80" s="1" t="s">
        <v>20</v>
      </c>
      <c r="B80" s="1">
        <v>4</v>
      </c>
      <c r="C80">
        <f>(343.59+321.8+349.42)-(3*4.57)</f>
        <v>1001.0999999999999</v>
      </c>
      <c r="D80" s="1">
        <v>45</v>
      </c>
      <c r="E80">
        <v>25</v>
      </c>
      <c r="F80">
        <f t="shared" si="9"/>
        <v>88312.5</v>
      </c>
      <c r="G80" t="s">
        <v>9</v>
      </c>
      <c r="H80">
        <v>10.81</v>
      </c>
      <c r="I80">
        <f t="shared" si="5"/>
        <v>1.0798122065727701E-2</v>
      </c>
      <c r="J80">
        <f t="shared" si="6"/>
        <v>953.60915492957758</v>
      </c>
      <c r="K80" s="1">
        <v>0.01</v>
      </c>
      <c r="L80" s="1">
        <v>8.42</v>
      </c>
      <c r="M80">
        <f t="shared" si="10"/>
        <v>28.23250296559906</v>
      </c>
      <c r="N80">
        <f t="shared" si="11"/>
        <v>0.81867010222388081</v>
      </c>
    </row>
    <row r="81" spans="1:14" x14ac:dyDescent="0.3">
      <c r="A81" s="1" t="s">
        <v>20</v>
      </c>
      <c r="B81" s="1">
        <v>4</v>
      </c>
      <c r="C81">
        <f>(343.59+321.8+349.42)-(3*4.57)</f>
        <v>1001.0999999999999</v>
      </c>
      <c r="D81" s="1">
        <v>45</v>
      </c>
      <c r="E81">
        <v>25</v>
      </c>
      <c r="F81">
        <f t="shared" si="9"/>
        <v>88312.5</v>
      </c>
      <c r="G81" t="s">
        <v>10</v>
      </c>
      <c r="H81">
        <v>10.87</v>
      </c>
      <c r="I81">
        <f t="shared" si="5"/>
        <v>1.0858056138247928E-2</v>
      </c>
      <c r="J81">
        <f t="shared" si="6"/>
        <v>958.90208270902019</v>
      </c>
      <c r="K81" s="1">
        <v>0.05</v>
      </c>
      <c r="L81" s="1">
        <v>8.7200000000000006</v>
      </c>
      <c r="M81">
        <f t="shared" si="10"/>
        <v>23.945267958950943</v>
      </c>
      <c r="N81">
        <f t="shared" si="11"/>
        <v>0.84231250589164519</v>
      </c>
    </row>
    <row r="82" spans="1:14" x14ac:dyDescent="0.3">
      <c r="A82" s="1" t="s">
        <v>20</v>
      </c>
      <c r="B82" s="1">
        <v>4</v>
      </c>
      <c r="C82">
        <f>(343.59+321.8+349.42)-(3*4.57)</f>
        <v>1001.0999999999999</v>
      </c>
      <c r="D82" s="1">
        <v>45</v>
      </c>
      <c r="E82">
        <v>25</v>
      </c>
      <c r="F82">
        <f t="shared" si="9"/>
        <v>88312.5</v>
      </c>
      <c r="G82" t="s">
        <v>11</v>
      </c>
      <c r="H82">
        <v>10.63</v>
      </c>
      <c r="I82">
        <f t="shared" si="5"/>
        <v>1.0618319848167019E-2</v>
      </c>
      <c r="J82">
        <f t="shared" si="6"/>
        <v>937.73037159124988</v>
      </c>
      <c r="K82" s="1">
        <v>0.19</v>
      </c>
      <c r="L82" s="1">
        <v>8.5</v>
      </c>
      <c r="M82">
        <f t="shared" si="10"/>
        <v>22.324510932105884</v>
      </c>
      <c r="N82">
        <f t="shared" si="11"/>
        <v>0.87274222993310979</v>
      </c>
    </row>
    <row r="83" spans="1:14" x14ac:dyDescent="0.3">
      <c r="A83" s="1" t="s">
        <v>27</v>
      </c>
      <c r="B83" s="1">
        <v>4</v>
      </c>
      <c r="C83">
        <f>(333.96+228.17+396.77)-(3*4.57)</f>
        <v>945.18999999999994</v>
      </c>
      <c r="D83" s="1">
        <v>45</v>
      </c>
      <c r="E83">
        <v>25</v>
      </c>
      <c r="F83">
        <f t="shared" si="9"/>
        <v>88312.5</v>
      </c>
      <c r="G83" t="s">
        <v>9</v>
      </c>
      <c r="H83">
        <v>10.65</v>
      </c>
      <c r="I83">
        <f t="shared" si="5"/>
        <v>1.126757583131434E-2</v>
      </c>
      <c r="J83">
        <f t="shared" si="6"/>
        <v>995.06779060294764</v>
      </c>
      <c r="K83" s="1">
        <v>0.02</v>
      </c>
      <c r="L83" s="1">
        <v>8.58</v>
      </c>
      <c r="M83">
        <f t="shared" si="10"/>
        <v>23.83720930232559</v>
      </c>
      <c r="N83">
        <f t="shared" si="11"/>
        <v>0.76703519698578571</v>
      </c>
    </row>
    <row r="84" spans="1:14" x14ac:dyDescent="0.3">
      <c r="A84" s="1" t="s">
        <v>27</v>
      </c>
      <c r="B84" s="1">
        <v>4</v>
      </c>
      <c r="C84">
        <f>(333.96+228.17+396.77)-(3*4.57)</f>
        <v>945.18999999999994</v>
      </c>
      <c r="D84" s="1">
        <v>45</v>
      </c>
      <c r="E84">
        <v>25</v>
      </c>
      <c r="F84">
        <f t="shared" si="9"/>
        <v>88312.5</v>
      </c>
      <c r="G84" t="s">
        <v>10</v>
      </c>
      <c r="H84">
        <v>10.26</v>
      </c>
      <c r="I84">
        <f t="shared" si="5"/>
        <v>1.0854960378336631E-2</v>
      </c>
      <c r="J84">
        <f t="shared" si="6"/>
        <v>958.62868841185377</v>
      </c>
      <c r="K84" t="s">
        <v>28</v>
      </c>
      <c r="L84" t="s">
        <v>28</v>
      </c>
      <c r="M84" t="s">
        <v>28</v>
      </c>
      <c r="N84" t="s">
        <v>28</v>
      </c>
    </row>
    <row r="85" spans="1:14" x14ac:dyDescent="0.3">
      <c r="A85" s="1" t="s">
        <v>27</v>
      </c>
      <c r="B85" s="1">
        <v>4</v>
      </c>
      <c r="C85">
        <f>(333.96+228.17+396.77)-(3*4.57)</f>
        <v>945.18999999999994</v>
      </c>
      <c r="D85" s="1">
        <v>45</v>
      </c>
      <c r="E85">
        <v>25</v>
      </c>
      <c r="F85">
        <f t="shared" si="9"/>
        <v>88312.5</v>
      </c>
      <c r="G85" t="s">
        <v>11</v>
      </c>
      <c r="H85">
        <v>12.51</v>
      </c>
      <c r="I85">
        <f t="shared" si="5"/>
        <v>1.3235434145515717E-2</v>
      </c>
      <c r="J85">
        <f t="shared" si="6"/>
        <v>1168.8542779758568</v>
      </c>
      <c r="K85">
        <v>0.41</v>
      </c>
      <c r="L85">
        <v>10.09</v>
      </c>
      <c r="M85">
        <f t="shared" si="10"/>
        <v>19.142857142857142</v>
      </c>
      <c r="N85">
        <f t="shared" si="11"/>
        <v>0.6787201407362673</v>
      </c>
    </row>
    <row r="86" spans="1:14" x14ac:dyDescent="0.3">
      <c r="A86" s="1" t="s">
        <v>21</v>
      </c>
      <c r="B86" s="1">
        <v>3</v>
      </c>
      <c r="C86">
        <f>(261.24+297.57+286.54)-(3*4.57)</f>
        <v>831.63999999999987</v>
      </c>
      <c r="D86" s="1">
        <v>30</v>
      </c>
      <c r="E86">
        <v>25</v>
      </c>
      <c r="F86">
        <f t="shared" si="9"/>
        <v>58875</v>
      </c>
      <c r="G86" t="s">
        <v>9</v>
      </c>
      <c r="H86">
        <v>10.199999999999999</v>
      </c>
      <c r="I86">
        <f t="shared" ref="I86:I113" si="12">(H86/C86)</f>
        <v>1.2264922322158627E-2</v>
      </c>
      <c r="J86">
        <f t="shared" ref="J86:J113" si="13">((H86/C86)*F86)</f>
        <v>722.09730171708918</v>
      </c>
      <c r="K86">
        <v>0</v>
      </c>
      <c r="L86">
        <v>8.06</v>
      </c>
      <c r="M86">
        <f t="shared" si="10"/>
        <v>26.550868486352343</v>
      </c>
      <c r="N86">
        <f t="shared" si="11"/>
        <v>0.91006941184241552</v>
      </c>
    </row>
    <row r="87" spans="1:14" x14ac:dyDescent="0.3">
      <c r="A87" s="1" t="s">
        <v>21</v>
      </c>
      <c r="B87" s="1">
        <v>3</v>
      </c>
      <c r="C87">
        <f>(261.24+297.57+286.54)-(3*4.57)</f>
        <v>831.63999999999987</v>
      </c>
      <c r="D87" s="1">
        <v>30</v>
      </c>
      <c r="E87">
        <v>25</v>
      </c>
      <c r="F87">
        <f t="shared" si="9"/>
        <v>58875</v>
      </c>
      <c r="G87" t="s">
        <v>10</v>
      </c>
      <c r="H87">
        <v>10.8</v>
      </c>
      <c r="I87">
        <f t="shared" si="12"/>
        <v>1.2986388341109137E-2</v>
      </c>
      <c r="J87">
        <f t="shared" si="13"/>
        <v>764.57361358280048</v>
      </c>
      <c r="K87">
        <v>0.05</v>
      </c>
      <c r="L87">
        <v>8.58</v>
      </c>
      <c r="M87">
        <f t="shared" si="10"/>
        <v>25.144843568945536</v>
      </c>
      <c r="N87">
        <f t="shared" si="11"/>
        <v>0.86916675014314415</v>
      </c>
    </row>
    <row r="88" spans="1:14" x14ac:dyDescent="0.3">
      <c r="A88" s="1" t="s">
        <v>21</v>
      </c>
      <c r="B88" s="1">
        <v>3</v>
      </c>
      <c r="C88">
        <f>(261.24+297.57+286.54)-(3*4.57)</f>
        <v>831.63999999999987</v>
      </c>
      <c r="D88" s="1">
        <v>30</v>
      </c>
      <c r="E88">
        <v>25</v>
      </c>
      <c r="F88">
        <f t="shared" si="9"/>
        <v>58875</v>
      </c>
      <c r="G88" t="s">
        <v>11</v>
      </c>
      <c r="H88">
        <v>10.08</v>
      </c>
      <c r="I88">
        <f t="shared" si="12"/>
        <v>1.2120629118368528E-2</v>
      </c>
      <c r="J88">
        <f t="shared" si="13"/>
        <v>713.60203934394701</v>
      </c>
      <c r="K88">
        <v>0</v>
      </c>
      <c r="L88">
        <v>8.1</v>
      </c>
      <c r="M88">
        <f t="shared" si="10"/>
        <v>24.444444444444454</v>
      </c>
      <c r="N88">
        <f t="shared" si="11"/>
        <v>0.93649135794445126</v>
      </c>
    </row>
    <row r="89" spans="1:14" x14ac:dyDescent="0.3">
      <c r="A89" s="1" t="s">
        <v>27</v>
      </c>
      <c r="B89" s="1">
        <v>3</v>
      </c>
      <c r="C89">
        <f>(266.81+202.99+216.42)-(3*4.57)</f>
        <v>672.51</v>
      </c>
      <c r="D89" s="1">
        <v>30</v>
      </c>
      <c r="E89">
        <v>25</v>
      </c>
      <c r="F89">
        <f t="shared" si="9"/>
        <v>58875</v>
      </c>
      <c r="G89" t="s">
        <v>9</v>
      </c>
      <c r="H89">
        <v>10.47</v>
      </c>
      <c r="I89">
        <f t="shared" si="12"/>
        <v>1.5568541731721463E-2</v>
      </c>
      <c r="J89">
        <f t="shared" si="13"/>
        <v>916.59789445510114</v>
      </c>
      <c r="K89">
        <v>0</v>
      </c>
      <c r="L89">
        <v>7.99</v>
      </c>
      <c r="M89">
        <f t="shared" si="10"/>
        <v>31.038798498122659</v>
      </c>
      <c r="N89">
        <f t="shared" si="11"/>
        <v>0.55991227528680432</v>
      </c>
    </row>
    <row r="90" spans="1:14" x14ac:dyDescent="0.3">
      <c r="A90" s="1" t="s">
        <v>27</v>
      </c>
      <c r="B90" s="1">
        <v>3</v>
      </c>
      <c r="C90">
        <f>(266.81+202.99+216.42)-(3*4.57)</f>
        <v>672.51</v>
      </c>
      <c r="D90" s="1">
        <v>30</v>
      </c>
      <c r="E90">
        <v>25</v>
      </c>
      <c r="F90">
        <f t="shared" si="9"/>
        <v>58875</v>
      </c>
      <c r="G90" t="s">
        <v>10</v>
      </c>
      <c r="H90">
        <v>10.37</v>
      </c>
      <c r="I90">
        <f t="shared" si="12"/>
        <v>1.541984505806605E-2</v>
      </c>
      <c r="J90">
        <f t="shared" si="13"/>
        <v>907.84337779363864</v>
      </c>
      <c r="K90">
        <v>0.05</v>
      </c>
      <c r="L90">
        <v>8.3699999999999992</v>
      </c>
      <c r="M90">
        <f t="shared" ref="M90:M100" si="14">100*((H90-(L90+K90))/(L90+K90))</f>
        <v>23.15914489311163</v>
      </c>
      <c r="N90">
        <f t="shared" ref="N90:N100" si="15">((L90+K90)/J90)/I90</f>
        <v>0.60147994543884409</v>
      </c>
    </row>
    <row r="91" spans="1:14" x14ac:dyDescent="0.3">
      <c r="A91" s="1" t="s">
        <v>27</v>
      </c>
      <c r="B91" s="1">
        <v>3</v>
      </c>
      <c r="C91">
        <f>(266.81+202.99+216.42)-(3*4.57)</f>
        <v>672.51</v>
      </c>
      <c r="D91" s="1">
        <v>30</v>
      </c>
      <c r="E91">
        <v>25</v>
      </c>
      <c r="F91">
        <f t="shared" si="9"/>
        <v>58875</v>
      </c>
      <c r="G91" t="s">
        <v>11</v>
      </c>
      <c r="H91">
        <v>10.15</v>
      </c>
      <c r="I91">
        <f t="shared" si="12"/>
        <v>1.5092712376024149E-2</v>
      </c>
      <c r="J91">
        <f t="shared" si="13"/>
        <v>888.58344113842179</v>
      </c>
      <c r="K91">
        <v>0.03</v>
      </c>
      <c r="L91">
        <v>8.11</v>
      </c>
      <c r="M91">
        <f t="shared" si="14"/>
        <v>24.692874692874717</v>
      </c>
      <c r="N91">
        <f t="shared" si="15"/>
        <v>0.60695835403613663</v>
      </c>
    </row>
    <row r="92" spans="1:14" x14ac:dyDescent="0.3">
      <c r="A92" s="1" t="s">
        <v>27</v>
      </c>
      <c r="B92" s="1">
        <v>2</v>
      </c>
      <c r="C92">
        <f>(175.27+279+254.55)-(3*4.57)</f>
        <v>695.1099999999999</v>
      </c>
      <c r="D92" s="1">
        <v>30</v>
      </c>
      <c r="E92">
        <v>25</v>
      </c>
      <c r="F92">
        <f t="shared" si="9"/>
        <v>58875</v>
      </c>
      <c r="G92" t="s">
        <v>9</v>
      </c>
      <c r="H92">
        <v>10.199999999999999</v>
      </c>
      <c r="I92">
        <f t="shared" si="12"/>
        <v>1.4673936499259112E-2</v>
      </c>
      <c r="J92">
        <f t="shared" si="13"/>
        <v>863.92801139388018</v>
      </c>
      <c r="K92">
        <v>0.01</v>
      </c>
      <c r="L92">
        <v>7.99</v>
      </c>
      <c r="M92">
        <f t="shared" si="14"/>
        <v>27.499999999999993</v>
      </c>
      <c r="N92">
        <f t="shared" si="15"/>
        <v>0.63105294253149391</v>
      </c>
    </row>
    <row r="93" spans="1:14" x14ac:dyDescent="0.3">
      <c r="A93" s="1" t="s">
        <v>27</v>
      </c>
      <c r="B93" s="1">
        <v>2</v>
      </c>
      <c r="C93">
        <f>(175.27+279+254.55)-(3*4.57)</f>
        <v>695.1099999999999</v>
      </c>
      <c r="D93" s="1">
        <v>30</v>
      </c>
      <c r="E93">
        <v>25</v>
      </c>
      <c r="F93">
        <f t="shared" si="9"/>
        <v>58875</v>
      </c>
      <c r="G93" t="s">
        <v>10</v>
      </c>
      <c r="H93">
        <v>10.69</v>
      </c>
      <c r="I93">
        <f t="shared" si="12"/>
        <v>1.5378860899713716E-2</v>
      </c>
      <c r="J93">
        <f t="shared" si="13"/>
        <v>905.43043547064508</v>
      </c>
      <c r="K93">
        <v>0.04</v>
      </c>
      <c r="L93">
        <v>7.97</v>
      </c>
      <c r="M93">
        <f t="shared" si="14"/>
        <v>33.458177278401998</v>
      </c>
      <c r="N93">
        <f t="shared" si="15"/>
        <v>0.57524553757218566</v>
      </c>
    </row>
    <row r="94" spans="1:14" x14ac:dyDescent="0.3">
      <c r="A94" s="1" t="s">
        <v>27</v>
      </c>
      <c r="B94" s="1">
        <v>2</v>
      </c>
      <c r="C94">
        <f>(175.27+279+254.55)-(3*4.57)</f>
        <v>695.1099999999999</v>
      </c>
      <c r="D94" s="1">
        <v>30</v>
      </c>
      <c r="E94">
        <v>25</v>
      </c>
      <c r="F94">
        <f t="shared" si="9"/>
        <v>58875</v>
      </c>
      <c r="G94" t="s">
        <v>11</v>
      </c>
      <c r="H94">
        <v>9.99</v>
      </c>
      <c r="I94">
        <f t="shared" si="12"/>
        <v>1.4371826041921425E-2</v>
      </c>
      <c r="J94">
        <f t="shared" si="13"/>
        <v>846.14125821812388</v>
      </c>
      <c r="K94">
        <v>0</v>
      </c>
      <c r="L94">
        <v>7.72</v>
      </c>
      <c r="M94">
        <f t="shared" si="14"/>
        <v>29.404145077720212</v>
      </c>
      <c r="N94">
        <f t="shared" si="15"/>
        <v>0.63483735944194886</v>
      </c>
    </row>
    <row r="95" spans="1:14" x14ac:dyDescent="0.3">
      <c r="A95" s="1" t="s">
        <v>21</v>
      </c>
      <c r="B95" s="1">
        <v>2</v>
      </c>
      <c r="C95">
        <f>(261.79+310.34+266.55)-(3*4.57)</f>
        <v>824.97</v>
      </c>
      <c r="D95" s="1">
        <v>30</v>
      </c>
      <c r="E95">
        <v>25</v>
      </c>
      <c r="F95">
        <f t="shared" si="9"/>
        <v>58875</v>
      </c>
      <c r="G95" t="s">
        <v>9</v>
      </c>
      <c r="H95">
        <v>10.6</v>
      </c>
      <c r="I95">
        <f t="shared" si="12"/>
        <v>1.2848952083106052E-2</v>
      </c>
      <c r="J95">
        <f t="shared" si="13"/>
        <v>756.48205389286875</v>
      </c>
      <c r="K95">
        <v>0.03</v>
      </c>
      <c r="L95">
        <v>7.63</v>
      </c>
      <c r="M95">
        <f t="shared" si="14"/>
        <v>38.381201044386415</v>
      </c>
      <c r="N95">
        <f t="shared" si="15"/>
        <v>0.78806570885574811</v>
      </c>
    </row>
    <row r="96" spans="1:14" x14ac:dyDescent="0.3">
      <c r="A96" s="1" t="s">
        <v>21</v>
      </c>
      <c r="B96" s="1">
        <v>2</v>
      </c>
      <c r="C96">
        <f>(261.79+310.34+266.55)-(3*4.57)</f>
        <v>824.97</v>
      </c>
      <c r="D96" s="1">
        <v>30</v>
      </c>
      <c r="E96">
        <v>25</v>
      </c>
      <c r="F96">
        <f t="shared" si="9"/>
        <v>58875</v>
      </c>
      <c r="G96" t="s">
        <v>10</v>
      </c>
      <c r="H96">
        <v>10.34</v>
      </c>
      <c r="I96">
        <f t="shared" si="12"/>
        <v>1.2533789107482696E-2</v>
      </c>
      <c r="J96">
        <f t="shared" si="13"/>
        <v>737.92683370304371</v>
      </c>
      <c r="K96">
        <v>0.01</v>
      </c>
      <c r="L96">
        <v>7.88</v>
      </c>
      <c r="M96">
        <f t="shared" si="14"/>
        <v>31.051964512040559</v>
      </c>
      <c r="N96">
        <f t="shared" si="15"/>
        <v>0.85306341518173046</v>
      </c>
    </row>
    <row r="97" spans="1:14" x14ac:dyDescent="0.3">
      <c r="A97" s="1" t="s">
        <v>21</v>
      </c>
      <c r="B97" s="1">
        <v>2</v>
      </c>
      <c r="C97">
        <f>(261.79+310.34+266.55)-(3*4.57)</f>
        <v>824.97</v>
      </c>
      <c r="D97" s="1">
        <v>30</v>
      </c>
      <c r="E97">
        <v>25</v>
      </c>
      <c r="F97">
        <f t="shared" si="9"/>
        <v>58875</v>
      </c>
      <c r="G97" t="s">
        <v>11</v>
      </c>
      <c r="H97">
        <v>10.24</v>
      </c>
      <c r="I97">
        <f t="shared" si="12"/>
        <v>1.2412572578396791E-2</v>
      </c>
      <c r="J97">
        <f t="shared" si="13"/>
        <v>730.79021055311102</v>
      </c>
      <c r="K97">
        <v>0</v>
      </c>
      <c r="L97">
        <v>7.7</v>
      </c>
      <c r="M97">
        <f t="shared" si="14"/>
        <v>32.987012987012989</v>
      </c>
      <c r="N97">
        <f t="shared" si="15"/>
        <v>0.848860261909825</v>
      </c>
    </row>
    <row r="98" spans="1:14" x14ac:dyDescent="0.3">
      <c r="A98" s="1" t="s">
        <v>21</v>
      </c>
      <c r="B98" s="1">
        <v>1</v>
      </c>
      <c r="C98">
        <f>(143.88+115.76+112.98)-(3*4.57)</f>
        <v>358.91</v>
      </c>
      <c r="D98" s="1">
        <v>15</v>
      </c>
      <c r="E98">
        <v>25</v>
      </c>
      <c r="F98">
        <f t="shared" si="9"/>
        <v>29437.5</v>
      </c>
      <c r="G98" t="s">
        <v>9</v>
      </c>
      <c r="H98">
        <v>10.92</v>
      </c>
      <c r="I98">
        <f t="shared" si="12"/>
        <v>3.0425454849405141E-2</v>
      </c>
      <c r="J98">
        <f t="shared" si="13"/>
        <v>895.64932712936388</v>
      </c>
      <c r="K98">
        <v>0</v>
      </c>
      <c r="L98">
        <v>7.15</v>
      </c>
      <c r="M98">
        <f t="shared" si="14"/>
        <v>52.72727272727272</v>
      </c>
      <c r="N98">
        <f t="shared" si="15"/>
        <v>0.26238013932449783</v>
      </c>
    </row>
    <row r="99" spans="1:14" x14ac:dyDescent="0.3">
      <c r="A99" s="1" t="s">
        <v>21</v>
      </c>
      <c r="B99" s="1">
        <v>1</v>
      </c>
      <c r="C99">
        <f>(143.88+115.76+112.98)-(3*4.57)</f>
        <v>358.91</v>
      </c>
      <c r="D99" s="1">
        <v>15</v>
      </c>
      <c r="E99">
        <v>25</v>
      </c>
      <c r="F99">
        <f t="shared" si="9"/>
        <v>29437.5</v>
      </c>
      <c r="G99" t="s">
        <v>10</v>
      </c>
      <c r="H99">
        <v>10.62</v>
      </c>
      <c r="I99">
        <f t="shared" si="12"/>
        <v>2.9589590705190714E-2</v>
      </c>
      <c r="J99">
        <f>((H99/C99)*F99)</f>
        <v>871.04357638405168</v>
      </c>
      <c r="K99">
        <v>0</v>
      </c>
      <c r="L99">
        <v>6.9</v>
      </c>
      <c r="M99">
        <f t="shared" si="14"/>
        <v>53.913043478260846</v>
      </c>
      <c r="N99">
        <f t="shared" si="15"/>
        <v>0.26771348680669738</v>
      </c>
    </row>
    <row r="100" spans="1:14" x14ac:dyDescent="0.3">
      <c r="A100" s="1" t="s">
        <v>21</v>
      </c>
      <c r="B100" s="1">
        <v>1</v>
      </c>
      <c r="C100">
        <f>(143.88+115.76+112.98)-(3*4.57)</f>
        <v>358.91</v>
      </c>
      <c r="D100" s="1">
        <v>15</v>
      </c>
      <c r="E100">
        <v>25</v>
      </c>
      <c r="F100">
        <f t="shared" si="9"/>
        <v>29437.5</v>
      </c>
      <c r="G100" t="s">
        <v>11</v>
      </c>
      <c r="H100">
        <v>10.06</v>
      </c>
      <c r="I100">
        <f t="shared" si="12"/>
        <v>2.8029310969323786E-2</v>
      </c>
      <c r="J100">
        <f t="shared" si="13"/>
        <v>825.11284165946893</v>
      </c>
      <c r="K100">
        <v>0.19</v>
      </c>
      <c r="L100">
        <v>6.33</v>
      </c>
      <c r="M100">
        <f t="shared" si="14"/>
        <v>54.29447852760736</v>
      </c>
      <c r="N100">
        <f t="shared" si="15"/>
        <v>0.28191736502748044</v>
      </c>
    </row>
    <row r="101" spans="1:14" x14ac:dyDescent="0.3">
      <c r="A101" s="1" t="s">
        <v>26</v>
      </c>
      <c r="B101" s="1">
        <v>1</v>
      </c>
      <c r="C101">
        <f>(103.5+116.54+122.82)-(3*4.57)</f>
        <v>329.15000000000003</v>
      </c>
      <c r="D101" s="1">
        <v>15</v>
      </c>
      <c r="E101">
        <v>25</v>
      </c>
      <c r="F101">
        <f t="shared" si="9"/>
        <v>29437.5</v>
      </c>
      <c r="G101" t="s">
        <v>9</v>
      </c>
      <c r="H101">
        <v>10.44</v>
      </c>
      <c r="I101">
        <f t="shared" si="12"/>
        <v>3.1718061674008806E-2</v>
      </c>
      <c r="J101">
        <f t="shared" si="13"/>
        <v>933.7004405286342</v>
      </c>
      <c r="K101">
        <v>0.05</v>
      </c>
      <c r="L101">
        <v>8.2200000000000006</v>
      </c>
      <c r="M101">
        <f t="shared" si="10"/>
        <v>26.239419588875428</v>
      </c>
      <c r="N101">
        <f t="shared" si="11"/>
        <v>0.27924879426489491</v>
      </c>
    </row>
    <row r="102" spans="1:14" x14ac:dyDescent="0.3">
      <c r="A102" s="1" t="s">
        <v>26</v>
      </c>
      <c r="B102" s="1">
        <v>1</v>
      </c>
      <c r="C102">
        <f>(103.5+116.54+122.82)-(3*4.57)</f>
        <v>329.15000000000003</v>
      </c>
      <c r="D102" s="1">
        <v>15</v>
      </c>
      <c r="E102">
        <v>25</v>
      </c>
      <c r="F102">
        <f t="shared" si="9"/>
        <v>29437.5</v>
      </c>
      <c r="G102" t="s">
        <v>10</v>
      </c>
      <c r="H102">
        <v>10.64</v>
      </c>
      <c r="I102">
        <f t="shared" si="12"/>
        <v>3.2325687376576026E-2</v>
      </c>
      <c r="J102">
        <f t="shared" si="13"/>
        <v>951.58742214795677</v>
      </c>
      <c r="K102">
        <v>0.03</v>
      </c>
      <c r="L102">
        <v>8.36</v>
      </c>
      <c r="M102">
        <f t="shared" si="10"/>
        <v>26.817640047675827</v>
      </c>
      <c r="N102">
        <f t="shared" si="11"/>
        <v>0.27275046476368836</v>
      </c>
    </row>
    <row r="103" spans="1:14" x14ac:dyDescent="0.3">
      <c r="A103" s="1" t="s">
        <v>26</v>
      </c>
      <c r="B103" s="1">
        <v>1</v>
      </c>
      <c r="C103">
        <f>(103.5+116.54+122.82)-(3*4.57)</f>
        <v>329.15000000000003</v>
      </c>
      <c r="D103" s="1">
        <v>15</v>
      </c>
      <c r="E103">
        <v>25</v>
      </c>
      <c r="F103">
        <f t="shared" si="9"/>
        <v>29437.5</v>
      </c>
      <c r="G103" t="s">
        <v>11</v>
      </c>
      <c r="H103">
        <v>10.31</v>
      </c>
      <c r="I103">
        <f t="shared" si="12"/>
        <v>3.1323104967340115E-2</v>
      </c>
      <c r="J103">
        <f t="shared" si="13"/>
        <v>922.07390247607464</v>
      </c>
      <c r="K103">
        <v>0.1</v>
      </c>
      <c r="L103">
        <v>7.89</v>
      </c>
      <c r="M103">
        <f t="shared" si="10"/>
        <v>29.03629536921153</v>
      </c>
      <c r="N103">
        <f t="shared" si="11"/>
        <v>0.27664080719149492</v>
      </c>
    </row>
    <row r="104" spans="1:14" x14ac:dyDescent="0.3">
      <c r="A104" s="1" t="s">
        <v>26</v>
      </c>
      <c r="B104" s="1">
        <v>4</v>
      </c>
      <c r="C104">
        <f>(370.17+306.85+352.92)-(3*4.57)</f>
        <v>1016.23</v>
      </c>
      <c r="D104" s="1">
        <v>45</v>
      </c>
      <c r="E104">
        <v>25</v>
      </c>
      <c r="F104">
        <f t="shared" si="9"/>
        <v>88312.5</v>
      </c>
      <c r="G104" t="s">
        <v>9</v>
      </c>
      <c r="H104">
        <v>10.45</v>
      </c>
      <c r="I104">
        <f t="shared" si="12"/>
        <v>1.0283105202562412E-2</v>
      </c>
      <c r="J104">
        <f t="shared" si="13"/>
        <v>908.12672820129296</v>
      </c>
      <c r="K104" t="s">
        <v>28</v>
      </c>
      <c r="L104" t="s">
        <v>28</v>
      </c>
      <c r="M104" t="s">
        <v>28</v>
      </c>
      <c r="N104" t="s">
        <v>28</v>
      </c>
    </row>
    <row r="105" spans="1:14" x14ac:dyDescent="0.3">
      <c r="A105" s="1" t="s">
        <v>26</v>
      </c>
      <c r="B105" s="1">
        <v>4</v>
      </c>
      <c r="C105">
        <f>(370.17+306.85+352.92)-(3*4.57)</f>
        <v>1016.23</v>
      </c>
      <c r="D105" s="1">
        <v>45</v>
      </c>
      <c r="E105">
        <v>25</v>
      </c>
      <c r="F105">
        <f t="shared" si="9"/>
        <v>88312.5</v>
      </c>
      <c r="G105" t="s">
        <v>10</v>
      </c>
      <c r="H105">
        <v>10.29</v>
      </c>
      <c r="I105">
        <f t="shared" si="12"/>
        <v>1.0125660529604518E-2</v>
      </c>
      <c r="J105">
        <f t="shared" si="13"/>
        <v>894.22239552069902</v>
      </c>
      <c r="K105">
        <v>0.01</v>
      </c>
      <c r="L105">
        <v>8.58</v>
      </c>
      <c r="M105">
        <f t="shared" si="10"/>
        <v>19.79045401629801</v>
      </c>
      <c r="N105">
        <f t="shared" si="11"/>
        <v>0.94868985883427992</v>
      </c>
    </row>
    <row r="106" spans="1:14" x14ac:dyDescent="0.3">
      <c r="A106" s="1" t="s">
        <v>26</v>
      </c>
      <c r="B106" s="1">
        <v>4</v>
      </c>
      <c r="C106">
        <f>(370.17+306.85+352.92)-(3*4.57)</f>
        <v>1016.23</v>
      </c>
      <c r="D106" s="1">
        <v>45</v>
      </c>
      <c r="E106">
        <v>25</v>
      </c>
      <c r="F106">
        <f t="shared" si="9"/>
        <v>88312.5</v>
      </c>
      <c r="G106" t="s">
        <v>11</v>
      </c>
      <c r="I106" t="s">
        <v>28</v>
      </c>
      <c r="J106" t="s">
        <v>28</v>
      </c>
      <c r="K106" t="s">
        <v>28</v>
      </c>
      <c r="L106" t="s">
        <v>28</v>
      </c>
      <c r="M106" t="s">
        <v>28</v>
      </c>
      <c r="N106" t="s">
        <v>28</v>
      </c>
    </row>
    <row r="107" spans="1:14" x14ac:dyDescent="0.3">
      <c r="A107" s="1" t="s">
        <v>26</v>
      </c>
      <c r="B107" s="1">
        <v>2</v>
      </c>
      <c r="C107">
        <f>(259.83+243.27+227.33)-(3*4.57)</f>
        <v>716.72</v>
      </c>
      <c r="D107" s="1">
        <v>30</v>
      </c>
      <c r="E107">
        <v>25</v>
      </c>
      <c r="F107">
        <f t="shared" si="9"/>
        <v>58875</v>
      </c>
      <c r="G107" t="s">
        <v>9</v>
      </c>
      <c r="H107">
        <v>10.9</v>
      </c>
      <c r="I107">
        <f t="shared" si="12"/>
        <v>1.5208170554749413E-2</v>
      </c>
      <c r="J107">
        <f t="shared" si="13"/>
        <v>895.38104141087172</v>
      </c>
      <c r="K107">
        <v>0</v>
      </c>
      <c r="L107">
        <v>8.61</v>
      </c>
      <c r="M107">
        <f t="shared" si="10"/>
        <v>26.596980255516854</v>
      </c>
      <c r="N107">
        <f t="shared" si="11"/>
        <v>0.63229286715684252</v>
      </c>
    </row>
    <row r="108" spans="1:14" x14ac:dyDescent="0.3">
      <c r="A108" s="1" t="s">
        <v>26</v>
      </c>
      <c r="B108" s="1">
        <v>2</v>
      </c>
      <c r="C108">
        <f>(259.83+243.27+227.33)-(3*4.57)</f>
        <v>716.72</v>
      </c>
      <c r="D108" s="1">
        <v>30</v>
      </c>
      <c r="E108">
        <v>25</v>
      </c>
      <c r="F108">
        <f t="shared" si="9"/>
        <v>58875</v>
      </c>
      <c r="G108" t="s">
        <v>10</v>
      </c>
      <c r="H108">
        <v>10.24</v>
      </c>
      <c r="I108">
        <f t="shared" si="12"/>
        <v>1.4287308851434312E-2</v>
      </c>
      <c r="J108">
        <f t="shared" si="13"/>
        <v>841.16530862819513</v>
      </c>
      <c r="K108">
        <v>0.06</v>
      </c>
      <c r="L108">
        <v>8.1999999999999993</v>
      </c>
      <c r="M108">
        <f t="shared" si="10"/>
        <v>23.970944309927368</v>
      </c>
      <c r="N108">
        <f t="shared" si="11"/>
        <v>0.68730303404077087</v>
      </c>
    </row>
    <row r="109" spans="1:14" x14ac:dyDescent="0.3">
      <c r="A109" s="1" t="s">
        <v>26</v>
      </c>
      <c r="B109" s="1">
        <v>2</v>
      </c>
      <c r="C109">
        <f>(259.83+243.27+227.33)-(3*4.57)</f>
        <v>716.72</v>
      </c>
      <c r="D109" s="1">
        <v>30</v>
      </c>
      <c r="E109">
        <v>25</v>
      </c>
      <c r="F109">
        <f t="shared" si="9"/>
        <v>58875</v>
      </c>
      <c r="G109" t="s">
        <v>11</v>
      </c>
      <c r="H109">
        <v>10.68</v>
      </c>
      <c r="I109">
        <f t="shared" si="12"/>
        <v>1.4901216653644378E-2</v>
      </c>
      <c r="J109">
        <f t="shared" si="13"/>
        <v>877.30913048331274</v>
      </c>
      <c r="K109">
        <v>0.08</v>
      </c>
      <c r="L109">
        <v>8.61</v>
      </c>
      <c r="M109">
        <f t="shared" si="10"/>
        <v>22.899884925201384</v>
      </c>
      <c r="N109">
        <f t="shared" si="11"/>
        <v>0.66473018165971898</v>
      </c>
    </row>
    <row r="110" spans="1:14" x14ac:dyDescent="0.3">
      <c r="A110" s="1" t="s">
        <v>25</v>
      </c>
      <c r="B110" s="1">
        <v>3</v>
      </c>
      <c r="C110">
        <f>(313.95+241.83+229.55)-(3*4.57)</f>
        <v>771.61999999999989</v>
      </c>
      <c r="D110" s="1">
        <v>30</v>
      </c>
      <c r="E110">
        <v>25</v>
      </c>
      <c r="F110">
        <f t="shared" si="9"/>
        <v>58875</v>
      </c>
      <c r="G110" t="s">
        <v>9</v>
      </c>
      <c r="H110">
        <v>10.77</v>
      </c>
      <c r="I110">
        <f t="shared" si="12"/>
        <v>1.395764754671989E-2</v>
      </c>
      <c r="J110">
        <f t="shared" si="13"/>
        <v>821.75649931313353</v>
      </c>
      <c r="K110">
        <v>0.04</v>
      </c>
      <c r="L110">
        <v>8.58</v>
      </c>
      <c r="M110">
        <f t="shared" si="10"/>
        <v>24.941995359628777</v>
      </c>
      <c r="N110">
        <f t="shared" si="11"/>
        <v>0.75153963705842808</v>
      </c>
    </row>
    <row r="111" spans="1:14" x14ac:dyDescent="0.3">
      <c r="A111" s="1" t="s">
        <v>25</v>
      </c>
      <c r="B111" s="1">
        <v>3</v>
      </c>
      <c r="C111">
        <f>(313.95+241.83+229.55)-(3*4.57)</f>
        <v>771.61999999999989</v>
      </c>
      <c r="D111" s="1">
        <v>30</v>
      </c>
      <c r="E111">
        <v>25</v>
      </c>
      <c r="F111">
        <f t="shared" si="9"/>
        <v>58875</v>
      </c>
      <c r="G111" t="s">
        <v>10</v>
      </c>
      <c r="H111">
        <v>11</v>
      </c>
      <c r="I111">
        <f t="shared" si="12"/>
        <v>1.4255721728311865E-2</v>
      </c>
      <c r="J111">
        <f t="shared" si="13"/>
        <v>839.30561675436104</v>
      </c>
      <c r="K111">
        <v>0</v>
      </c>
      <c r="L111">
        <v>8.75</v>
      </c>
      <c r="M111">
        <f t="shared" si="10"/>
        <v>25.714285714285712</v>
      </c>
      <c r="N111">
        <f t="shared" si="11"/>
        <v>0.73130528869470612</v>
      </c>
    </row>
    <row r="112" spans="1:14" x14ac:dyDescent="0.3">
      <c r="A112" s="1" t="s">
        <v>25</v>
      </c>
      <c r="B112" s="1">
        <v>3</v>
      </c>
      <c r="C112">
        <f>(313.95+241.83+229.55)-(3*4.57)</f>
        <v>771.61999999999989</v>
      </c>
      <c r="D112" s="1">
        <v>30</v>
      </c>
      <c r="E112">
        <v>25</v>
      </c>
      <c r="F112">
        <f t="shared" si="9"/>
        <v>58875</v>
      </c>
      <c r="G112" t="s">
        <v>11</v>
      </c>
      <c r="H112">
        <v>10.55</v>
      </c>
      <c r="I112">
        <f t="shared" si="12"/>
        <v>1.3672533112153653E-2</v>
      </c>
      <c r="J112">
        <f t="shared" si="13"/>
        <v>804.97038697804635</v>
      </c>
      <c r="K112">
        <v>0.11</v>
      </c>
      <c r="L112">
        <v>8.1999999999999993</v>
      </c>
      <c r="M112">
        <f t="shared" si="10"/>
        <v>26.955475330926621</v>
      </c>
      <c r="N112">
        <f t="shared" si="11"/>
        <v>0.75504378308577447</v>
      </c>
    </row>
    <row r="113" spans="1:14" x14ac:dyDescent="0.3">
      <c r="A113" s="1" t="s">
        <v>18</v>
      </c>
      <c r="B113" s="1">
        <v>4</v>
      </c>
      <c r="C113">
        <f>(386.58+360.03+359.61)-(3*4.57)</f>
        <v>1092.5099999999998</v>
      </c>
      <c r="D113" s="1">
        <v>45</v>
      </c>
      <c r="E113">
        <v>25</v>
      </c>
      <c r="F113">
        <f t="shared" si="9"/>
        <v>88312.5</v>
      </c>
      <c r="G113" t="s">
        <v>9</v>
      </c>
      <c r="H113">
        <v>10.18</v>
      </c>
      <c r="I113">
        <f t="shared" si="12"/>
        <v>9.3179925126543484E-3</v>
      </c>
      <c r="J113">
        <f t="shared" si="13"/>
        <v>822.89521377378719</v>
      </c>
      <c r="K113">
        <v>0.04</v>
      </c>
      <c r="L113">
        <v>7.79</v>
      </c>
      <c r="M113">
        <f t="shared" si="10"/>
        <v>30.012771392081731</v>
      </c>
      <c r="N113">
        <f t="shared" si="11"/>
        <v>1.0211625251370489</v>
      </c>
    </row>
    <row r="114" spans="1:14" x14ac:dyDescent="0.3">
      <c r="A114" s="1" t="s">
        <v>18</v>
      </c>
      <c r="B114" s="1">
        <v>4</v>
      </c>
      <c r="C114">
        <f>(386.58+360.03+359.61)-(3*4.57)</f>
        <v>1092.5099999999998</v>
      </c>
      <c r="D114" s="1">
        <v>45</v>
      </c>
      <c r="E114">
        <v>25</v>
      </c>
      <c r="F114">
        <f t="shared" si="9"/>
        <v>88312.5</v>
      </c>
      <c r="G114" t="s">
        <v>10</v>
      </c>
      <c r="H114">
        <v>10.29</v>
      </c>
      <c r="I114">
        <f t="shared" ref="I114:I128" si="16">(H114/C114)</f>
        <v>9.4186780899030691E-3</v>
      </c>
      <c r="J114">
        <f t="shared" ref="J114:J128" si="17">((H114/C114)*F114)</f>
        <v>831.78700881456484</v>
      </c>
      <c r="K114">
        <v>0.05</v>
      </c>
      <c r="L114">
        <v>7.68</v>
      </c>
      <c r="M114">
        <f t="shared" si="10"/>
        <v>33.117723156532989</v>
      </c>
      <c r="N114">
        <f t="shared" si="11"/>
        <v>0.98668245770683594</v>
      </c>
    </row>
    <row r="115" spans="1:14" x14ac:dyDescent="0.3">
      <c r="A115" s="1" t="s">
        <v>18</v>
      </c>
      <c r="B115" s="1">
        <v>4</v>
      </c>
      <c r="C115">
        <f>(386.58+360.03+359.61)-(3*4.57)</f>
        <v>1092.5099999999998</v>
      </c>
      <c r="D115" s="1">
        <v>45</v>
      </c>
      <c r="E115">
        <v>25</v>
      </c>
      <c r="F115">
        <f t="shared" si="9"/>
        <v>88312.5</v>
      </c>
      <c r="G115" t="s">
        <v>11</v>
      </c>
      <c r="H115">
        <v>10.220000000000001</v>
      </c>
      <c r="I115">
        <f t="shared" si="16"/>
        <v>9.3546054498357019E-3</v>
      </c>
      <c r="J115">
        <f t="shared" si="17"/>
        <v>826.12859378861538</v>
      </c>
      <c r="K115">
        <v>0.02</v>
      </c>
      <c r="L115">
        <v>8.2100000000000009</v>
      </c>
      <c r="M115">
        <f t="shared" si="10"/>
        <v>24.179829890643987</v>
      </c>
      <c r="N115">
        <f t="shared" si="11"/>
        <v>1.0649438408798786</v>
      </c>
    </row>
    <row r="116" spans="1:14" x14ac:dyDescent="0.3">
      <c r="A116" t="s">
        <v>20</v>
      </c>
      <c r="B116" s="1">
        <v>3</v>
      </c>
      <c r="C116">
        <f>(263.6+261.54+253.99)-(3*4.57)</f>
        <v>765.42000000000007</v>
      </c>
      <c r="D116" s="1">
        <v>30</v>
      </c>
      <c r="E116">
        <v>25</v>
      </c>
      <c r="F116">
        <f t="shared" si="9"/>
        <v>58875</v>
      </c>
      <c r="G116" t="s">
        <v>9</v>
      </c>
      <c r="H116">
        <v>10.7</v>
      </c>
      <c r="I116">
        <f t="shared" si="16"/>
        <v>1.3979253220454128E-2</v>
      </c>
      <c r="J116">
        <f t="shared" si="17"/>
        <v>823.02853335423674</v>
      </c>
      <c r="K116">
        <v>0.06</v>
      </c>
      <c r="L116">
        <v>8.17</v>
      </c>
      <c r="M116">
        <f t="shared" si="10"/>
        <v>30.01215066828674</v>
      </c>
      <c r="N116">
        <f t="shared" si="11"/>
        <v>0.71532099426211981</v>
      </c>
    </row>
    <row r="117" spans="1:14" x14ac:dyDescent="0.3">
      <c r="A117" t="s">
        <v>20</v>
      </c>
      <c r="B117" s="1">
        <v>3</v>
      </c>
      <c r="C117">
        <f>(263.6+261.54+253.99)-(3*4.57)</f>
        <v>765.42000000000007</v>
      </c>
      <c r="D117" s="1">
        <v>30</v>
      </c>
      <c r="E117">
        <v>25</v>
      </c>
      <c r="F117">
        <f t="shared" si="9"/>
        <v>58875</v>
      </c>
      <c r="G117" t="s">
        <v>10</v>
      </c>
      <c r="H117">
        <v>10.85</v>
      </c>
      <c r="I117">
        <f t="shared" si="16"/>
        <v>1.4175224059993205E-2</v>
      </c>
      <c r="J117">
        <f t="shared" si="17"/>
        <v>834.5663165320999</v>
      </c>
      <c r="K117" t="s">
        <v>28</v>
      </c>
      <c r="L117" t="s">
        <v>28</v>
      </c>
      <c r="M117" t="s">
        <v>28</v>
      </c>
      <c r="N117" t="s">
        <v>28</v>
      </c>
    </row>
    <row r="118" spans="1:14" x14ac:dyDescent="0.3">
      <c r="A118" t="s">
        <v>20</v>
      </c>
      <c r="B118" s="1">
        <v>3</v>
      </c>
      <c r="C118">
        <f>(263.6+261.54+253.99)-(3*4.57)</f>
        <v>765.42000000000007</v>
      </c>
      <c r="D118" s="1">
        <v>30</v>
      </c>
      <c r="E118">
        <v>25</v>
      </c>
      <c r="F118">
        <f t="shared" si="9"/>
        <v>58875</v>
      </c>
      <c r="G118" t="s">
        <v>11</v>
      </c>
      <c r="H118">
        <v>10.58</v>
      </c>
      <c r="I118">
        <f t="shared" si="16"/>
        <v>1.3822476548822868E-2</v>
      </c>
      <c r="J118">
        <f t="shared" si="17"/>
        <v>813.7983068119463</v>
      </c>
      <c r="K118">
        <v>0</v>
      </c>
      <c r="L118">
        <v>8.4</v>
      </c>
      <c r="M118">
        <f t="shared" si="10"/>
        <v>25.952380952380949</v>
      </c>
      <c r="N118">
        <f t="shared" si="11"/>
        <v>0.74675242627882632</v>
      </c>
    </row>
    <row r="119" spans="1:14" x14ac:dyDescent="0.3">
      <c r="A119" t="s">
        <v>4</v>
      </c>
      <c r="B119" s="1">
        <v>3</v>
      </c>
      <c r="C119">
        <f>(270.58+193.22+272.3)-(3*4.57)</f>
        <v>722.38999999999987</v>
      </c>
      <c r="D119" s="1">
        <v>30</v>
      </c>
      <c r="E119">
        <v>25</v>
      </c>
      <c r="F119">
        <f t="shared" si="9"/>
        <v>58875</v>
      </c>
      <c r="G119" t="s">
        <v>9</v>
      </c>
      <c r="H119">
        <v>10.87</v>
      </c>
      <c r="I119">
        <f t="shared" si="16"/>
        <v>1.5047273633355946E-2</v>
      </c>
      <c r="J119">
        <f t="shared" si="17"/>
        <v>885.90823516383125</v>
      </c>
      <c r="K119">
        <v>0.05</v>
      </c>
      <c r="L119">
        <v>8.52</v>
      </c>
      <c r="M119">
        <f t="shared" si="10"/>
        <v>26.837806301050161</v>
      </c>
      <c r="N119">
        <f t="shared" si="11"/>
        <v>0.64288643841206927</v>
      </c>
    </row>
    <row r="120" spans="1:14" x14ac:dyDescent="0.3">
      <c r="A120" t="s">
        <v>4</v>
      </c>
      <c r="B120" s="1">
        <v>3</v>
      </c>
      <c r="C120">
        <f>(270.58+193.22+272.3)-(3*4.57)</f>
        <v>722.38999999999987</v>
      </c>
      <c r="D120" s="1">
        <v>30</v>
      </c>
      <c r="E120">
        <v>25</v>
      </c>
      <c r="F120">
        <f t="shared" si="9"/>
        <v>58875</v>
      </c>
      <c r="G120" t="s">
        <v>10</v>
      </c>
      <c r="H120">
        <v>10.44</v>
      </c>
      <c r="I120">
        <f t="shared" si="16"/>
        <v>1.4452027298273787E-2</v>
      </c>
      <c r="J120">
        <f t="shared" si="17"/>
        <v>850.86310718586924</v>
      </c>
      <c r="K120">
        <v>0.01</v>
      </c>
      <c r="L120">
        <v>8.25</v>
      </c>
      <c r="M120">
        <f t="shared" si="10"/>
        <v>26.392251815980629</v>
      </c>
      <c r="N120">
        <f t="shared" si="11"/>
        <v>0.6717251062881705</v>
      </c>
    </row>
    <row r="121" spans="1:14" x14ac:dyDescent="0.3">
      <c r="A121" t="s">
        <v>4</v>
      </c>
      <c r="B121" s="1">
        <v>3</v>
      </c>
      <c r="C121">
        <f>(270.58+193.22+272.3)-(3*4.57)</f>
        <v>722.38999999999987</v>
      </c>
      <c r="D121" s="1">
        <v>30</v>
      </c>
      <c r="E121">
        <v>25</v>
      </c>
      <c r="F121">
        <f t="shared" si="9"/>
        <v>58875</v>
      </c>
      <c r="G121" t="s">
        <v>11</v>
      </c>
      <c r="H121">
        <v>10.029999999999999</v>
      </c>
      <c r="I121">
        <f t="shared" si="16"/>
        <v>1.3884466839241962E-2</v>
      </c>
      <c r="J121">
        <f t="shared" si="17"/>
        <v>817.44798516037054</v>
      </c>
      <c r="K121">
        <v>0.05</v>
      </c>
      <c r="L121">
        <v>7.86</v>
      </c>
      <c r="M121">
        <f t="shared" si="10"/>
        <v>26.801517067003783</v>
      </c>
      <c r="N121">
        <f t="shared" si="11"/>
        <v>0.6969267723263225</v>
      </c>
    </row>
    <row r="122" spans="1:14" x14ac:dyDescent="0.3">
      <c r="A122" t="s">
        <v>29</v>
      </c>
      <c r="B122" s="1">
        <v>3</v>
      </c>
      <c r="C122">
        <f>(313.59+299.1+279.95)-(3*4.57)</f>
        <v>878.93000000000006</v>
      </c>
      <c r="D122" s="1">
        <v>30</v>
      </c>
      <c r="E122">
        <v>25</v>
      </c>
      <c r="F122">
        <f t="shared" si="9"/>
        <v>58875</v>
      </c>
      <c r="G122" t="s">
        <v>9</v>
      </c>
      <c r="H122">
        <v>10.1</v>
      </c>
      <c r="I122">
        <f t="shared" si="16"/>
        <v>1.1491245036578565E-2</v>
      </c>
      <c r="J122">
        <f t="shared" si="17"/>
        <v>676.54705152856309</v>
      </c>
      <c r="K122" t="s">
        <v>28</v>
      </c>
      <c r="L122" t="s">
        <v>28</v>
      </c>
      <c r="M122" t="s">
        <v>28</v>
      </c>
      <c r="N122" t="s">
        <v>28</v>
      </c>
    </row>
    <row r="123" spans="1:14" x14ac:dyDescent="0.3">
      <c r="A123" t="s">
        <v>29</v>
      </c>
      <c r="B123" s="1">
        <v>3</v>
      </c>
      <c r="C123">
        <f>(313.59+299.1+279.95)-(3*4.57)</f>
        <v>878.93000000000006</v>
      </c>
      <c r="D123" s="1">
        <v>30</v>
      </c>
      <c r="E123">
        <v>25</v>
      </c>
      <c r="F123">
        <f t="shared" si="9"/>
        <v>58875</v>
      </c>
      <c r="G123" t="s">
        <v>10</v>
      </c>
      <c r="H123">
        <v>10.51</v>
      </c>
      <c r="I123">
        <f t="shared" si="16"/>
        <v>1.1957721320241657E-2</v>
      </c>
      <c r="J123">
        <f t="shared" si="17"/>
        <v>704.01084272922753</v>
      </c>
      <c r="K123">
        <v>0</v>
      </c>
      <c r="L123">
        <v>8.52</v>
      </c>
      <c r="M123">
        <f t="shared" si="10"/>
        <v>23.356807511737092</v>
      </c>
      <c r="N123">
        <f t="shared" si="11"/>
        <v>1.0120729536692896</v>
      </c>
    </row>
    <row r="124" spans="1:14" x14ac:dyDescent="0.3">
      <c r="A124" t="s">
        <v>29</v>
      </c>
      <c r="B124" s="1">
        <v>3</v>
      </c>
      <c r="C124">
        <f>(313.59+299.1+279.95)-(3*4.57)</f>
        <v>878.93000000000006</v>
      </c>
      <c r="D124" s="1">
        <v>30</v>
      </c>
      <c r="E124">
        <v>25</v>
      </c>
      <c r="F124">
        <f t="shared" si="9"/>
        <v>58875</v>
      </c>
      <c r="G124" t="s">
        <v>11</v>
      </c>
      <c r="H124">
        <v>10.28</v>
      </c>
      <c r="I124">
        <f t="shared" si="16"/>
        <v>1.1696039502576996E-2</v>
      </c>
      <c r="J124">
        <f t="shared" si="17"/>
        <v>688.60432571422064</v>
      </c>
      <c r="K124">
        <v>0</v>
      </c>
      <c r="L124">
        <v>8.1199999999999992</v>
      </c>
      <c r="M124">
        <f t="shared" si="10"/>
        <v>26.600985221674883</v>
      </c>
      <c r="N124">
        <f t="shared" si="11"/>
        <v>1.0082017716737934</v>
      </c>
    </row>
    <row r="125" spans="1:14" x14ac:dyDescent="0.3">
      <c r="A125" t="s">
        <v>29</v>
      </c>
      <c r="B125" s="1">
        <v>1</v>
      </c>
      <c r="C125">
        <f>(103.75+117.33+123.4)-(3*4.57)</f>
        <v>330.77000000000004</v>
      </c>
      <c r="D125" s="1">
        <v>15</v>
      </c>
      <c r="E125">
        <v>25</v>
      </c>
      <c r="F125">
        <f t="shared" si="9"/>
        <v>29437.5</v>
      </c>
      <c r="G125" t="s">
        <v>9</v>
      </c>
      <c r="H125">
        <v>10.8</v>
      </c>
      <c r="I125">
        <f t="shared" si="16"/>
        <v>3.2651086857937536E-2</v>
      </c>
      <c r="J125">
        <f t="shared" si="17"/>
        <v>961.16636938053625</v>
      </c>
      <c r="K125">
        <v>0</v>
      </c>
      <c r="L125">
        <v>7.74</v>
      </c>
      <c r="M125">
        <f t="shared" si="10"/>
        <v>39.534883720930239</v>
      </c>
      <c r="N125">
        <f t="shared" si="11"/>
        <v>0.24662934626615296</v>
      </c>
    </row>
    <row r="126" spans="1:14" x14ac:dyDescent="0.3">
      <c r="A126" t="s">
        <v>29</v>
      </c>
      <c r="B126" s="1">
        <v>1</v>
      </c>
      <c r="C126">
        <f>(103.75+117.33+123.4)-(3*4.57)</f>
        <v>330.77000000000004</v>
      </c>
      <c r="D126" s="1">
        <v>15</v>
      </c>
      <c r="E126">
        <v>25</v>
      </c>
      <c r="F126">
        <f t="shared" si="9"/>
        <v>29437.5</v>
      </c>
      <c r="G126" t="s">
        <v>10</v>
      </c>
      <c r="H126">
        <v>10.19</v>
      </c>
      <c r="I126">
        <f t="shared" si="16"/>
        <v>3.0806905100220692E-2</v>
      </c>
      <c r="J126">
        <f t="shared" si="17"/>
        <v>906.87826888774657</v>
      </c>
      <c r="K126">
        <v>0.01</v>
      </c>
      <c r="L126">
        <v>7.04</v>
      </c>
      <c r="M126">
        <f t="shared" si="10"/>
        <v>44.539007092198581</v>
      </c>
      <c r="N126">
        <f t="shared" si="11"/>
        <v>0.25234345851405698</v>
      </c>
    </row>
    <row r="127" spans="1:14" x14ac:dyDescent="0.3">
      <c r="A127" t="s">
        <v>29</v>
      </c>
      <c r="B127" s="1">
        <v>1</v>
      </c>
      <c r="C127">
        <f>(103.75+117.33+123.4)-(3*4.57)</f>
        <v>330.77000000000004</v>
      </c>
      <c r="D127" s="1">
        <v>15</v>
      </c>
      <c r="E127">
        <v>25</v>
      </c>
      <c r="F127">
        <f t="shared" si="9"/>
        <v>29437.5</v>
      </c>
      <c r="G127" t="s">
        <v>11</v>
      </c>
      <c r="H127">
        <v>10.17</v>
      </c>
      <c r="I127">
        <f t="shared" si="16"/>
        <v>3.0746440124557847E-2</v>
      </c>
      <c r="J127">
        <f t="shared" si="17"/>
        <v>905.09833116667164</v>
      </c>
      <c r="K127">
        <v>0.09</v>
      </c>
      <c r="L127">
        <v>6.96</v>
      </c>
      <c r="M127">
        <f t="shared" si="10"/>
        <v>44.255319148936174</v>
      </c>
      <c r="N127">
        <f t="shared" si="11"/>
        <v>0.25333693573664101</v>
      </c>
    </row>
    <row r="128" spans="1:14" x14ac:dyDescent="0.3">
      <c r="A128" t="s">
        <v>30</v>
      </c>
      <c r="B128" s="1">
        <v>3</v>
      </c>
      <c r="C128">
        <f>(265.9+296.56+307.48)-(3*4.57)</f>
        <v>856.23</v>
      </c>
      <c r="D128" s="1">
        <v>30</v>
      </c>
      <c r="E128">
        <v>25</v>
      </c>
      <c r="F128">
        <f t="shared" si="9"/>
        <v>58875</v>
      </c>
      <c r="G128" t="s">
        <v>9</v>
      </c>
      <c r="H128">
        <v>10.8</v>
      </c>
      <c r="I128">
        <f t="shared" si="16"/>
        <v>1.2613433306471392E-2</v>
      </c>
      <c r="J128">
        <f t="shared" si="17"/>
        <v>742.61588591850318</v>
      </c>
      <c r="K128">
        <v>0</v>
      </c>
      <c r="L128">
        <v>8.39</v>
      </c>
      <c r="M128">
        <f t="shared" si="10"/>
        <v>28.724672228843861</v>
      </c>
      <c r="N128">
        <f t="shared" si="11"/>
        <v>0.89570378674084572</v>
      </c>
    </row>
    <row r="129" spans="1:14" x14ac:dyDescent="0.3">
      <c r="A129" t="s">
        <v>30</v>
      </c>
      <c r="B129" s="1">
        <v>3</v>
      </c>
      <c r="C129">
        <f>(265.9+296.56+307.48)-(3*4.57)</f>
        <v>856.23</v>
      </c>
      <c r="D129" s="1">
        <v>30</v>
      </c>
      <c r="E129">
        <v>25</v>
      </c>
      <c r="F129">
        <f t="shared" ref="F129:F192" si="18">(3.14*E129*E129*D129)</f>
        <v>58875</v>
      </c>
      <c r="G129" t="s">
        <v>10</v>
      </c>
      <c r="H129">
        <v>10.32</v>
      </c>
      <c r="I129">
        <f t="shared" ref="I129:I192" si="19">(H129/C129)</f>
        <v>1.2052836270628219E-2</v>
      </c>
      <c r="J129">
        <f t="shared" ref="J129:J192" si="20">((H129/C129)*F129)</f>
        <v>709.61073543323641</v>
      </c>
      <c r="K129">
        <v>0.01</v>
      </c>
      <c r="L129">
        <v>8.1199999999999992</v>
      </c>
      <c r="M129">
        <f t="shared" ref="M129:M192" si="21">100*((H129-(L129+K129))/(L129+K129))</f>
        <v>26.937269372693745</v>
      </c>
      <c r="N129">
        <f t="shared" ref="N129:N192" si="22">((L129+K129)/J129)/I129</f>
        <v>0.95056345033724532</v>
      </c>
    </row>
    <row r="130" spans="1:14" x14ac:dyDescent="0.3">
      <c r="A130" t="s">
        <v>30</v>
      </c>
      <c r="B130" s="1">
        <v>3</v>
      </c>
      <c r="C130">
        <f>(265.9+296.56+307.48)-(3*4.57)</f>
        <v>856.23</v>
      </c>
      <c r="D130" s="1">
        <v>30</v>
      </c>
      <c r="E130">
        <v>25</v>
      </c>
      <c r="F130">
        <f t="shared" si="18"/>
        <v>58875</v>
      </c>
      <c r="G130" t="s">
        <v>11</v>
      </c>
      <c r="H130">
        <v>10.39</v>
      </c>
      <c r="I130">
        <f t="shared" si="19"/>
        <v>1.2134590005022015E-2</v>
      </c>
      <c r="J130">
        <f t="shared" si="20"/>
        <v>714.42398654567114</v>
      </c>
      <c r="K130">
        <v>0.05</v>
      </c>
      <c r="L130">
        <v>8.14</v>
      </c>
      <c r="M130">
        <f t="shared" si="21"/>
        <v>26.862026862026848</v>
      </c>
      <c r="N130">
        <f t="shared" si="22"/>
        <v>0.94471925489198916</v>
      </c>
    </row>
    <row r="131" spans="1:14" x14ac:dyDescent="0.3">
      <c r="A131" t="s">
        <v>18</v>
      </c>
      <c r="B131" s="1">
        <v>1</v>
      </c>
      <c r="C131">
        <f>(66.95+127.69+116.24)-(3*4.57)</f>
        <v>297.17</v>
      </c>
      <c r="D131" s="1">
        <v>15</v>
      </c>
      <c r="E131">
        <v>25</v>
      </c>
      <c r="F131">
        <f t="shared" si="18"/>
        <v>29437.5</v>
      </c>
      <c r="G131" t="s">
        <v>9</v>
      </c>
      <c r="H131">
        <v>10.65</v>
      </c>
      <c r="I131">
        <f t="shared" si="19"/>
        <v>3.58380724837635E-2</v>
      </c>
      <c r="J131">
        <f t="shared" si="20"/>
        <v>1054.983258740788</v>
      </c>
      <c r="K131">
        <v>0.13</v>
      </c>
      <c r="L131">
        <v>6.48</v>
      </c>
      <c r="M131">
        <f t="shared" si="21"/>
        <v>61.119515885022693</v>
      </c>
      <c r="N131">
        <f t="shared" si="22"/>
        <v>0.17482810412066682</v>
      </c>
    </row>
    <row r="132" spans="1:14" x14ac:dyDescent="0.3">
      <c r="A132" t="s">
        <v>18</v>
      </c>
      <c r="B132" s="1">
        <v>1</v>
      </c>
      <c r="C132">
        <f>(66.95+127.69+116.24)-(3*4.57)</f>
        <v>297.17</v>
      </c>
      <c r="D132" s="1">
        <v>15</v>
      </c>
      <c r="E132">
        <v>25</v>
      </c>
      <c r="F132">
        <f t="shared" si="18"/>
        <v>29437.5</v>
      </c>
      <c r="G132" t="s">
        <v>10</v>
      </c>
      <c r="H132">
        <v>10.29</v>
      </c>
      <c r="I132">
        <f t="shared" si="19"/>
        <v>3.4626644681495435E-2</v>
      </c>
      <c r="J132">
        <f t="shared" si="20"/>
        <v>1019.3218528115218</v>
      </c>
      <c r="K132">
        <v>7.0000000000000007E-2</v>
      </c>
      <c r="L132">
        <v>5.82</v>
      </c>
      <c r="M132">
        <f t="shared" si="21"/>
        <v>74.702886247877728</v>
      </c>
      <c r="N132">
        <f t="shared" si="22"/>
        <v>0.16687587247227509</v>
      </c>
    </row>
    <row r="133" spans="1:14" x14ac:dyDescent="0.3">
      <c r="A133" t="s">
        <v>18</v>
      </c>
      <c r="B133" s="1">
        <v>1</v>
      </c>
      <c r="C133">
        <f>(66.95+127.69+116.24)-(3*4.57)</f>
        <v>297.17</v>
      </c>
      <c r="D133" s="1">
        <v>15</v>
      </c>
      <c r="E133">
        <v>25</v>
      </c>
      <c r="F133">
        <f t="shared" si="18"/>
        <v>29437.5</v>
      </c>
      <c r="G133" t="s">
        <v>11</v>
      </c>
      <c r="H133">
        <v>10.75</v>
      </c>
      <c r="I133">
        <f t="shared" si="19"/>
        <v>3.6174580206615743E-2</v>
      </c>
      <c r="J133">
        <f t="shared" si="20"/>
        <v>1064.8892048322509</v>
      </c>
      <c r="K133">
        <v>0.01</v>
      </c>
      <c r="L133">
        <v>6.45</v>
      </c>
      <c r="M133">
        <f t="shared" si="21"/>
        <v>66.408668730650149</v>
      </c>
      <c r="N133">
        <f t="shared" si="22"/>
        <v>0.16769672976207256</v>
      </c>
    </row>
    <row r="134" spans="1:14" x14ac:dyDescent="0.3">
      <c r="A134" t="s">
        <v>4</v>
      </c>
      <c r="B134" s="1">
        <v>1</v>
      </c>
      <c r="C134">
        <f>(138.43+131.46+88.55)-(3*4.57)</f>
        <v>344.73</v>
      </c>
      <c r="D134" s="1">
        <v>15</v>
      </c>
      <c r="E134">
        <v>25</v>
      </c>
      <c r="F134">
        <f t="shared" si="18"/>
        <v>29437.5</v>
      </c>
      <c r="G134" t="s">
        <v>9</v>
      </c>
      <c r="H134">
        <v>10.38</v>
      </c>
      <c r="I134">
        <f t="shared" si="19"/>
        <v>3.0110521277521538E-2</v>
      </c>
      <c r="J134">
        <f t="shared" si="20"/>
        <v>886.37847010704024</v>
      </c>
      <c r="K134" t="s">
        <v>28</v>
      </c>
      <c r="L134" t="s">
        <v>28</v>
      </c>
      <c r="M134" t="s">
        <v>28</v>
      </c>
      <c r="N134" t="s">
        <v>28</v>
      </c>
    </row>
    <row r="135" spans="1:14" x14ac:dyDescent="0.3">
      <c r="A135" t="s">
        <v>4</v>
      </c>
      <c r="B135" s="1">
        <v>1</v>
      </c>
      <c r="C135">
        <f>(138.43+131.46+88.55)-(3*4.57)</f>
        <v>344.73</v>
      </c>
      <c r="D135" s="1">
        <v>15</v>
      </c>
      <c r="E135">
        <v>25</v>
      </c>
      <c r="F135">
        <f t="shared" si="18"/>
        <v>29437.5</v>
      </c>
      <c r="G135" t="s">
        <v>10</v>
      </c>
      <c r="H135">
        <v>10.38</v>
      </c>
      <c r="I135">
        <f t="shared" si="19"/>
        <v>3.0110521277521538E-2</v>
      </c>
      <c r="J135">
        <f t="shared" si="20"/>
        <v>886.37847010704024</v>
      </c>
      <c r="K135">
        <v>0.05</v>
      </c>
      <c r="L135">
        <v>6.72</v>
      </c>
      <c r="M135">
        <f t="shared" si="21"/>
        <v>53.323485967503714</v>
      </c>
      <c r="N135">
        <f t="shared" si="22"/>
        <v>0.25365953730126622</v>
      </c>
    </row>
    <row r="136" spans="1:14" x14ac:dyDescent="0.3">
      <c r="A136" t="s">
        <v>4</v>
      </c>
      <c r="B136" s="1">
        <v>1</v>
      </c>
      <c r="C136">
        <f>(138.43+131.46+88.55)-(3*4.57)</f>
        <v>344.73</v>
      </c>
      <c r="D136" s="1">
        <v>15</v>
      </c>
      <c r="E136">
        <v>25</v>
      </c>
      <c r="F136">
        <f t="shared" si="18"/>
        <v>29437.5</v>
      </c>
      <c r="G136" t="s">
        <v>11</v>
      </c>
      <c r="H136">
        <v>10.69</v>
      </c>
      <c r="I136">
        <f t="shared" si="19"/>
        <v>3.1009775766541927E-2</v>
      </c>
      <c r="J136">
        <f t="shared" si="20"/>
        <v>912.85027412757802</v>
      </c>
      <c r="K136">
        <v>0.01</v>
      </c>
      <c r="L136">
        <v>7.07</v>
      </c>
      <c r="M136">
        <f t="shared" si="21"/>
        <v>50.988700564971744</v>
      </c>
      <c r="N136">
        <f t="shared" si="22"/>
        <v>0.25011231819023277</v>
      </c>
    </row>
    <row r="137" spans="1:14" x14ac:dyDescent="0.3">
      <c r="A137" t="s">
        <v>31</v>
      </c>
      <c r="B137" s="1">
        <v>2</v>
      </c>
      <c r="C137">
        <f>(248.61+289.29+207.36)-(3*4.57)</f>
        <v>731.55000000000007</v>
      </c>
      <c r="D137" s="1">
        <v>30</v>
      </c>
      <c r="E137">
        <v>25</v>
      </c>
      <c r="F137">
        <f t="shared" si="18"/>
        <v>58875</v>
      </c>
      <c r="G137" t="s">
        <v>9</v>
      </c>
      <c r="H137">
        <v>10.47</v>
      </c>
      <c r="I137">
        <f t="shared" si="19"/>
        <v>1.4312077096575764E-2</v>
      </c>
      <c r="J137">
        <f t="shared" si="20"/>
        <v>842.62353906089811</v>
      </c>
      <c r="K137">
        <v>0</v>
      </c>
      <c r="L137">
        <v>8.25</v>
      </c>
      <c r="M137">
        <f t="shared" si="21"/>
        <v>26.909090909090917</v>
      </c>
      <c r="N137">
        <f t="shared" si="22"/>
        <v>0.6840970133124632</v>
      </c>
    </row>
    <row r="138" spans="1:14" x14ac:dyDescent="0.3">
      <c r="A138" t="s">
        <v>31</v>
      </c>
      <c r="B138" s="1">
        <v>2</v>
      </c>
      <c r="C138">
        <f>(248.61+289.29+207.36)-(3*4.57)</f>
        <v>731.55000000000007</v>
      </c>
      <c r="D138" s="1">
        <v>30</v>
      </c>
      <c r="E138">
        <v>25</v>
      </c>
      <c r="F138">
        <f t="shared" si="18"/>
        <v>58875</v>
      </c>
      <c r="G138" t="s">
        <v>10</v>
      </c>
      <c r="H138">
        <v>10.25</v>
      </c>
      <c r="I138">
        <f t="shared" si="19"/>
        <v>1.4011345772674457E-2</v>
      </c>
      <c r="J138">
        <f t="shared" si="20"/>
        <v>824.91798236620866</v>
      </c>
      <c r="K138">
        <v>0</v>
      </c>
      <c r="L138">
        <v>8.0299999999999994</v>
      </c>
      <c r="M138">
        <f t="shared" si="21"/>
        <v>27.646326276463274</v>
      </c>
      <c r="N138">
        <f t="shared" si="22"/>
        <v>0.69474419016281641</v>
      </c>
    </row>
    <row r="139" spans="1:14" x14ac:dyDescent="0.3">
      <c r="A139" t="s">
        <v>31</v>
      </c>
      <c r="B139" s="1">
        <v>2</v>
      </c>
      <c r="C139">
        <f>(248.61+289.29+207.36)-(3*4.57)</f>
        <v>731.55000000000007</v>
      </c>
      <c r="D139" s="1">
        <v>30</v>
      </c>
      <c r="E139">
        <v>25</v>
      </c>
      <c r="F139">
        <f t="shared" si="18"/>
        <v>58875</v>
      </c>
      <c r="G139" t="s">
        <v>11</v>
      </c>
      <c r="H139">
        <v>10.42</v>
      </c>
      <c r="I139">
        <f t="shared" si="19"/>
        <v>1.4243729068416375E-2</v>
      </c>
      <c r="J139">
        <f t="shared" si="20"/>
        <v>838.59954890301412</v>
      </c>
      <c r="K139">
        <v>0</v>
      </c>
      <c r="L139">
        <v>8.2799999999999994</v>
      </c>
      <c r="M139">
        <f t="shared" si="21"/>
        <v>25.845410628019334</v>
      </c>
      <c r="N139">
        <f t="shared" si="22"/>
        <v>0.69318955162559281</v>
      </c>
    </row>
    <row r="140" spans="1:14" x14ac:dyDescent="0.3">
      <c r="A140" t="s">
        <v>30</v>
      </c>
      <c r="B140" s="1">
        <v>4</v>
      </c>
      <c r="C140">
        <f>(318.55+337+349.95)-(3*4.57)</f>
        <v>991.79</v>
      </c>
      <c r="D140" s="1">
        <v>45</v>
      </c>
      <c r="E140">
        <v>25</v>
      </c>
      <c r="F140">
        <f t="shared" si="18"/>
        <v>88312.5</v>
      </c>
      <c r="G140" t="s">
        <v>9</v>
      </c>
      <c r="H140">
        <v>10.08</v>
      </c>
      <c r="I140">
        <f t="shared" si="19"/>
        <v>1.0163441857651319E-2</v>
      </c>
      <c r="J140">
        <f t="shared" si="20"/>
        <v>897.55895905383204</v>
      </c>
      <c r="K140">
        <v>0.16</v>
      </c>
      <c r="L140">
        <v>8.1300000000000008</v>
      </c>
      <c r="M140">
        <f t="shared" si="21"/>
        <v>21.592279855247273</v>
      </c>
      <c r="N140">
        <f t="shared" si="22"/>
        <v>0.90876321079539901</v>
      </c>
    </row>
    <row r="141" spans="1:14" x14ac:dyDescent="0.3">
      <c r="A141" t="s">
        <v>30</v>
      </c>
      <c r="B141" s="1">
        <v>4</v>
      </c>
      <c r="C141">
        <f>(318.55+337+349.95)-(3*4.57)</f>
        <v>991.79</v>
      </c>
      <c r="D141" s="1">
        <v>45</v>
      </c>
      <c r="E141">
        <v>25</v>
      </c>
      <c r="F141">
        <f t="shared" si="18"/>
        <v>88312.5</v>
      </c>
      <c r="G141" t="s">
        <v>10</v>
      </c>
      <c r="H141">
        <v>10.23</v>
      </c>
      <c r="I141">
        <f t="shared" si="19"/>
        <v>1.0314683551961605E-2</v>
      </c>
      <c r="J141">
        <f t="shared" si="20"/>
        <v>910.91549118260923</v>
      </c>
      <c r="K141">
        <v>0.06</v>
      </c>
      <c r="L141">
        <v>8.4600000000000009</v>
      </c>
      <c r="M141">
        <f t="shared" si="21"/>
        <v>20.070422535211254</v>
      </c>
      <c r="N141">
        <f t="shared" si="22"/>
        <v>0.9067876535382432</v>
      </c>
    </row>
    <row r="142" spans="1:14" x14ac:dyDescent="0.3">
      <c r="A142" t="s">
        <v>30</v>
      </c>
      <c r="B142" s="1">
        <v>4</v>
      </c>
      <c r="C142">
        <f>(318.55+337+349.95)-(3*4.57)</f>
        <v>991.79</v>
      </c>
      <c r="D142" s="1">
        <v>45</v>
      </c>
      <c r="E142">
        <v>25</v>
      </c>
      <c r="F142">
        <f t="shared" si="18"/>
        <v>88312.5</v>
      </c>
      <c r="G142" t="s">
        <v>11</v>
      </c>
      <c r="H142">
        <v>10.029999999999999</v>
      </c>
      <c r="I142">
        <f t="shared" si="19"/>
        <v>1.0113027959547887E-2</v>
      </c>
      <c r="J142">
        <f t="shared" si="20"/>
        <v>893.10678167757283</v>
      </c>
      <c r="K142">
        <v>0.17</v>
      </c>
      <c r="L142">
        <v>8.18</v>
      </c>
      <c r="M142">
        <f t="shared" si="21"/>
        <v>20.119760479041915</v>
      </c>
      <c r="N142">
        <f t="shared" si="22"/>
        <v>0.92448928168244959</v>
      </c>
    </row>
    <row r="143" spans="1:14" x14ac:dyDescent="0.3">
      <c r="A143" t="s">
        <v>31</v>
      </c>
      <c r="B143" s="1">
        <v>1</v>
      </c>
      <c r="C143">
        <f>(134.25+143.37+119.11)-(3*4.57)</f>
        <v>383.02000000000004</v>
      </c>
      <c r="D143" s="1">
        <v>15</v>
      </c>
      <c r="E143">
        <v>25</v>
      </c>
      <c r="F143">
        <f t="shared" si="18"/>
        <v>29437.5</v>
      </c>
      <c r="G143" t="s">
        <v>9</v>
      </c>
      <c r="H143">
        <v>10.42</v>
      </c>
      <c r="I143">
        <f t="shared" si="19"/>
        <v>2.7204845699963447E-2</v>
      </c>
      <c r="J143">
        <f t="shared" si="20"/>
        <v>800.84264529267398</v>
      </c>
      <c r="K143">
        <v>0.03</v>
      </c>
      <c r="L143">
        <v>7.68</v>
      </c>
      <c r="M143">
        <f t="shared" si="21"/>
        <v>35.149156939040203</v>
      </c>
      <c r="N143">
        <f t="shared" si="22"/>
        <v>0.35388399349102551</v>
      </c>
    </row>
    <row r="144" spans="1:14" x14ac:dyDescent="0.3">
      <c r="A144" t="s">
        <v>31</v>
      </c>
      <c r="B144" s="1">
        <v>1</v>
      </c>
      <c r="C144">
        <f>(134.25+143.37+119.11)-(3*4.57)</f>
        <v>383.02000000000004</v>
      </c>
      <c r="D144" s="1">
        <v>15</v>
      </c>
      <c r="E144">
        <v>25</v>
      </c>
      <c r="F144">
        <f t="shared" si="18"/>
        <v>29437.5</v>
      </c>
      <c r="G144" t="s">
        <v>10</v>
      </c>
      <c r="H144">
        <v>10.23</v>
      </c>
      <c r="I144">
        <f t="shared" si="19"/>
        <v>2.6708788052843192E-2</v>
      </c>
      <c r="J144">
        <f t="shared" si="20"/>
        <v>786.23994830557149</v>
      </c>
      <c r="K144">
        <v>0</v>
      </c>
      <c r="L144">
        <v>7.54</v>
      </c>
      <c r="M144">
        <f t="shared" si="21"/>
        <v>35.676392572944302</v>
      </c>
      <c r="N144">
        <f t="shared" si="22"/>
        <v>0.35905589207200672</v>
      </c>
    </row>
    <row r="145" spans="1:14" x14ac:dyDescent="0.3">
      <c r="A145" t="s">
        <v>31</v>
      </c>
      <c r="B145" s="1">
        <v>1</v>
      </c>
      <c r="C145">
        <f>(134.25+143.37+119.11)-(3*4.57)</f>
        <v>383.02000000000004</v>
      </c>
      <c r="D145" s="1">
        <v>15</v>
      </c>
      <c r="E145">
        <v>25</v>
      </c>
      <c r="F145">
        <f t="shared" si="18"/>
        <v>29437.5</v>
      </c>
      <c r="G145" t="s">
        <v>11</v>
      </c>
      <c r="H145">
        <v>10.84</v>
      </c>
      <c r="I145">
        <f t="shared" si="19"/>
        <v>2.8301394183071378E-2</v>
      </c>
      <c r="J145">
        <f t="shared" si="20"/>
        <v>833.12229126416366</v>
      </c>
      <c r="K145">
        <v>0.05</v>
      </c>
      <c r="L145">
        <v>7.91</v>
      </c>
      <c r="M145">
        <f t="shared" si="21"/>
        <v>36.180904522613069</v>
      </c>
      <c r="N145">
        <f t="shared" si="22"/>
        <v>0.33759537072944246</v>
      </c>
    </row>
    <row r="146" spans="1:14" x14ac:dyDescent="0.3">
      <c r="A146" t="s">
        <v>32</v>
      </c>
      <c r="B146" s="1">
        <v>3</v>
      </c>
      <c r="C146">
        <f>(244.88+253.75+216.85)-(3*4.57)</f>
        <v>701.77</v>
      </c>
      <c r="D146" s="1">
        <v>30</v>
      </c>
      <c r="E146">
        <v>25</v>
      </c>
      <c r="F146">
        <f t="shared" si="18"/>
        <v>58875</v>
      </c>
      <c r="G146" t="s">
        <v>9</v>
      </c>
      <c r="H146">
        <v>10.3</v>
      </c>
      <c r="I146">
        <f t="shared" si="19"/>
        <v>1.4677173432891119E-2</v>
      </c>
      <c r="J146">
        <f t="shared" si="20"/>
        <v>864.11858586146457</v>
      </c>
      <c r="K146">
        <v>0</v>
      </c>
      <c r="L146">
        <v>8.15</v>
      </c>
      <c r="M146">
        <f t="shared" si="21"/>
        <v>26.380368098159511</v>
      </c>
      <c r="N146">
        <f t="shared" si="22"/>
        <v>0.64260165006477088</v>
      </c>
    </row>
    <row r="147" spans="1:14" x14ac:dyDescent="0.3">
      <c r="A147" t="s">
        <v>32</v>
      </c>
      <c r="B147" s="1">
        <v>3</v>
      </c>
      <c r="C147">
        <f>(244.88+253.75+216.85)-(3*4.57)</f>
        <v>701.77</v>
      </c>
      <c r="D147" s="1">
        <v>30</v>
      </c>
      <c r="E147">
        <v>25</v>
      </c>
      <c r="F147">
        <f t="shared" si="18"/>
        <v>58875</v>
      </c>
      <c r="G147" t="s">
        <v>10</v>
      </c>
      <c r="H147">
        <v>10.28</v>
      </c>
      <c r="I147">
        <f t="shared" si="19"/>
        <v>1.4648674067002009E-2</v>
      </c>
      <c r="J147">
        <f t="shared" si="20"/>
        <v>862.44068569474325</v>
      </c>
      <c r="K147">
        <v>0.03</v>
      </c>
      <c r="L147">
        <v>8.15</v>
      </c>
      <c r="M147">
        <f t="shared" si="21"/>
        <v>25.672371638141804</v>
      </c>
      <c r="N147">
        <f t="shared" si="22"/>
        <v>0.64747909559167593</v>
      </c>
    </row>
    <row r="148" spans="1:14" x14ac:dyDescent="0.3">
      <c r="A148" t="s">
        <v>32</v>
      </c>
      <c r="B148" s="1">
        <v>3</v>
      </c>
      <c r="C148">
        <f>(244.88+253.75+216.85)-(3*4.57)</f>
        <v>701.77</v>
      </c>
      <c r="D148" s="1">
        <v>30</v>
      </c>
      <c r="E148">
        <v>25</v>
      </c>
      <c r="F148">
        <f t="shared" si="18"/>
        <v>58875</v>
      </c>
      <c r="G148" t="s">
        <v>11</v>
      </c>
      <c r="H148">
        <v>10.61</v>
      </c>
      <c r="I148">
        <f t="shared" si="19"/>
        <v>1.5118913604172307E-2</v>
      </c>
      <c r="J148">
        <f t="shared" si="20"/>
        <v>890.12603844564455</v>
      </c>
      <c r="K148">
        <v>0.12</v>
      </c>
      <c r="L148">
        <v>8.89</v>
      </c>
      <c r="M148">
        <f t="shared" si="21"/>
        <v>17.758046614872359</v>
      </c>
      <c r="N148">
        <f t="shared" si="22"/>
        <v>0.66950326645069635</v>
      </c>
    </row>
    <row r="149" spans="1:14" x14ac:dyDescent="0.3">
      <c r="A149" t="s">
        <v>31</v>
      </c>
      <c r="B149" s="1">
        <v>4</v>
      </c>
      <c r="C149">
        <f>(369.15+363.6+369.78)-(3*4.57)</f>
        <v>1088.82</v>
      </c>
      <c r="D149" s="1">
        <v>45</v>
      </c>
      <c r="E149">
        <v>25</v>
      </c>
      <c r="F149">
        <f t="shared" si="18"/>
        <v>88312.5</v>
      </c>
      <c r="G149" t="s">
        <v>9</v>
      </c>
      <c r="H149">
        <v>10.96</v>
      </c>
      <c r="I149">
        <f t="shared" si="19"/>
        <v>1.006594294741096E-2</v>
      </c>
      <c r="J149">
        <f t="shared" si="20"/>
        <v>888.94858654323036</v>
      </c>
      <c r="K149">
        <v>0</v>
      </c>
      <c r="L149">
        <v>8.9700000000000006</v>
      </c>
      <c r="M149">
        <f t="shared" si="21"/>
        <v>22.1850613154961</v>
      </c>
      <c r="N149">
        <f t="shared" si="22"/>
        <v>1.0024468021805841</v>
      </c>
    </row>
    <row r="150" spans="1:14" x14ac:dyDescent="0.3">
      <c r="A150" t="s">
        <v>31</v>
      </c>
      <c r="B150" s="1">
        <v>4</v>
      </c>
      <c r="C150">
        <f>(369.15+363.6+369.78)-(3*4.57)</f>
        <v>1088.82</v>
      </c>
      <c r="D150" s="1">
        <v>45</v>
      </c>
      <c r="E150">
        <v>25</v>
      </c>
      <c r="F150">
        <f t="shared" si="18"/>
        <v>88312.5</v>
      </c>
      <c r="G150" t="s">
        <v>10</v>
      </c>
      <c r="H150">
        <v>10.27</v>
      </c>
      <c r="I150">
        <f t="shared" si="19"/>
        <v>9.4322293859407432E-3</v>
      </c>
      <c r="J150">
        <f t="shared" si="20"/>
        <v>832.98375764589184</v>
      </c>
      <c r="K150">
        <v>7.0000000000000007E-2</v>
      </c>
      <c r="L150">
        <v>8.5399999999999991</v>
      </c>
      <c r="M150">
        <f t="shared" si="21"/>
        <v>19.279907084785137</v>
      </c>
      <c r="N150">
        <f t="shared" si="22"/>
        <v>1.0958529076404224</v>
      </c>
    </row>
    <row r="151" spans="1:14" x14ac:dyDescent="0.3">
      <c r="A151" t="s">
        <v>31</v>
      </c>
      <c r="B151" s="1">
        <v>4</v>
      </c>
      <c r="C151">
        <f>(369.15+363.6+369.78)-(3*4.57)</f>
        <v>1088.82</v>
      </c>
      <c r="D151" s="1">
        <v>45</v>
      </c>
      <c r="E151">
        <v>25</v>
      </c>
      <c r="F151">
        <f t="shared" si="18"/>
        <v>88312.5</v>
      </c>
      <c r="G151" t="s">
        <v>11</v>
      </c>
      <c r="H151">
        <v>10.23</v>
      </c>
      <c r="I151">
        <f t="shared" si="19"/>
        <v>9.395492367884499E-3</v>
      </c>
      <c r="J151">
        <f t="shared" si="20"/>
        <v>829.73941973879982</v>
      </c>
      <c r="K151">
        <v>7.0000000000000007E-2</v>
      </c>
      <c r="L151">
        <v>8.7100000000000009</v>
      </c>
      <c r="M151">
        <f t="shared" si="21"/>
        <v>16.514806378132107</v>
      </c>
      <c r="N151">
        <f t="shared" si="22"/>
        <v>1.1262459662106681</v>
      </c>
    </row>
    <row r="152" spans="1:14" x14ac:dyDescent="0.3">
      <c r="A152" t="s">
        <v>29</v>
      </c>
      <c r="B152" s="1">
        <v>2</v>
      </c>
      <c r="C152">
        <f>(318.42+278.23+303.55)-(3*4.57)</f>
        <v>886.49</v>
      </c>
      <c r="D152" s="1">
        <v>30</v>
      </c>
      <c r="E152">
        <v>25</v>
      </c>
      <c r="F152">
        <f t="shared" si="18"/>
        <v>58875</v>
      </c>
      <c r="G152" t="s">
        <v>9</v>
      </c>
      <c r="H152">
        <v>10.32</v>
      </c>
      <c r="I152">
        <f t="shared" si="19"/>
        <v>1.1641417274870556E-2</v>
      </c>
      <c r="J152">
        <f t="shared" si="20"/>
        <v>685.38844205800399</v>
      </c>
      <c r="K152">
        <v>0</v>
      </c>
      <c r="L152">
        <v>8.18</v>
      </c>
      <c r="M152">
        <f t="shared" si="21"/>
        <v>26.161369193154044</v>
      </c>
      <c r="N152">
        <f t="shared" si="22"/>
        <v>1.0252048942661509</v>
      </c>
    </row>
    <row r="153" spans="1:14" x14ac:dyDescent="0.3">
      <c r="A153" t="s">
        <v>29</v>
      </c>
      <c r="B153" s="1">
        <v>2</v>
      </c>
      <c r="C153">
        <f>(318.42+278.23+303.55)-(3*4.57)</f>
        <v>886.49</v>
      </c>
      <c r="D153" s="1">
        <v>30</v>
      </c>
      <c r="E153">
        <v>25</v>
      </c>
      <c r="F153">
        <f t="shared" si="18"/>
        <v>58875</v>
      </c>
      <c r="G153" t="s">
        <v>10</v>
      </c>
      <c r="H153">
        <v>10.14</v>
      </c>
      <c r="I153">
        <f t="shared" si="19"/>
        <v>1.1438369299146071E-2</v>
      </c>
      <c r="J153">
        <f t="shared" si="20"/>
        <v>673.43399248722494</v>
      </c>
      <c r="K153">
        <v>0.05</v>
      </c>
      <c r="L153">
        <v>8</v>
      </c>
      <c r="M153">
        <f t="shared" si="21"/>
        <v>25.962732919254655</v>
      </c>
      <c r="N153">
        <f t="shared" si="22"/>
        <v>1.0450491878848116</v>
      </c>
    </row>
    <row r="154" spans="1:14" x14ac:dyDescent="0.3">
      <c r="A154" t="s">
        <v>29</v>
      </c>
      <c r="B154" s="1">
        <v>2</v>
      </c>
      <c r="C154">
        <f>(318.42+278.23+303.55)-(3*4.57)</f>
        <v>886.49</v>
      </c>
      <c r="D154" s="1">
        <v>30</v>
      </c>
      <c r="E154">
        <v>25</v>
      </c>
      <c r="F154">
        <f t="shared" si="18"/>
        <v>58875</v>
      </c>
      <c r="G154" t="s">
        <v>11</v>
      </c>
      <c r="H154">
        <v>10.64</v>
      </c>
      <c r="I154">
        <f t="shared" si="19"/>
        <v>1.2002391453936312E-2</v>
      </c>
      <c r="J154">
        <f t="shared" si="20"/>
        <v>706.64079685050035</v>
      </c>
      <c r="K154">
        <v>0.02</v>
      </c>
      <c r="L154">
        <v>8.4600000000000009</v>
      </c>
      <c r="M154">
        <f t="shared" si="21"/>
        <v>25.471698113207548</v>
      </c>
      <c r="N154">
        <f t="shared" si="22"/>
        <v>0.99983735415594677</v>
      </c>
    </row>
    <row r="155" spans="1:14" x14ac:dyDescent="0.3">
      <c r="A155" t="s">
        <v>32</v>
      </c>
      <c r="B155" s="1">
        <v>2</v>
      </c>
      <c r="C155">
        <f>(234.1+271.37+226.5)-(3*4.57)</f>
        <v>718.26</v>
      </c>
      <c r="D155" s="1">
        <v>30</v>
      </c>
      <c r="E155">
        <v>25</v>
      </c>
      <c r="F155">
        <f t="shared" si="18"/>
        <v>58875</v>
      </c>
      <c r="G155" t="s">
        <v>9</v>
      </c>
      <c r="H155">
        <v>10.49</v>
      </c>
      <c r="I155">
        <f t="shared" si="19"/>
        <v>1.4604739230919166E-2</v>
      </c>
      <c r="J155">
        <f t="shared" si="20"/>
        <v>859.85402222036589</v>
      </c>
      <c r="K155">
        <v>0</v>
      </c>
      <c r="L155">
        <v>8.2200000000000006</v>
      </c>
      <c r="M155">
        <f t="shared" si="21"/>
        <v>27.615571776155711</v>
      </c>
      <c r="N155">
        <f t="shared" si="22"/>
        <v>0.65456575931332317</v>
      </c>
    </row>
    <row r="156" spans="1:14" x14ac:dyDescent="0.3">
      <c r="A156" t="s">
        <v>32</v>
      </c>
      <c r="B156" s="1">
        <v>2</v>
      </c>
      <c r="C156">
        <f>(234.1+271.37+226.5)-(3*4.57)</f>
        <v>718.26</v>
      </c>
      <c r="D156" s="1">
        <v>30</v>
      </c>
      <c r="E156">
        <v>25</v>
      </c>
      <c r="F156">
        <f t="shared" si="18"/>
        <v>58875</v>
      </c>
      <c r="G156" t="s">
        <v>10</v>
      </c>
      <c r="H156">
        <v>10.85</v>
      </c>
      <c r="I156">
        <f t="shared" si="19"/>
        <v>1.5105950491465486E-2</v>
      </c>
      <c r="J156">
        <f t="shared" si="20"/>
        <v>889.36283518503046</v>
      </c>
      <c r="K156">
        <v>0</v>
      </c>
      <c r="L156">
        <v>8.4</v>
      </c>
      <c r="M156">
        <f t="shared" si="21"/>
        <v>29.166666666666657</v>
      </c>
      <c r="N156">
        <f t="shared" si="22"/>
        <v>0.62524791464759844</v>
      </c>
    </row>
    <row r="157" spans="1:14" x14ac:dyDescent="0.3">
      <c r="A157" t="s">
        <v>32</v>
      </c>
      <c r="B157" s="1">
        <v>2</v>
      </c>
      <c r="C157">
        <f>(234.1+271.37+226.5)-(3*4.57)</f>
        <v>718.26</v>
      </c>
      <c r="D157" s="1">
        <v>30</v>
      </c>
      <c r="E157">
        <v>25</v>
      </c>
      <c r="F157">
        <f t="shared" si="18"/>
        <v>58875</v>
      </c>
      <c r="G157" t="s">
        <v>11</v>
      </c>
      <c r="H157">
        <v>10.48</v>
      </c>
      <c r="I157">
        <f t="shared" si="19"/>
        <v>1.459081669590399E-2</v>
      </c>
      <c r="J157">
        <f t="shared" si="20"/>
        <v>859.03433297134745</v>
      </c>
      <c r="K157">
        <v>0.05</v>
      </c>
      <c r="L157">
        <v>8.23</v>
      </c>
      <c r="M157">
        <f t="shared" si="21"/>
        <v>26.570048309178734</v>
      </c>
      <c r="N157">
        <f t="shared" si="22"/>
        <v>0.66060250123502517</v>
      </c>
    </row>
    <row r="158" spans="1:14" x14ac:dyDescent="0.3">
      <c r="A158" t="s">
        <v>30</v>
      </c>
      <c r="B158" s="1">
        <v>1</v>
      </c>
      <c r="C158">
        <f>(115.27+149.86+132.93)-(3*4.57)</f>
        <v>384.35</v>
      </c>
      <c r="D158" s="1">
        <v>15</v>
      </c>
      <c r="E158">
        <v>25</v>
      </c>
      <c r="F158">
        <f t="shared" si="18"/>
        <v>29437.5</v>
      </c>
      <c r="G158" t="s">
        <v>9</v>
      </c>
      <c r="H158">
        <v>10.5</v>
      </c>
      <c r="I158">
        <f t="shared" si="19"/>
        <v>2.7318850006504487E-2</v>
      </c>
      <c r="J158">
        <f t="shared" si="20"/>
        <v>804.19864706647581</v>
      </c>
      <c r="K158">
        <v>0.02</v>
      </c>
      <c r="L158">
        <v>6.87</v>
      </c>
      <c r="M158">
        <f t="shared" si="21"/>
        <v>52.394775036284479</v>
      </c>
      <c r="N158">
        <f t="shared" si="22"/>
        <v>0.31361257625065597</v>
      </c>
    </row>
    <row r="159" spans="1:14" x14ac:dyDescent="0.3">
      <c r="A159" t="s">
        <v>30</v>
      </c>
      <c r="B159" s="1">
        <v>1</v>
      </c>
      <c r="C159">
        <f>(115.27+149.86+132.93)-(3*4.57)</f>
        <v>384.35</v>
      </c>
      <c r="D159" s="1">
        <v>15</v>
      </c>
      <c r="E159">
        <v>25</v>
      </c>
      <c r="F159">
        <f t="shared" si="18"/>
        <v>29437.5</v>
      </c>
      <c r="G159" t="s">
        <v>10</v>
      </c>
      <c r="H159">
        <v>10.66</v>
      </c>
      <c r="I159">
        <f t="shared" si="19"/>
        <v>2.7735137244698841E-2</v>
      </c>
      <c r="J159">
        <f t="shared" si="20"/>
        <v>816.45310264082218</v>
      </c>
      <c r="K159" t="s">
        <v>28</v>
      </c>
      <c r="L159" t="s">
        <v>28</v>
      </c>
      <c r="M159" t="e">
        <f t="shared" ref="M159:M160" si="23">100*((H159-(L159+K159))/(L159+K159))</f>
        <v>#VALUE!</v>
      </c>
      <c r="N159" t="e">
        <f t="shared" ref="N159:N160" si="24">((L159+K159)/J159)/I159</f>
        <v>#VALUE!</v>
      </c>
    </row>
    <row r="160" spans="1:14" x14ac:dyDescent="0.3">
      <c r="A160" t="s">
        <v>30</v>
      </c>
      <c r="B160" s="1">
        <v>1</v>
      </c>
      <c r="C160">
        <f>(115.27+149.86+132.93)-(3*4.57)</f>
        <v>384.35</v>
      </c>
      <c r="D160" s="1">
        <v>15</v>
      </c>
      <c r="E160">
        <v>25</v>
      </c>
      <c r="F160">
        <f t="shared" si="18"/>
        <v>29437.5</v>
      </c>
      <c r="G160" t="s">
        <v>11</v>
      </c>
      <c r="H160">
        <v>10.35</v>
      </c>
      <c r="I160">
        <f t="shared" si="19"/>
        <v>2.692858072069728E-2</v>
      </c>
      <c r="J160">
        <f t="shared" si="20"/>
        <v>792.7100949655262</v>
      </c>
      <c r="K160">
        <v>7.0000000000000007E-2</v>
      </c>
      <c r="L160">
        <v>6.43</v>
      </c>
      <c r="M160">
        <f t="shared" si="23"/>
        <v>59.230769230769219</v>
      </c>
      <c r="N160">
        <f t="shared" si="24"/>
        <v>0.30449874246099684</v>
      </c>
    </row>
    <row r="161" spans="1:14" x14ac:dyDescent="0.3">
      <c r="A161" t="s">
        <v>29</v>
      </c>
      <c r="B161" s="1">
        <v>4</v>
      </c>
      <c r="C161">
        <f>(413.91+257.33+403.58)-(3*4.57)</f>
        <v>1061.1099999999999</v>
      </c>
      <c r="D161" s="1">
        <v>45</v>
      </c>
      <c r="E161">
        <v>25</v>
      </c>
      <c r="F161">
        <f t="shared" si="18"/>
        <v>88312.5</v>
      </c>
      <c r="G161" t="s">
        <v>9</v>
      </c>
      <c r="H161">
        <v>10.74</v>
      </c>
      <c r="I161">
        <f t="shared" si="19"/>
        <v>1.012147656699117E-2</v>
      </c>
      <c r="J161">
        <f t="shared" si="20"/>
        <v>893.85289932240767</v>
      </c>
      <c r="K161">
        <v>0.17</v>
      </c>
      <c r="L161">
        <v>8.3000000000000007</v>
      </c>
      <c r="M161">
        <f t="shared" si="21"/>
        <v>26.800472255017706</v>
      </c>
      <c r="N161">
        <f t="shared" si="22"/>
        <v>0.93621044732659842</v>
      </c>
    </row>
    <row r="162" spans="1:14" x14ac:dyDescent="0.3">
      <c r="A162" t="s">
        <v>29</v>
      </c>
      <c r="B162" s="1">
        <v>4</v>
      </c>
      <c r="C162">
        <f>(413.91+257.33+403.58)-(3*4.57)</f>
        <v>1061.1099999999999</v>
      </c>
      <c r="D162" s="1">
        <v>45</v>
      </c>
      <c r="E162">
        <v>25</v>
      </c>
      <c r="F162">
        <f t="shared" si="18"/>
        <v>88312.5</v>
      </c>
      <c r="G162" t="s">
        <v>10</v>
      </c>
      <c r="H162">
        <v>10.18</v>
      </c>
      <c r="I162">
        <f t="shared" si="19"/>
        <v>9.5937273232746846E-3</v>
      </c>
      <c r="J162">
        <f t="shared" si="20"/>
        <v>847.24604423669564</v>
      </c>
      <c r="K162">
        <v>0.32</v>
      </c>
      <c r="L162">
        <v>7.78</v>
      </c>
      <c r="M162">
        <f t="shared" si="21"/>
        <v>25.679012345679013</v>
      </c>
      <c r="N162">
        <f t="shared" si="22"/>
        <v>0.99652477067828926</v>
      </c>
    </row>
    <row r="163" spans="1:14" x14ac:dyDescent="0.3">
      <c r="A163" t="s">
        <v>29</v>
      </c>
      <c r="B163" s="1">
        <v>4</v>
      </c>
      <c r="C163">
        <f>(413.91+257.33+403.58)-(3*4.57)</f>
        <v>1061.1099999999999</v>
      </c>
      <c r="D163" s="1">
        <v>45</v>
      </c>
      <c r="E163">
        <v>25</v>
      </c>
      <c r="F163">
        <f t="shared" si="18"/>
        <v>88312.5</v>
      </c>
      <c r="G163" t="s">
        <v>11</v>
      </c>
      <c r="H163">
        <v>10.23</v>
      </c>
      <c r="I163">
        <f t="shared" si="19"/>
        <v>9.6408477914636578E-3</v>
      </c>
      <c r="J163">
        <f t="shared" si="20"/>
        <v>851.40737058363425</v>
      </c>
      <c r="K163">
        <v>0.25</v>
      </c>
      <c r="L163">
        <v>7.9</v>
      </c>
      <c r="M163">
        <f t="shared" si="21"/>
        <v>25.521472392638035</v>
      </c>
      <c r="N163">
        <f t="shared" si="22"/>
        <v>0.99289877960411133</v>
      </c>
    </row>
    <row r="164" spans="1:14" x14ac:dyDescent="0.3">
      <c r="A164" t="s">
        <v>33</v>
      </c>
      <c r="B164" s="1">
        <v>3</v>
      </c>
      <c r="C164">
        <f>(277.82+272.54+260.21)-(3*4.57)</f>
        <v>796.8599999999999</v>
      </c>
      <c r="D164" s="1">
        <v>30</v>
      </c>
      <c r="E164">
        <v>25</v>
      </c>
      <c r="F164">
        <f t="shared" si="18"/>
        <v>58875</v>
      </c>
      <c r="G164" t="s">
        <v>9</v>
      </c>
      <c r="H164">
        <v>10.78</v>
      </c>
      <c r="I164">
        <f t="shared" si="19"/>
        <v>1.3528097783801421E-2</v>
      </c>
      <c r="J164">
        <f t="shared" si="20"/>
        <v>796.46675702130869</v>
      </c>
      <c r="K164">
        <v>0.03</v>
      </c>
      <c r="L164">
        <v>8.5399999999999991</v>
      </c>
      <c r="M164">
        <f t="shared" si="21"/>
        <v>25.787631271878659</v>
      </c>
      <c r="N164">
        <f t="shared" si="22"/>
        <v>0.7953832377724559</v>
      </c>
    </row>
    <row r="165" spans="1:14" x14ac:dyDescent="0.3">
      <c r="A165" t="s">
        <v>33</v>
      </c>
      <c r="B165" s="1">
        <v>3</v>
      </c>
      <c r="C165">
        <f>(277.82+272.54+260.21)-(3*4.57)</f>
        <v>796.8599999999999</v>
      </c>
      <c r="D165" s="1">
        <v>30</v>
      </c>
      <c r="E165">
        <v>25</v>
      </c>
      <c r="F165">
        <f t="shared" si="18"/>
        <v>58875</v>
      </c>
      <c r="G165" t="s">
        <v>10</v>
      </c>
      <c r="H165">
        <v>11.11</v>
      </c>
      <c r="I165">
        <f t="shared" si="19"/>
        <v>1.3942223226162689E-2</v>
      </c>
      <c r="J165">
        <f t="shared" si="20"/>
        <v>820.84839244032833</v>
      </c>
      <c r="K165">
        <v>0</v>
      </c>
      <c r="L165">
        <v>8.7100000000000009</v>
      </c>
      <c r="M165">
        <f t="shared" si="21"/>
        <v>27.554535017221564</v>
      </c>
      <c r="N165">
        <f t="shared" si="22"/>
        <v>0.76106749048427291</v>
      </c>
    </row>
    <row r="166" spans="1:14" x14ac:dyDescent="0.3">
      <c r="A166" t="s">
        <v>33</v>
      </c>
      <c r="B166" s="1">
        <v>3</v>
      </c>
      <c r="C166">
        <f>(277.82+272.54+260.21)-(3*4.57)</f>
        <v>796.8599999999999</v>
      </c>
      <c r="D166" s="1">
        <v>30</v>
      </c>
      <c r="E166">
        <v>25</v>
      </c>
      <c r="F166">
        <f t="shared" si="18"/>
        <v>58875</v>
      </c>
      <c r="G166" t="s">
        <v>11</v>
      </c>
      <c r="H166">
        <v>10.84</v>
      </c>
      <c r="I166">
        <f t="shared" si="19"/>
        <v>1.3603393318776198E-2</v>
      </c>
      <c r="J166">
        <f t="shared" si="20"/>
        <v>800.89978164294871</v>
      </c>
      <c r="K166">
        <v>0</v>
      </c>
      <c r="L166">
        <v>8.57</v>
      </c>
      <c r="M166">
        <f t="shared" si="21"/>
        <v>26.48774795799299</v>
      </c>
      <c r="N166">
        <f t="shared" si="22"/>
        <v>0.78660262530770164</v>
      </c>
    </row>
    <row r="167" spans="1:14" x14ac:dyDescent="0.3">
      <c r="A167" t="s">
        <v>30</v>
      </c>
      <c r="B167" s="1">
        <v>2</v>
      </c>
      <c r="C167">
        <f>(244.18+307.75+276.5)-(3*4.57)</f>
        <v>814.72</v>
      </c>
      <c r="D167" s="1">
        <v>30</v>
      </c>
      <c r="E167">
        <v>25</v>
      </c>
      <c r="F167">
        <f t="shared" si="18"/>
        <v>58875</v>
      </c>
      <c r="G167" t="s">
        <v>9</v>
      </c>
      <c r="H167">
        <v>10.210000000000001</v>
      </c>
      <c r="I167">
        <f t="shared" si="19"/>
        <v>1.2531912804399059E-2</v>
      </c>
      <c r="J167">
        <f t="shared" si="20"/>
        <v>737.81636635899463</v>
      </c>
      <c r="K167">
        <v>0.03</v>
      </c>
      <c r="L167">
        <v>7.83</v>
      </c>
      <c r="M167">
        <f t="shared" si="21"/>
        <v>29.898218829516544</v>
      </c>
      <c r="N167">
        <f t="shared" si="22"/>
        <v>0.85007432055520182</v>
      </c>
    </row>
    <row r="168" spans="1:14" x14ac:dyDescent="0.3">
      <c r="A168" t="s">
        <v>30</v>
      </c>
      <c r="B168" s="1">
        <v>2</v>
      </c>
      <c r="C168">
        <f>(244.18+307.75+276.5)-(3*4.57)</f>
        <v>814.72</v>
      </c>
      <c r="D168" s="1">
        <v>30</v>
      </c>
      <c r="E168">
        <v>25</v>
      </c>
      <c r="F168">
        <f t="shared" si="18"/>
        <v>58875</v>
      </c>
      <c r="G168" t="s">
        <v>10</v>
      </c>
      <c r="H168">
        <v>10.34</v>
      </c>
      <c r="I168">
        <f t="shared" si="19"/>
        <v>1.2691476826394344E-2</v>
      </c>
      <c r="J168">
        <f t="shared" si="20"/>
        <v>747.21069815396697</v>
      </c>
      <c r="K168">
        <v>0.01</v>
      </c>
      <c r="L168">
        <v>8.18</v>
      </c>
      <c r="M168">
        <f t="shared" si="21"/>
        <v>26.251526251526258</v>
      </c>
      <c r="N168">
        <f t="shared" si="22"/>
        <v>0.86363186793330615</v>
      </c>
    </row>
    <row r="169" spans="1:14" x14ac:dyDescent="0.3">
      <c r="A169" t="s">
        <v>30</v>
      </c>
      <c r="B169" s="1">
        <v>2</v>
      </c>
      <c r="C169">
        <f>(244.18+307.75+276.5)-(3*4.57)</f>
        <v>814.72</v>
      </c>
      <c r="D169" s="1">
        <v>30</v>
      </c>
      <c r="E169">
        <v>25</v>
      </c>
      <c r="F169">
        <f t="shared" si="18"/>
        <v>58875</v>
      </c>
      <c r="G169" t="s">
        <v>11</v>
      </c>
      <c r="H169">
        <v>10.18</v>
      </c>
      <c r="I169">
        <f t="shared" si="19"/>
        <v>1.2495090337784759E-2</v>
      </c>
      <c r="J169">
        <f t="shared" si="20"/>
        <v>735.64844363707766</v>
      </c>
      <c r="K169">
        <v>0</v>
      </c>
      <c r="L169">
        <v>7.55</v>
      </c>
      <c r="M169">
        <f t="shared" si="21"/>
        <v>34.834437086092713</v>
      </c>
      <c r="N169">
        <f t="shared" si="22"/>
        <v>0.82136696314740665</v>
      </c>
    </row>
    <row r="170" spans="1:14" x14ac:dyDescent="0.3">
      <c r="A170" t="s">
        <v>33</v>
      </c>
      <c r="B170" s="1">
        <v>2</v>
      </c>
      <c r="C170">
        <f>(252.75+235.71+252.8)-(4.57+2.41+2.41)</f>
        <v>731.87</v>
      </c>
      <c r="D170" s="1">
        <v>30</v>
      </c>
      <c r="E170">
        <v>25</v>
      </c>
      <c r="F170">
        <f t="shared" si="18"/>
        <v>58875</v>
      </c>
      <c r="G170" t="s">
        <v>9</v>
      </c>
      <c r="H170">
        <v>10.08</v>
      </c>
      <c r="I170">
        <f t="shared" si="19"/>
        <v>1.3772937816825393E-2</v>
      </c>
      <c r="J170">
        <f t="shared" si="20"/>
        <v>810.88171396559505</v>
      </c>
      <c r="K170">
        <v>0.01</v>
      </c>
      <c r="L170">
        <v>7.29</v>
      </c>
      <c r="M170">
        <f t="shared" si="21"/>
        <v>38.082191780821923</v>
      </c>
      <c r="N170">
        <f t="shared" si="22"/>
        <v>0.65364021862273647</v>
      </c>
    </row>
    <row r="171" spans="1:14" x14ac:dyDescent="0.3">
      <c r="A171" t="s">
        <v>33</v>
      </c>
      <c r="B171" s="1">
        <v>2</v>
      </c>
      <c r="C171">
        <f>(252.75+235.71+252.8)-(4.57+2.41+2.41)</f>
        <v>731.87</v>
      </c>
      <c r="D171" s="1">
        <v>30</v>
      </c>
      <c r="E171">
        <v>25</v>
      </c>
      <c r="F171">
        <f t="shared" si="18"/>
        <v>58875</v>
      </c>
      <c r="G171" t="s">
        <v>10</v>
      </c>
      <c r="H171">
        <v>11.25</v>
      </c>
      <c r="I171">
        <f t="shared" si="19"/>
        <v>1.5371582384849768E-2</v>
      </c>
      <c r="J171">
        <f t="shared" si="20"/>
        <v>905.00191290803014</v>
      </c>
      <c r="K171">
        <v>0</v>
      </c>
      <c r="L171">
        <v>8.66</v>
      </c>
      <c r="M171">
        <f t="shared" si="21"/>
        <v>29.907621247113163</v>
      </c>
      <c r="N171">
        <f t="shared" si="22"/>
        <v>0.62251499603125682</v>
      </c>
    </row>
    <row r="172" spans="1:14" x14ac:dyDescent="0.3">
      <c r="A172" t="s">
        <v>33</v>
      </c>
      <c r="B172" s="1">
        <v>2</v>
      </c>
      <c r="C172">
        <f>(252.75+235.71+252.8)-(4.57+2.41+2.41)</f>
        <v>731.87</v>
      </c>
      <c r="D172" s="1">
        <v>30</v>
      </c>
      <c r="E172">
        <v>25</v>
      </c>
      <c r="F172">
        <f t="shared" si="18"/>
        <v>58875</v>
      </c>
      <c r="G172" t="s">
        <v>11</v>
      </c>
      <c r="H172">
        <v>10.119999999999999</v>
      </c>
      <c r="I172">
        <f t="shared" si="19"/>
        <v>1.3827592331971525E-2</v>
      </c>
      <c r="J172">
        <f t="shared" si="20"/>
        <v>814.09949854482352</v>
      </c>
      <c r="K172">
        <v>0</v>
      </c>
      <c r="L172">
        <v>7.63</v>
      </c>
      <c r="M172">
        <f t="shared" si="21"/>
        <v>32.634338138925287</v>
      </c>
      <c r="N172">
        <f t="shared" si="22"/>
        <v>0.67779831308671135</v>
      </c>
    </row>
    <row r="173" spans="1:14" x14ac:dyDescent="0.3">
      <c r="A173" t="s">
        <v>34</v>
      </c>
      <c r="B173" s="1">
        <v>1</v>
      </c>
      <c r="C173">
        <f>(123.93+149.14+101.17)-(3*4.17)</f>
        <v>361.73</v>
      </c>
      <c r="D173" s="1">
        <v>15</v>
      </c>
      <c r="E173">
        <v>25</v>
      </c>
      <c r="F173">
        <f t="shared" si="18"/>
        <v>29437.5</v>
      </c>
      <c r="G173" t="s">
        <v>9</v>
      </c>
      <c r="H173">
        <v>10.119999999999999</v>
      </c>
      <c r="I173">
        <f t="shared" si="19"/>
        <v>2.7976667680314041E-2</v>
      </c>
      <c r="J173">
        <f t="shared" si="20"/>
        <v>823.56315483924459</v>
      </c>
      <c r="K173">
        <v>0.05</v>
      </c>
      <c r="L173">
        <v>5.7</v>
      </c>
      <c r="M173">
        <f t="shared" si="21"/>
        <v>75.999999999999986</v>
      </c>
      <c r="N173">
        <f t="shared" si="22"/>
        <v>0.24955998563465026</v>
      </c>
    </row>
    <row r="174" spans="1:14" x14ac:dyDescent="0.3">
      <c r="A174" t="s">
        <v>34</v>
      </c>
      <c r="B174" s="1">
        <v>1</v>
      </c>
      <c r="C174">
        <f>(123.93+149.14+101.17)-(3*4.17)</f>
        <v>361.73</v>
      </c>
      <c r="D174" s="1">
        <v>15</v>
      </c>
      <c r="E174">
        <v>25</v>
      </c>
      <c r="F174">
        <f t="shared" si="18"/>
        <v>29437.5</v>
      </c>
      <c r="G174" t="s">
        <v>10</v>
      </c>
      <c r="H174">
        <v>10.19</v>
      </c>
      <c r="I174">
        <f t="shared" si="19"/>
        <v>2.8170182180079061E-2</v>
      </c>
      <c r="J174">
        <f t="shared" si="20"/>
        <v>829.25973792607738</v>
      </c>
      <c r="K174">
        <v>0.03</v>
      </c>
      <c r="L174">
        <v>6.17</v>
      </c>
      <c r="M174">
        <f t="shared" si="21"/>
        <v>64.354838709677409</v>
      </c>
      <c r="N174">
        <f t="shared" si="22"/>
        <v>0.26540643822372439</v>
      </c>
    </row>
    <row r="175" spans="1:14" x14ac:dyDescent="0.3">
      <c r="A175" t="s">
        <v>34</v>
      </c>
      <c r="B175" s="1">
        <v>1</v>
      </c>
      <c r="C175">
        <f>(123.93+149.14+101.17)-(3*4.17)</f>
        <v>361.73</v>
      </c>
      <c r="D175" s="1">
        <v>15</v>
      </c>
      <c r="E175">
        <v>25</v>
      </c>
      <c r="F175">
        <f t="shared" si="18"/>
        <v>29437.5</v>
      </c>
      <c r="G175" t="s">
        <v>11</v>
      </c>
      <c r="H175">
        <v>10.18</v>
      </c>
      <c r="I175">
        <f t="shared" si="19"/>
        <v>2.8142537251541203E-2</v>
      </c>
      <c r="J175">
        <f t="shared" si="20"/>
        <v>828.44594034224417</v>
      </c>
      <c r="K175">
        <v>0</v>
      </c>
      <c r="L175">
        <v>6.39</v>
      </c>
      <c r="M175">
        <f t="shared" si="21"/>
        <v>59.311424100156493</v>
      </c>
      <c r="N175">
        <f t="shared" si="22"/>
        <v>0.27407753168997612</v>
      </c>
    </row>
    <row r="176" spans="1:14" x14ac:dyDescent="0.3">
      <c r="A176" t="s">
        <v>34</v>
      </c>
      <c r="B176" s="1">
        <v>4</v>
      </c>
      <c r="C176">
        <f>(374.9+341.32+369.08)-(3*4.71)</f>
        <v>1071.1699999999998</v>
      </c>
      <c r="D176" s="1">
        <v>45</v>
      </c>
      <c r="E176">
        <v>25</v>
      </c>
      <c r="F176">
        <f t="shared" si="18"/>
        <v>88312.5</v>
      </c>
      <c r="G176" t="s">
        <v>9</v>
      </c>
      <c r="H176">
        <v>10.11</v>
      </c>
      <c r="I176">
        <f t="shared" ref="I176:I178" si="25">(H176/C176)</f>
        <v>9.438277771035411E-3</v>
      </c>
      <c r="J176">
        <f t="shared" ref="J176:J178" si="26">((H176/C176)*F176)</f>
        <v>833.51790565456474</v>
      </c>
      <c r="K176">
        <v>0.17</v>
      </c>
      <c r="L176">
        <v>7.96</v>
      </c>
      <c r="M176">
        <f t="shared" si="21"/>
        <v>24.354243542435405</v>
      </c>
      <c r="N176">
        <f t="shared" si="22"/>
        <v>1.03343426523662</v>
      </c>
    </row>
    <row r="177" spans="1:14" x14ac:dyDescent="0.3">
      <c r="A177" t="s">
        <v>34</v>
      </c>
      <c r="B177" s="1">
        <v>4</v>
      </c>
      <c r="C177">
        <f>(374.9+341.32+369.08)-(3*4.71)</f>
        <v>1071.1699999999998</v>
      </c>
      <c r="D177" s="1">
        <v>45</v>
      </c>
      <c r="E177">
        <v>25</v>
      </c>
      <c r="F177">
        <f t="shared" si="18"/>
        <v>88312.5</v>
      </c>
      <c r="G177" t="s">
        <v>10</v>
      </c>
      <c r="H177">
        <v>10.38</v>
      </c>
      <c r="I177">
        <f t="shared" si="25"/>
        <v>9.6903386017158834E-3</v>
      </c>
      <c r="J177">
        <f t="shared" si="26"/>
        <v>855.77802776403394</v>
      </c>
      <c r="K177">
        <v>0.13</v>
      </c>
      <c r="L177">
        <v>8.08</v>
      </c>
      <c r="M177">
        <f t="shared" ref="M177:M178" si="27">100*((H177-(L177+K177))/(L177+K177))</f>
        <v>26.431181485992688</v>
      </c>
      <c r="N177">
        <f t="shared" ref="N177:N178" si="28">((L177+K177)/J177)/I177</f>
        <v>0.99001795919436497</v>
      </c>
    </row>
    <row r="178" spans="1:14" x14ac:dyDescent="0.3">
      <c r="A178" t="s">
        <v>34</v>
      </c>
      <c r="B178" s="1">
        <v>4</v>
      </c>
      <c r="C178">
        <f>(374.9+341.32+369.08)-(3*4.71)</f>
        <v>1071.1699999999998</v>
      </c>
      <c r="D178" s="1">
        <v>45</v>
      </c>
      <c r="E178">
        <v>25</v>
      </c>
      <c r="F178">
        <f t="shared" si="18"/>
        <v>88312.5</v>
      </c>
      <c r="G178" t="s">
        <v>11</v>
      </c>
      <c r="H178">
        <v>10.18</v>
      </c>
      <c r="I178">
        <f t="shared" si="25"/>
        <v>9.5036268752859039E-3</v>
      </c>
      <c r="J178">
        <f t="shared" si="26"/>
        <v>839.28904842368638</v>
      </c>
      <c r="K178">
        <v>0.32</v>
      </c>
      <c r="L178">
        <v>7.71</v>
      </c>
      <c r="M178">
        <f t="shared" si="27"/>
        <v>26.774595267745958</v>
      </c>
      <c r="N178">
        <f t="shared" si="28"/>
        <v>1.0067337124852371</v>
      </c>
    </row>
    <row r="179" spans="1:14" x14ac:dyDescent="0.3">
      <c r="A179" t="s">
        <v>33</v>
      </c>
      <c r="B179" s="1">
        <v>4</v>
      </c>
      <c r="C179">
        <f>(328.48+192.27+335.86)-(4.57+8.43+8.43+4.57)</f>
        <v>830.61</v>
      </c>
      <c r="D179" s="1">
        <v>45</v>
      </c>
      <c r="E179">
        <v>25</v>
      </c>
      <c r="F179">
        <f t="shared" si="18"/>
        <v>88312.5</v>
      </c>
      <c r="G179" t="s">
        <v>9</v>
      </c>
      <c r="H179">
        <v>10.199999999999999</v>
      </c>
      <c r="I179">
        <f t="shared" si="19"/>
        <v>1.2280131469642791E-2</v>
      </c>
      <c r="J179">
        <f t="shared" si="20"/>
        <v>1084.4891104128289</v>
      </c>
      <c r="K179">
        <v>0.03</v>
      </c>
      <c r="L179">
        <v>7.93</v>
      </c>
      <c r="M179">
        <f t="shared" si="21"/>
        <v>28.140703517587934</v>
      </c>
      <c r="N179">
        <f t="shared" si="22"/>
        <v>0.59770220206730895</v>
      </c>
    </row>
    <row r="180" spans="1:14" x14ac:dyDescent="0.3">
      <c r="A180" t="s">
        <v>33</v>
      </c>
      <c r="B180" s="1">
        <v>4</v>
      </c>
      <c r="C180">
        <f>(328.48+192.27+335.86)-(4.57+8.43+8.43+4.57)</f>
        <v>830.61</v>
      </c>
      <c r="D180" s="1">
        <v>45</v>
      </c>
      <c r="E180">
        <v>25</v>
      </c>
      <c r="F180">
        <f t="shared" si="18"/>
        <v>88312.5</v>
      </c>
      <c r="G180" t="s">
        <v>10</v>
      </c>
      <c r="H180">
        <v>10.88</v>
      </c>
      <c r="I180">
        <f t="shared" si="19"/>
        <v>1.3098806900952312E-2</v>
      </c>
      <c r="J180">
        <f t="shared" si="20"/>
        <v>1156.7883844403511</v>
      </c>
      <c r="K180">
        <v>0.16</v>
      </c>
      <c r="L180">
        <v>8.56</v>
      </c>
      <c r="M180">
        <f t="shared" si="21"/>
        <v>24.77064220183486</v>
      </c>
      <c r="N180">
        <f t="shared" si="22"/>
        <v>0.57548078304415629</v>
      </c>
    </row>
    <row r="181" spans="1:14" x14ac:dyDescent="0.3">
      <c r="A181" t="s">
        <v>33</v>
      </c>
      <c r="B181" s="1">
        <v>4</v>
      </c>
      <c r="C181">
        <f>(328.48+192.27+335.86)-(4.57+8.43+8.43+4.57)</f>
        <v>830.61</v>
      </c>
      <c r="D181" s="1">
        <v>45</v>
      </c>
      <c r="E181">
        <v>25</v>
      </c>
      <c r="F181">
        <f t="shared" si="18"/>
        <v>88312.5</v>
      </c>
      <c r="G181" t="s">
        <v>11</v>
      </c>
      <c r="H181">
        <v>10.42</v>
      </c>
      <c r="I181">
        <f t="shared" si="19"/>
        <v>1.2544997050360577E-2</v>
      </c>
      <c r="J181">
        <f t="shared" si="20"/>
        <v>1107.8800520099685</v>
      </c>
      <c r="K181">
        <v>0.06</v>
      </c>
      <c r="L181">
        <v>8.2799999999999994</v>
      </c>
      <c r="M181">
        <f t="shared" si="21"/>
        <v>24.940047961630697</v>
      </c>
      <c r="N181">
        <f t="shared" si="22"/>
        <v>0.60007114578980791</v>
      </c>
    </row>
    <row r="182" spans="1:14" x14ac:dyDescent="0.3">
      <c r="A182" t="s">
        <v>35</v>
      </c>
      <c r="B182" s="1">
        <v>4</v>
      </c>
      <c r="C182">
        <f>(328.4+192.27+335.86)-(4.57+4.57+8.43)</f>
        <v>838.95999999999992</v>
      </c>
      <c r="D182" s="1">
        <v>42</v>
      </c>
      <c r="E182">
        <v>25</v>
      </c>
      <c r="F182">
        <f t="shared" si="18"/>
        <v>82425</v>
      </c>
      <c r="G182" t="s">
        <v>9</v>
      </c>
      <c r="H182">
        <v>10.15</v>
      </c>
      <c r="I182">
        <f t="shared" si="19"/>
        <v>1.2098312196052256E-2</v>
      </c>
      <c r="J182">
        <f t="shared" si="20"/>
        <v>997.20338275960717</v>
      </c>
      <c r="K182">
        <v>0.03</v>
      </c>
      <c r="L182">
        <v>8.4700000000000006</v>
      </c>
      <c r="M182">
        <f t="shared" si="21"/>
        <v>19.411764705882355</v>
      </c>
      <c r="N182">
        <f t="shared" si="22"/>
        <v>0.70454769011834173</v>
      </c>
    </row>
    <row r="183" spans="1:14" x14ac:dyDescent="0.3">
      <c r="A183" t="s">
        <v>35</v>
      </c>
      <c r="B183" s="1">
        <v>4</v>
      </c>
      <c r="C183">
        <f>(328.4+192.27+335.86)-(4.57+4.57+8.43)</f>
        <v>838.95999999999992</v>
      </c>
      <c r="D183" s="1">
        <v>42</v>
      </c>
      <c r="E183">
        <v>25</v>
      </c>
      <c r="F183">
        <f t="shared" si="18"/>
        <v>82425</v>
      </c>
      <c r="G183" t="s">
        <v>10</v>
      </c>
      <c r="H183">
        <v>10.15</v>
      </c>
      <c r="I183">
        <f t="shared" si="19"/>
        <v>1.2098312196052256E-2</v>
      </c>
      <c r="J183">
        <f t="shared" si="20"/>
        <v>997.20338275960717</v>
      </c>
      <c r="K183">
        <v>0.02</v>
      </c>
      <c r="L183">
        <v>8.58</v>
      </c>
      <c r="M183">
        <f t="shared" si="21"/>
        <v>18.023255813953497</v>
      </c>
      <c r="N183">
        <f t="shared" si="22"/>
        <v>0.71283648647267506</v>
      </c>
    </row>
    <row r="184" spans="1:14" x14ac:dyDescent="0.3">
      <c r="A184" t="s">
        <v>35</v>
      </c>
      <c r="B184" s="1">
        <v>4</v>
      </c>
      <c r="C184">
        <f>(328.4+192.27+335.86)-(4.57+4.57+8.43)</f>
        <v>838.95999999999992</v>
      </c>
      <c r="D184" s="1">
        <v>42</v>
      </c>
      <c r="E184">
        <v>25</v>
      </c>
      <c r="F184">
        <f t="shared" si="18"/>
        <v>82425</v>
      </c>
      <c r="G184" t="s">
        <v>11</v>
      </c>
      <c r="H184">
        <v>10</v>
      </c>
      <c r="I184">
        <f t="shared" si="19"/>
        <v>1.1919519404977593E-2</v>
      </c>
      <c r="J184">
        <f t="shared" si="20"/>
        <v>982.46638695527815</v>
      </c>
      <c r="K184">
        <v>0.04</v>
      </c>
      <c r="L184">
        <v>8.4700000000000006</v>
      </c>
      <c r="M184">
        <f t="shared" si="21"/>
        <v>17.508813160987078</v>
      </c>
      <c r="N184">
        <f t="shared" si="22"/>
        <v>0.72669657657458264</v>
      </c>
    </row>
    <row r="185" spans="1:14" x14ac:dyDescent="0.3">
      <c r="A185" t="s">
        <v>36</v>
      </c>
      <c r="B185" s="1">
        <v>2</v>
      </c>
      <c r="C185">
        <f>(290+176.5+229.47)-(3*2.41)</f>
        <v>688.74</v>
      </c>
      <c r="D185" s="1">
        <v>30</v>
      </c>
      <c r="E185">
        <v>25</v>
      </c>
      <c r="F185">
        <f t="shared" si="18"/>
        <v>58875</v>
      </c>
      <c r="G185" t="s">
        <v>9</v>
      </c>
      <c r="H185">
        <v>10.24</v>
      </c>
      <c r="I185">
        <f t="shared" si="19"/>
        <v>1.4867729477016001E-2</v>
      </c>
      <c r="J185">
        <f t="shared" si="20"/>
        <v>875.33757295931707</v>
      </c>
      <c r="K185">
        <v>0.03</v>
      </c>
      <c r="L185">
        <v>7.73</v>
      </c>
      <c r="M185">
        <f t="shared" si="21"/>
        <v>31.958762886597931</v>
      </c>
      <c r="N185">
        <f t="shared" si="22"/>
        <v>0.59626799691169885</v>
      </c>
    </row>
    <row r="186" spans="1:14" x14ac:dyDescent="0.3">
      <c r="A186" t="s">
        <v>36</v>
      </c>
      <c r="B186" s="1">
        <v>2</v>
      </c>
      <c r="C186">
        <f>(290+176.5+229.47)-(3*2.41)</f>
        <v>688.74</v>
      </c>
      <c r="D186" s="1">
        <v>30</v>
      </c>
      <c r="E186">
        <v>25</v>
      </c>
      <c r="F186">
        <f t="shared" si="18"/>
        <v>58875</v>
      </c>
      <c r="G186" t="s">
        <v>10</v>
      </c>
      <c r="H186">
        <v>10.5</v>
      </c>
      <c r="I186">
        <f t="shared" si="19"/>
        <v>1.524523042076836E-2</v>
      </c>
      <c r="J186">
        <f t="shared" si="20"/>
        <v>897.56294102273716</v>
      </c>
      <c r="K186">
        <v>0.04</v>
      </c>
      <c r="L186">
        <v>7.98</v>
      </c>
      <c r="M186">
        <f t="shared" si="21"/>
        <v>30.922693266832923</v>
      </c>
      <c r="N186">
        <f t="shared" si="22"/>
        <v>0.58610504888842663</v>
      </c>
    </row>
    <row r="187" spans="1:14" x14ac:dyDescent="0.3">
      <c r="A187" t="s">
        <v>36</v>
      </c>
      <c r="B187" s="1">
        <v>2</v>
      </c>
      <c r="C187">
        <f>(290+176.5+229.47)-(3*2.41)</f>
        <v>688.74</v>
      </c>
      <c r="D187" s="1">
        <v>30</v>
      </c>
      <c r="E187">
        <v>25</v>
      </c>
      <c r="F187">
        <f t="shared" si="18"/>
        <v>58875</v>
      </c>
      <c r="G187" t="s">
        <v>11</v>
      </c>
      <c r="H187">
        <v>10.07</v>
      </c>
      <c r="I187">
        <f t="shared" si="19"/>
        <v>1.4620901936870228E-2</v>
      </c>
      <c r="J187">
        <f t="shared" si="20"/>
        <v>860.80560153323461</v>
      </c>
      <c r="K187">
        <v>0.09</v>
      </c>
      <c r="L187">
        <v>7.71</v>
      </c>
      <c r="M187">
        <f t="shared" si="21"/>
        <v>29.102564102564109</v>
      </c>
      <c r="N187">
        <f t="shared" si="22"/>
        <v>0.61974831403045372</v>
      </c>
    </row>
    <row r="188" spans="1:14" x14ac:dyDescent="0.3">
      <c r="A188" t="s">
        <v>36</v>
      </c>
      <c r="B188" s="1">
        <v>3</v>
      </c>
      <c r="C188">
        <f>(255.18+246.16+215.78)-(3*2.41)</f>
        <v>709.89</v>
      </c>
      <c r="D188" s="1">
        <v>30</v>
      </c>
      <c r="E188">
        <v>25</v>
      </c>
      <c r="F188">
        <f t="shared" si="18"/>
        <v>58875</v>
      </c>
      <c r="G188" t="s">
        <v>9</v>
      </c>
      <c r="H188">
        <v>10.44</v>
      </c>
      <c r="I188">
        <f t="shared" si="19"/>
        <v>1.4706503824536196E-2</v>
      </c>
      <c r="J188">
        <f t="shared" si="20"/>
        <v>865.84541266956853</v>
      </c>
      <c r="K188">
        <v>0.15</v>
      </c>
      <c r="L188" t="s">
        <v>28</v>
      </c>
      <c r="M188" t="s">
        <v>28</v>
      </c>
      <c r="N188" t="s">
        <v>28</v>
      </c>
    </row>
    <row r="189" spans="1:14" x14ac:dyDescent="0.3">
      <c r="A189" t="s">
        <v>36</v>
      </c>
      <c r="B189" s="1">
        <v>3</v>
      </c>
      <c r="C189">
        <f>(255.18+246.16+215.78)-(3*2.41)</f>
        <v>709.89</v>
      </c>
      <c r="D189" s="1">
        <v>30</v>
      </c>
      <c r="E189">
        <v>25</v>
      </c>
      <c r="F189">
        <f t="shared" si="18"/>
        <v>58875</v>
      </c>
      <c r="G189" t="s">
        <v>10</v>
      </c>
      <c r="H189">
        <v>10.119999999999999</v>
      </c>
      <c r="I189">
        <f t="shared" si="19"/>
        <v>1.4255729760948879E-2</v>
      </c>
      <c r="J189">
        <f t="shared" si="20"/>
        <v>839.30608967586522</v>
      </c>
      <c r="K189">
        <v>0.35</v>
      </c>
      <c r="L189">
        <v>7.46</v>
      </c>
      <c r="M189">
        <f t="shared" si="21"/>
        <v>29.577464788732389</v>
      </c>
      <c r="N189">
        <f t="shared" si="22"/>
        <v>0.65274147065455468</v>
      </c>
    </row>
    <row r="190" spans="1:14" x14ac:dyDescent="0.3">
      <c r="A190" t="s">
        <v>36</v>
      </c>
      <c r="B190" s="1">
        <v>3</v>
      </c>
      <c r="C190">
        <f>(255.18+246.16+215.78)-(3*2.41)</f>
        <v>709.89</v>
      </c>
      <c r="D190" s="1">
        <v>30</v>
      </c>
      <c r="E190">
        <v>25</v>
      </c>
      <c r="F190">
        <f t="shared" si="18"/>
        <v>58875</v>
      </c>
      <c r="G190" t="s">
        <v>11</v>
      </c>
      <c r="H190">
        <v>10.029999999999999</v>
      </c>
      <c r="I190">
        <f t="shared" si="19"/>
        <v>1.4128949555564946E-2</v>
      </c>
      <c r="J190">
        <f t="shared" si="20"/>
        <v>831.84190508388622</v>
      </c>
      <c r="K190">
        <v>0.48</v>
      </c>
      <c r="L190">
        <v>7.34</v>
      </c>
      <c r="M190">
        <f t="shared" si="21"/>
        <v>28.260869565217376</v>
      </c>
      <c r="N190">
        <f t="shared" si="22"/>
        <v>0.66535907356845581</v>
      </c>
    </row>
    <row r="191" spans="1:14" x14ac:dyDescent="0.3">
      <c r="A191" t="s">
        <v>31</v>
      </c>
      <c r="B191" s="1">
        <v>3</v>
      </c>
      <c r="C191">
        <f>(207.29+247+232.21)-(3*4.57)</f>
        <v>672.79</v>
      </c>
      <c r="D191" s="1">
        <v>30</v>
      </c>
      <c r="E191">
        <v>25</v>
      </c>
      <c r="F191">
        <f t="shared" si="18"/>
        <v>58875</v>
      </c>
      <c r="G191" t="s">
        <v>9</v>
      </c>
      <c r="H191">
        <v>10.41</v>
      </c>
      <c r="I191">
        <f t="shared" si="19"/>
        <v>1.547288158266324E-2</v>
      </c>
      <c r="J191">
        <f t="shared" si="20"/>
        <v>910.96590317929827</v>
      </c>
      <c r="K191">
        <v>0</v>
      </c>
      <c r="L191">
        <v>8.43</v>
      </c>
      <c r="M191">
        <f t="shared" si="21"/>
        <v>23.487544483985769</v>
      </c>
      <c r="N191">
        <f t="shared" si="22"/>
        <v>0.59807307471432114</v>
      </c>
    </row>
    <row r="192" spans="1:14" x14ac:dyDescent="0.3">
      <c r="A192" t="s">
        <v>31</v>
      </c>
      <c r="B192" s="1">
        <v>3</v>
      </c>
      <c r="C192">
        <f>(207.29+247+232.21)-(3*4.57)</f>
        <v>672.79</v>
      </c>
      <c r="D192" s="1">
        <v>30</v>
      </c>
      <c r="E192">
        <v>25</v>
      </c>
      <c r="F192">
        <f t="shared" si="18"/>
        <v>58875</v>
      </c>
      <c r="G192" t="s">
        <v>10</v>
      </c>
      <c r="H192">
        <v>10.37</v>
      </c>
      <c r="I192">
        <f t="shared" si="19"/>
        <v>1.541342766687971E-2</v>
      </c>
      <c r="J192">
        <f t="shared" si="20"/>
        <v>907.46555388754291</v>
      </c>
      <c r="K192">
        <v>0.28999999999999998</v>
      </c>
      <c r="L192">
        <v>8.08</v>
      </c>
      <c r="M192">
        <f t="shared" si="21"/>
        <v>23.894862604540027</v>
      </c>
      <c r="N192">
        <f t="shared" si="22"/>
        <v>0.59840619443079857</v>
      </c>
    </row>
    <row r="193" spans="1:14" x14ac:dyDescent="0.3">
      <c r="A193" t="s">
        <v>31</v>
      </c>
      <c r="B193" s="1">
        <v>3</v>
      </c>
      <c r="C193">
        <f>(207.29+247+232.21)-(3*4.57)</f>
        <v>672.79</v>
      </c>
      <c r="D193" s="1">
        <v>30</v>
      </c>
      <c r="E193">
        <v>25</v>
      </c>
      <c r="F193">
        <f t="shared" ref="F193:F248" si="29">(3.14*E193*E193*D193)</f>
        <v>58875</v>
      </c>
      <c r="G193" t="s">
        <v>11</v>
      </c>
      <c r="H193">
        <v>10.28</v>
      </c>
      <c r="I193">
        <f t="shared" ref="I193:I247" si="30">(H193/C193)</f>
        <v>1.527965635636677E-2</v>
      </c>
      <c r="J193">
        <f t="shared" ref="J193:J247" si="31">((H193/C193)*F193)</f>
        <v>899.58976798109359</v>
      </c>
      <c r="K193">
        <v>0.25</v>
      </c>
      <c r="L193">
        <v>7.98</v>
      </c>
      <c r="M193">
        <f t="shared" ref="M193:M247" si="32">100*((H193-(L193+K193))/(L193+K193))</f>
        <v>24.908869987849318</v>
      </c>
      <c r="N193">
        <f t="shared" ref="N193:N247" si="33">((L193+K193)/J193)/I193</f>
        <v>0.5987447814097937</v>
      </c>
    </row>
    <row r="194" spans="1:14" x14ac:dyDescent="0.3">
      <c r="A194" t="s">
        <v>34</v>
      </c>
      <c r="B194" s="1">
        <v>3</v>
      </c>
      <c r="C194">
        <f>(293.96+262.3+208.19)-(3*4.57)</f>
        <v>750.74</v>
      </c>
      <c r="D194" s="1">
        <v>30</v>
      </c>
      <c r="E194">
        <v>25</v>
      </c>
      <c r="F194">
        <f t="shared" si="29"/>
        <v>58875</v>
      </c>
      <c r="G194" t="s">
        <v>9</v>
      </c>
      <c r="H194">
        <v>11.08</v>
      </c>
      <c r="I194">
        <f t="shared" si="30"/>
        <v>1.4758771345605669E-2</v>
      </c>
      <c r="J194">
        <f t="shared" si="31"/>
        <v>868.92266297253377</v>
      </c>
      <c r="K194">
        <v>0.12</v>
      </c>
      <c r="L194">
        <v>5.44</v>
      </c>
      <c r="M194">
        <f t="shared" si="32"/>
        <v>99.280575539568332</v>
      </c>
      <c r="N194">
        <f t="shared" si="33"/>
        <v>0.43355426484681153</v>
      </c>
    </row>
    <row r="195" spans="1:14" x14ac:dyDescent="0.3">
      <c r="A195" t="s">
        <v>34</v>
      </c>
      <c r="B195" s="1">
        <v>3</v>
      </c>
      <c r="C195">
        <f>(293.96+262.3+208.19)-(3*4.57)</f>
        <v>750.74</v>
      </c>
      <c r="D195" s="1">
        <v>30</v>
      </c>
      <c r="E195">
        <v>25</v>
      </c>
      <c r="F195">
        <f t="shared" si="29"/>
        <v>58875</v>
      </c>
      <c r="G195" t="s">
        <v>10</v>
      </c>
      <c r="H195">
        <v>10.5</v>
      </c>
      <c r="I195">
        <f t="shared" si="30"/>
        <v>1.3986200282388044E-2</v>
      </c>
      <c r="J195">
        <f t="shared" si="31"/>
        <v>823.43754162559605</v>
      </c>
      <c r="K195">
        <v>0</v>
      </c>
      <c r="L195">
        <v>8.1</v>
      </c>
      <c r="M195">
        <f t="shared" si="32"/>
        <v>29.629629629629633</v>
      </c>
      <c r="N195">
        <f t="shared" si="33"/>
        <v>0.70332266436500712</v>
      </c>
    </row>
    <row r="196" spans="1:14" x14ac:dyDescent="0.3">
      <c r="A196" t="s">
        <v>34</v>
      </c>
      <c r="B196" s="1">
        <v>3</v>
      </c>
      <c r="C196">
        <f>(293.96+262.3+208.19)-(3*4.57)</f>
        <v>750.74</v>
      </c>
      <c r="D196" s="1">
        <v>30</v>
      </c>
      <c r="E196">
        <v>25</v>
      </c>
      <c r="F196">
        <f t="shared" si="29"/>
        <v>58875</v>
      </c>
      <c r="G196" t="s">
        <v>11</v>
      </c>
      <c r="H196">
        <v>10.15</v>
      </c>
      <c r="I196">
        <f t="shared" si="30"/>
        <v>1.3519993606308442E-2</v>
      </c>
      <c r="J196">
        <f t="shared" si="31"/>
        <v>795.98962357140954</v>
      </c>
      <c r="K196">
        <v>0.27</v>
      </c>
      <c r="L196">
        <v>7.72</v>
      </c>
      <c r="M196">
        <f t="shared" si="32"/>
        <v>27.033792240300375</v>
      </c>
      <c r="N196">
        <f t="shared" si="33"/>
        <v>0.74244260645744586</v>
      </c>
    </row>
    <row r="197" spans="1:14" x14ac:dyDescent="0.3">
      <c r="A197" s="2" t="s">
        <v>37</v>
      </c>
      <c r="B197" s="1">
        <v>2</v>
      </c>
      <c r="C197">
        <f>(274.26+274.4+274.07)-(3*4.57)</f>
        <v>809.02</v>
      </c>
      <c r="D197" s="1">
        <v>30</v>
      </c>
      <c r="E197">
        <v>25</v>
      </c>
      <c r="F197">
        <f t="shared" si="29"/>
        <v>58875</v>
      </c>
      <c r="G197" t="s">
        <v>9</v>
      </c>
      <c r="H197">
        <v>11.08</v>
      </c>
      <c r="I197">
        <f t="shared" si="30"/>
        <v>1.369558230946083E-2</v>
      </c>
      <c r="J197">
        <f t="shared" si="31"/>
        <v>806.32740846950639</v>
      </c>
      <c r="K197">
        <v>0.06</v>
      </c>
      <c r="L197">
        <v>7.9</v>
      </c>
      <c r="M197">
        <f t="shared" si="32"/>
        <v>39.195979899497488</v>
      </c>
      <c r="N197">
        <f t="shared" si="33"/>
        <v>0.72081056401470756</v>
      </c>
    </row>
    <row r="198" spans="1:14" x14ac:dyDescent="0.3">
      <c r="A198" s="2" t="s">
        <v>37</v>
      </c>
      <c r="B198" s="1">
        <v>2</v>
      </c>
      <c r="C198">
        <f>(274.26+274.4+274.07)-(3*4.57)</f>
        <v>809.02</v>
      </c>
      <c r="D198" s="1">
        <v>30</v>
      </c>
      <c r="E198">
        <v>25</v>
      </c>
      <c r="F198">
        <f t="shared" si="29"/>
        <v>58875</v>
      </c>
      <c r="G198" t="s">
        <v>10</v>
      </c>
      <c r="H198">
        <v>10.050000000000001</v>
      </c>
      <c r="I198">
        <f t="shared" ref="I198:I199" si="34">(H198/C198)</f>
        <v>1.2422437022570518E-2</v>
      </c>
      <c r="J198">
        <f t="shared" ref="J198:J199" si="35">((H198/C198)*F198)</f>
        <v>731.37097970383923</v>
      </c>
      <c r="K198">
        <v>0.04</v>
      </c>
      <c r="L198">
        <v>7.28</v>
      </c>
      <c r="M198">
        <f t="shared" ref="M198:M199" si="36">100*((H198-(L198+K198))/(L198+K198))</f>
        <v>37.295081967213115</v>
      </c>
      <c r="N198">
        <f t="shared" ref="N198:N199" si="37">((L198+K198)/J198)/I198</f>
        <v>0.80568736600345869</v>
      </c>
    </row>
    <row r="199" spans="1:14" x14ac:dyDescent="0.3">
      <c r="A199" s="2" t="s">
        <v>37</v>
      </c>
      <c r="B199" s="1">
        <v>2</v>
      </c>
      <c r="C199">
        <f>(274.26+274.4+274.07)-(3*4.57)</f>
        <v>809.02</v>
      </c>
      <c r="D199" s="1">
        <v>30</v>
      </c>
      <c r="E199">
        <v>25</v>
      </c>
      <c r="F199">
        <f t="shared" si="29"/>
        <v>58875</v>
      </c>
      <c r="G199" t="s">
        <v>11</v>
      </c>
      <c r="H199">
        <v>10.34</v>
      </c>
      <c r="I199">
        <f t="shared" si="34"/>
        <v>1.2780895404316333E-2</v>
      </c>
      <c r="J199">
        <f t="shared" si="35"/>
        <v>752.47521692912403</v>
      </c>
      <c r="K199">
        <v>0.22</v>
      </c>
      <c r="L199">
        <v>7.1</v>
      </c>
      <c r="M199">
        <f t="shared" si="36"/>
        <v>41.256830601092901</v>
      </c>
      <c r="N199">
        <f t="shared" si="37"/>
        <v>0.76112782591842854</v>
      </c>
    </row>
    <row r="200" spans="1:14" x14ac:dyDescent="0.3">
      <c r="A200" s="2" t="s">
        <v>36</v>
      </c>
      <c r="B200" s="1">
        <v>1</v>
      </c>
      <c r="C200">
        <f>(66.73+51.2+115.77)-(3*2.41)</f>
        <v>226.47</v>
      </c>
      <c r="D200" s="1">
        <v>15</v>
      </c>
      <c r="E200">
        <v>25</v>
      </c>
      <c r="F200">
        <f t="shared" si="29"/>
        <v>29437.5</v>
      </c>
      <c r="G200" t="s">
        <v>9</v>
      </c>
      <c r="H200">
        <v>10.76</v>
      </c>
      <c r="I200">
        <f t="shared" si="30"/>
        <v>4.7511811718991478E-2</v>
      </c>
      <c r="J200">
        <f t="shared" si="31"/>
        <v>1398.6289574778116</v>
      </c>
      <c r="K200">
        <v>0.03</v>
      </c>
      <c r="L200">
        <v>6.69</v>
      </c>
      <c r="M200">
        <f t="shared" si="32"/>
        <v>60.119047619047606</v>
      </c>
      <c r="N200">
        <f t="shared" si="33"/>
        <v>0.10112654414521248</v>
      </c>
    </row>
    <row r="201" spans="1:14" x14ac:dyDescent="0.3">
      <c r="A201" s="2" t="s">
        <v>36</v>
      </c>
      <c r="B201" s="1">
        <v>1</v>
      </c>
      <c r="C201">
        <f>(66.73+51.2+115.77)-(3*2.41)</f>
        <v>226.47</v>
      </c>
      <c r="D201" s="1">
        <v>15</v>
      </c>
      <c r="E201">
        <v>25</v>
      </c>
      <c r="F201">
        <f t="shared" si="29"/>
        <v>29437.5</v>
      </c>
      <c r="G201" t="s">
        <v>10</v>
      </c>
      <c r="H201">
        <v>10.029999999999999</v>
      </c>
      <c r="I201">
        <f t="shared" si="30"/>
        <v>4.4288426723186294E-2</v>
      </c>
      <c r="J201">
        <f t="shared" si="31"/>
        <v>1303.7405616637966</v>
      </c>
      <c r="K201">
        <v>0.04</v>
      </c>
      <c r="L201">
        <v>6.38</v>
      </c>
      <c r="M201">
        <f t="shared" si="32"/>
        <v>56.230529595015568</v>
      </c>
      <c r="N201">
        <f t="shared" si="33"/>
        <v>0.11118689382861441</v>
      </c>
    </row>
    <row r="202" spans="1:14" x14ac:dyDescent="0.3">
      <c r="A202" s="2" t="s">
        <v>36</v>
      </c>
      <c r="B202" s="1">
        <v>1</v>
      </c>
      <c r="C202">
        <f>(66.73+51.2+115.77)-(3*2.41)</f>
        <v>226.47</v>
      </c>
      <c r="D202" s="1">
        <v>15</v>
      </c>
      <c r="E202">
        <v>25</v>
      </c>
      <c r="F202">
        <f t="shared" si="29"/>
        <v>29437.5</v>
      </c>
      <c r="G202" t="s">
        <v>11</v>
      </c>
      <c r="H202">
        <v>9.98</v>
      </c>
      <c r="I202">
        <f t="shared" si="30"/>
        <v>4.4067646928953062E-2</v>
      </c>
      <c r="J202">
        <f t="shared" si="31"/>
        <v>1297.2413564710557</v>
      </c>
      <c r="K202">
        <v>0.01</v>
      </c>
      <c r="L202">
        <v>5.71</v>
      </c>
      <c r="M202">
        <f t="shared" si="32"/>
        <v>74.475524475524495</v>
      </c>
      <c r="N202">
        <f t="shared" si="33"/>
        <v>0.10005882115481235</v>
      </c>
    </row>
    <row r="203" spans="1:14" x14ac:dyDescent="0.3">
      <c r="A203" s="2" t="s">
        <v>37</v>
      </c>
      <c r="B203" s="1">
        <v>3</v>
      </c>
      <c r="C203">
        <f>(317.94+256.44+295.59)-(3*4.57)</f>
        <v>856.26</v>
      </c>
      <c r="D203" s="1">
        <v>30</v>
      </c>
      <c r="E203">
        <v>25</v>
      </c>
      <c r="F203">
        <f t="shared" si="29"/>
        <v>58875</v>
      </c>
      <c r="G203" t="s">
        <v>9</v>
      </c>
      <c r="H203">
        <v>10.67</v>
      </c>
      <c r="I203">
        <f t="shared" si="30"/>
        <v>1.2461168336720155E-2</v>
      </c>
      <c r="J203">
        <f t="shared" si="31"/>
        <v>733.65128582439911</v>
      </c>
      <c r="K203">
        <v>0</v>
      </c>
      <c r="L203">
        <v>8.15</v>
      </c>
      <c r="M203">
        <f t="shared" si="32"/>
        <v>30.920245398772998</v>
      </c>
      <c r="N203">
        <f t="shared" si="33"/>
        <v>0.89147498812945014</v>
      </c>
    </row>
    <row r="204" spans="1:14" x14ac:dyDescent="0.3">
      <c r="A204" s="2" t="s">
        <v>37</v>
      </c>
      <c r="B204" s="1">
        <v>3</v>
      </c>
      <c r="C204">
        <f>(317.94+256.44+295.59)-(3*4.57)</f>
        <v>856.26</v>
      </c>
      <c r="D204" s="1">
        <v>30</v>
      </c>
      <c r="E204">
        <v>25</v>
      </c>
      <c r="F204">
        <f t="shared" si="29"/>
        <v>58875</v>
      </c>
      <c r="G204" t="s">
        <v>10</v>
      </c>
      <c r="H204">
        <v>11.23</v>
      </c>
      <c r="I204">
        <f t="shared" si="30"/>
        <v>1.3115175297222807E-2</v>
      </c>
      <c r="J204">
        <f t="shared" si="31"/>
        <v>772.15594562399281</v>
      </c>
      <c r="K204">
        <v>0</v>
      </c>
      <c r="L204">
        <v>8.42</v>
      </c>
      <c r="M204">
        <f t="shared" si="32"/>
        <v>33.372921615201903</v>
      </c>
      <c r="N204">
        <f t="shared" si="33"/>
        <v>0.83144393922030813</v>
      </c>
    </row>
    <row r="205" spans="1:14" x14ac:dyDescent="0.3">
      <c r="A205" s="2" t="s">
        <v>37</v>
      </c>
      <c r="B205" s="1">
        <v>3</v>
      </c>
      <c r="C205">
        <f>(317.94+256.44+295.59)-(3*4.57)</f>
        <v>856.26</v>
      </c>
      <c r="D205" s="1">
        <v>30</v>
      </c>
      <c r="E205">
        <v>25</v>
      </c>
      <c r="F205">
        <f t="shared" si="29"/>
        <v>58875</v>
      </c>
      <c r="G205" t="s">
        <v>11</v>
      </c>
      <c r="H205">
        <v>10.34</v>
      </c>
      <c r="I205">
        <f t="shared" si="30"/>
        <v>1.2075771377852521E-2</v>
      </c>
      <c r="J205">
        <f t="shared" si="31"/>
        <v>710.96103987106721</v>
      </c>
      <c r="K205">
        <v>0</v>
      </c>
      <c r="L205">
        <v>7.87</v>
      </c>
      <c r="M205">
        <f t="shared" si="32"/>
        <v>31.385006353240147</v>
      </c>
      <c r="N205">
        <f t="shared" si="33"/>
        <v>0.91667217275187229</v>
      </c>
    </row>
    <row r="206" spans="1:14" x14ac:dyDescent="0.3">
      <c r="A206" s="2" t="s">
        <v>35</v>
      </c>
      <c r="B206" s="1">
        <v>2</v>
      </c>
      <c r="C206">
        <f>(199.56+247.33+247.81)-(3*4.57)</f>
        <v>680.99</v>
      </c>
      <c r="D206" s="1">
        <v>30</v>
      </c>
      <c r="E206">
        <v>25</v>
      </c>
      <c r="F206">
        <f t="shared" si="29"/>
        <v>58875</v>
      </c>
      <c r="G206" t="s">
        <v>9</v>
      </c>
      <c r="H206">
        <v>10.79</v>
      </c>
      <c r="I206">
        <f t="shared" si="30"/>
        <v>1.5844579215553826E-2</v>
      </c>
      <c r="J206">
        <f t="shared" si="31"/>
        <v>932.84960131573155</v>
      </c>
      <c r="K206">
        <v>0</v>
      </c>
      <c r="L206">
        <v>8.77</v>
      </c>
      <c r="M206">
        <f t="shared" si="32"/>
        <v>23.033067274800452</v>
      </c>
      <c r="N206">
        <f t="shared" si="33"/>
        <v>0.59334495352277572</v>
      </c>
    </row>
    <row r="207" spans="1:14" x14ac:dyDescent="0.3">
      <c r="A207" s="2" t="s">
        <v>35</v>
      </c>
      <c r="B207" s="1">
        <v>2</v>
      </c>
      <c r="C207">
        <f>(199.56+247.33+247.81)-(3*4.57)</f>
        <v>680.99</v>
      </c>
      <c r="D207" s="1">
        <v>30</v>
      </c>
      <c r="E207">
        <v>25</v>
      </c>
      <c r="F207">
        <f t="shared" si="29"/>
        <v>58875</v>
      </c>
      <c r="G207" t="s">
        <v>10</v>
      </c>
      <c r="H207">
        <v>10.33</v>
      </c>
      <c r="I207">
        <f t="shared" si="30"/>
        <v>1.5169092057152087E-2</v>
      </c>
      <c r="J207">
        <f t="shared" si="31"/>
        <v>893.08029486482917</v>
      </c>
      <c r="K207">
        <v>0.02</v>
      </c>
      <c r="L207">
        <v>8.5</v>
      </c>
      <c r="M207">
        <f t="shared" si="32"/>
        <v>21.244131455399067</v>
      </c>
      <c r="N207">
        <f t="shared" si="33"/>
        <v>0.62891144872549953</v>
      </c>
    </row>
    <row r="208" spans="1:14" x14ac:dyDescent="0.3">
      <c r="A208" s="2" t="s">
        <v>35</v>
      </c>
      <c r="B208" s="1">
        <v>2</v>
      </c>
      <c r="C208">
        <f>(199.56+247.33+247.81)-(3*4.57)</f>
        <v>680.99</v>
      </c>
      <c r="D208" s="1">
        <v>30</v>
      </c>
      <c r="E208">
        <v>25</v>
      </c>
      <c r="F208">
        <f t="shared" si="29"/>
        <v>58875</v>
      </c>
      <c r="G208" t="s">
        <v>11</v>
      </c>
      <c r="H208">
        <v>10.210000000000001</v>
      </c>
      <c r="I208">
        <f t="shared" si="30"/>
        <v>1.4992878015829896E-2</v>
      </c>
      <c r="J208">
        <f t="shared" si="31"/>
        <v>882.70569318198511</v>
      </c>
      <c r="K208">
        <v>0</v>
      </c>
      <c r="L208">
        <v>5.24</v>
      </c>
      <c r="M208">
        <f t="shared" si="32"/>
        <v>94.84732824427482</v>
      </c>
      <c r="N208">
        <f t="shared" si="33"/>
        <v>0.39594088711549391</v>
      </c>
    </row>
    <row r="209" spans="1:14" x14ac:dyDescent="0.3">
      <c r="A209" s="2" t="s">
        <v>34</v>
      </c>
      <c r="B209" s="1">
        <v>2</v>
      </c>
      <c r="C209">
        <f>(278.56+249.55+208.17)-(3*4.57)</f>
        <v>722.56999999999994</v>
      </c>
      <c r="D209" s="1">
        <v>30</v>
      </c>
      <c r="E209">
        <v>25</v>
      </c>
      <c r="F209">
        <f t="shared" si="29"/>
        <v>58875</v>
      </c>
      <c r="G209" t="s">
        <v>9</v>
      </c>
      <c r="H209">
        <v>10.199999999999999</v>
      </c>
      <c r="I209">
        <f t="shared" si="30"/>
        <v>1.4116279391616037E-2</v>
      </c>
      <c r="J209">
        <f t="shared" si="31"/>
        <v>831.09594918139419</v>
      </c>
      <c r="K209">
        <v>0.08</v>
      </c>
      <c r="L209">
        <v>7.41</v>
      </c>
      <c r="M209">
        <f t="shared" si="32"/>
        <v>36.181575433911867</v>
      </c>
      <c r="N209">
        <f t="shared" si="33"/>
        <v>0.63842576678429253</v>
      </c>
    </row>
    <row r="210" spans="1:14" x14ac:dyDescent="0.3">
      <c r="A210" s="2" t="s">
        <v>34</v>
      </c>
      <c r="B210" s="1">
        <v>2</v>
      </c>
      <c r="C210">
        <f>(278.56+249.55+208.17)-(3*4.57)</f>
        <v>722.56999999999994</v>
      </c>
      <c r="D210" s="1">
        <v>30</v>
      </c>
      <c r="E210">
        <v>25</v>
      </c>
      <c r="F210">
        <f t="shared" si="29"/>
        <v>58875</v>
      </c>
      <c r="G210" t="s">
        <v>10</v>
      </c>
      <c r="H210">
        <v>10.039999999999999</v>
      </c>
      <c r="I210">
        <f t="shared" si="30"/>
        <v>1.3894847558022061E-2</v>
      </c>
      <c r="J210">
        <f t="shared" si="31"/>
        <v>818.05914997854882</v>
      </c>
      <c r="K210">
        <v>0</v>
      </c>
      <c r="L210">
        <v>7.49</v>
      </c>
      <c r="M210">
        <f t="shared" si="32"/>
        <v>34.045393858477958</v>
      </c>
      <c r="N210">
        <f t="shared" si="33"/>
        <v>0.65893613569861775</v>
      </c>
    </row>
    <row r="211" spans="1:14" x14ac:dyDescent="0.3">
      <c r="A211" s="2" t="s">
        <v>34</v>
      </c>
      <c r="B211" s="1">
        <v>2</v>
      </c>
      <c r="C211">
        <f>(278.56+249.55+208.17)-(3*4.57)</f>
        <v>722.56999999999994</v>
      </c>
      <c r="D211" s="1">
        <v>30</v>
      </c>
      <c r="E211">
        <v>25</v>
      </c>
      <c r="F211">
        <f t="shared" si="29"/>
        <v>58875</v>
      </c>
      <c r="G211" t="s">
        <v>11</v>
      </c>
      <c r="H211">
        <v>10.119999999999999</v>
      </c>
      <c r="I211">
        <f t="shared" si="30"/>
        <v>1.4005563474819049E-2</v>
      </c>
      <c r="J211">
        <f t="shared" si="31"/>
        <v>824.57754957997156</v>
      </c>
      <c r="K211">
        <v>0</v>
      </c>
      <c r="L211">
        <v>7.39</v>
      </c>
      <c r="M211">
        <f t="shared" si="32"/>
        <v>36.94181326116373</v>
      </c>
      <c r="N211">
        <f t="shared" si="33"/>
        <v>0.63990034744832014</v>
      </c>
    </row>
    <row r="212" spans="1:14" x14ac:dyDescent="0.3">
      <c r="A212" s="3" t="s">
        <v>38</v>
      </c>
      <c r="B212" s="1">
        <v>1</v>
      </c>
      <c r="C212">
        <f>(111.17+110.61+133.12)-(3*4.57)</f>
        <v>341.19</v>
      </c>
      <c r="D212" s="1">
        <v>15</v>
      </c>
      <c r="E212">
        <v>25</v>
      </c>
      <c r="F212">
        <f t="shared" si="29"/>
        <v>29437.5</v>
      </c>
      <c r="G212" t="s">
        <v>9</v>
      </c>
      <c r="H212">
        <v>10.39</v>
      </c>
      <c r="I212">
        <f t="shared" si="30"/>
        <v>3.0452240687007241E-2</v>
      </c>
      <c r="J212">
        <f t="shared" si="31"/>
        <v>896.43783522377566</v>
      </c>
      <c r="K212">
        <v>0.17</v>
      </c>
      <c r="L212">
        <v>5.83</v>
      </c>
      <c r="M212">
        <f t="shared" si="32"/>
        <v>73.166666666666686</v>
      </c>
      <c r="N212">
        <f t="shared" si="33"/>
        <v>0.21979196843242521</v>
      </c>
    </row>
    <row r="213" spans="1:14" x14ac:dyDescent="0.3">
      <c r="A213" s="3" t="s">
        <v>38</v>
      </c>
      <c r="B213" s="1">
        <v>1</v>
      </c>
      <c r="C213">
        <f>(111.17+110.61+133.12)-(3*4.57)</f>
        <v>341.19</v>
      </c>
      <c r="D213" s="1">
        <v>15</v>
      </c>
      <c r="E213">
        <v>25</v>
      </c>
      <c r="F213">
        <f t="shared" si="29"/>
        <v>29437.5</v>
      </c>
      <c r="G213" t="s">
        <v>10</v>
      </c>
      <c r="H213">
        <v>10.5</v>
      </c>
      <c r="I213">
        <f t="shared" si="30"/>
        <v>3.0774641695243118E-2</v>
      </c>
      <c r="J213">
        <f t="shared" si="31"/>
        <v>905.92851490371925</v>
      </c>
      <c r="K213">
        <v>0</v>
      </c>
      <c r="L213">
        <v>5.7</v>
      </c>
      <c r="M213">
        <f t="shared" si="32"/>
        <v>84.210526315789465</v>
      </c>
      <c r="N213">
        <f t="shared" si="33"/>
        <v>0.20445037938905503</v>
      </c>
    </row>
    <row r="214" spans="1:14" x14ac:dyDescent="0.3">
      <c r="A214" s="3" t="s">
        <v>38</v>
      </c>
      <c r="B214" s="1">
        <v>1</v>
      </c>
      <c r="C214">
        <f>(111.17+110.61+133.12)-(3*4.57)</f>
        <v>341.19</v>
      </c>
      <c r="D214" s="1">
        <v>15</v>
      </c>
      <c r="E214">
        <v>25</v>
      </c>
      <c r="F214">
        <f t="shared" si="29"/>
        <v>29437.5</v>
      </c>
      <c r="G214" t="s">
        <v>11</v>
      </c>
      <c r="H214">
        <v>10.16</v>
      </c>
      <c r="I214">
        <f t="shared" si="30"/>
        <v>2.9778129487968583E-2</v>
      </c>
      <c r="J214">
        <f t="shared" si="31"/>
        <v>876.59368680207513</v>
      </c>
      <c r="K214">
        <v>7.0000000000000007E-2</v>
      </c>
      <c r="L214">
        <v>6.22</v>
      </c>
      <c r="M214">
        <f t="shared" si="32"/>
        <v>61.526232114467405</v>
      </c>
      <c r="N214">
        <f t="shared" si="33"/>
        <v>0.24096551413207917</v>
      </c>
    </row>
    <row r="215" spans="1:14" x14ac:dyDescent="0.3">
      <c r="A215" s="3" t="s">
        <v>35</v>
      </c>
      <c r="B215" s="1">
        <v>3</v>
      </c>
      <c r="C215">
        <f>(261.46+250.79+246.37)-(4.57+4.57+2.41)</f>
        <v>747.07</v>
      </c>
      <c r="D215" s="1">
        <v>30</v>
      </c>
      <c r="E215">
        <v>25</v>
      </c>
      <c r="F215">
        <f t="shared" si="29"/>
        <v>58875</v>
      </c>
      <c r="G215" t="s">
        <v>9</v>
      </c>
      <c r="H215">
        <v>10.55</v>
      </c>
      <c r="I215">
        <f t="shared" si="30"/>
        <v>1.4121835972532694E-2</v>
      </c>
      <c r="J215">
        <f t="shared" si="31"/>
        <v>831.42309288286242</v>
      </c>
      <c r="K215">
        <v>0.03</v>
      </c>
      <c r="L215">
        <v>8.75</v>
      </c>
      <c r="M215">
        <f t="shared" si="32"/>
        <v>20.159453302961293</v>
      </c>
      <c r="N215">
        <f t="shared" si="33"/>
        <v>0.74779278431836183</v>
      </c>
    </row>
    <row r="216" spans="1:14" x14ac:dyDescent="0.3">
      <c r="A216" s="3" t="s">
        <v>35</v>
      </c>
      <c r="B216" s="1">
        <v>3</v>
      </c>
      <c r="C216">
        <f>(261.46+250.79+246.37)-(4.57+4.57+2.41)</f>
        <v>747.07</v>
      </c>
      <c r="D216" s="1">
        <v>30</v>
      </c>
      <c r="E216">
        <v>25</v>
      </c>
      <c r="F216">
        <f t="shared" si="29"/>
        <v>58875</v>
      </c>
      <c r="G216" t="s">
        <v>10</v>
      </c>
      <c r="H216">
        <v>10.15</v>
      </c>
      <c r="I216">
        <f t="shared" si="30"/>
        <v>1.3586410911962735E-2</v>
      </c>
      <c r="J216">
        <f t="shared" si="31"/>
        <v>799.89994244180605</v>
      </c>
      <c r="K216">
        <v>0</v>
      </c>
      <c r="L216">
        <v>8.51</v>
      </c>
      <c r="M216">
        <f t="shared" si="32"/>
        <v>19.271445358401888</v>
      </c>
      <c r="N216">
        <f t="shared" si="33"/>
        <v>0.78304937839763422</v>
      </c>
    </row>
    <row r="217" spans="1:14" x14ac:dyDescent="0.3">
      <c r="A217" s="3" t="s">
        <v>35</v>
      </c>
      <c r="B217" s="1">
        <v>3</v>
      </c>
      <c r="C217">
        <f>(261.46+250.79+246.37)-(4.57+4.57+2.41)</f>
        <v>747.07</v>
      </c>
      <c r="D217" s="1">
        <v>30</v>
      </c>
      <c r="E217">
        <v>25</v>
      </c>
      <c r="F217">
        <f t="shared" si="29"/>
        <v>58875</v>
      </c>
      <c r="G217" t="s">
        <v>11</v>
      </c>
      <c r="H217">
        <v>10.029999999999999</v>
      </c>
      <c r="I217">
        <f t="shared" si="30"/>
        <v>1.3425783393791744E-2</v>
      </c>
      <c r="J217">
        <f t="shared" si="31"/>
        <v>790.44299730948899</v>
      </c>
      <c r="K217">
        <v>0.11</v>
      </c>
      <c r="L217">
        <v>8.25</v>
      </c>
      <c r="M217">
        <f t="shared" si="32"/>
        <v>19.976076555023926</v>
      </c>
      <c r="N217">
        <f t="shared" si="33"/>
        <v>0.78776391808358204</v>
      </c>
    </row>
    <row r="218" spans="1:14" x14ac:dyDescent="0.3">
      <c r="A218" s="3" t="s">
        <v>36</v>
      </c>
      <c r="B218" s="1">
        <v>4</v>
      </c>
      <c r="C218">
        <f>(407.15+256.36+354.65)-(3*4.57)</f>
        <v>1004.4499999999999</v>
      </c>
      <c r="D218" s="1">
        <v>44</v>
      </c>
      <c r="E218">
        <v>25</v>
      </c>
      <c r="F218">
        <f t="shared" si="29"/>
        <v>86350</v>
      </c>
      <c r="G218" t="s">
        <v>9</v>
      </c>
      <c r="H218">
        <v>10.36</v>
      </c>
      <c r="I218">
        <f t="shared" si="30"/>
        <v>1.0314102245009707E-2</v>
      </c>
      <c r="J218">
        <f t="shared" si="31"/>
        <v>890.6227288565882</v>
      </c>
      <c r="K218">
        <v>0</v>
      </c>
      <c r="L218">
        <v>8.0299999999999994</v>
      </c>
      <c r="M218">
        <f t="shared" si="32"/>
        <v>29.016189290161897</v>
      </c>
      <c r="N218">
        <f t="shared" si="33"/>
        <v>0.87415880979449967</v>
      </c>
    </row>
    <row r="219" spans="1:14" x14ac:dyDescent="0.3">
      <c r="A219" s="3" t="s">
        <v>36</v>
      </c>
      <c r="B219" s="1">
        <v>4</v>
      </c>
      <c r="C219">
        <f>(407.15+256.36+354.65)-(3*4.57)</f>
        <v>1004.4499999999999</v>
      </c>
      <c r="D219" s="1">
        <v>44</v>
      </c>
      <c r="E219">
        <v>25</v>
      </c>
      <c r="F219">
        <f t="shared" si="29"/>
        <v>86350</v>
      </c>
      <c r="G219" t="s">
        <v>10</v>
      </c>
      <c r="H219">
        <v>10.35</v>
      </c>
      <c r="I219">
        <f t="shared" si="30"/>
        <v>1.0304146547862015E-2</v>
      </c>
      <c r="J219">
        <f t="shared" si="31"/>
        <v>889.76305440788497</v>
      </c>
      <c r="K219">
        <v>0.09</v>
      </c>
      <c r="L219">
        <v>8.0299999999999994</v>
      </c>
      <c r="M219">
        <f t="shared" si="32"/>
        <v>27.463054187192128</v>
      </c>
      <c r="N219">
        <f t="shared" si="33"/>
        <v>0.88566530901400109</v>
      </c>
    </row>
    <row r="220" spans="1:14" x14ac:dyDescent="0.3">
      <c r="A220" s="3" t="s">
        <v>36</v>
      </c>
      <c r="B220" s="1">
        <v>4</v>
      </c>
      <c r="C220">
        <f>(407.15+256.36+354.65)-(3*4.57)</f>
        <v>1004.4499999999999</v>
      </c>
      <c r="D220" s="1">
        <v>44</v>
      </c>
      <c r="E220">
        <v>25</v>
      </c>
      <c r="F220">
        <f t="shared" si="29"/>
        <v>86350</v>
      </c>
      <c r="G220" t="s">
        <v>11</v>
      </c>
      <c r="H220">
        <v>10.09</v>
      </c>
      <c r="I220">
        <f t="shared" si="30"/>
        <v>1.0045298422022002E-2</v>
      </c>
      <c r="J220">
        <f t="shared" si="31"/>
        <v>867.41151874159982</v>
      </c>
      <c r="K220">
        <v>0.03</v>
      </c>
      <c r="L220">
        <v>7.89</v>
      </c>
      <c r="M220">
        <f t="shared" si="32"/>
        <v>27.3989898989899</v>
      </c>
      <c r="N220">
        <f t="shared" si="33"/>
        <v>0.90894405490004038</v>
      </c>
    </row>
    <row r="221" spans="1:14" x14ac:dyDescent="0.3">
      <c r="A221" s="3" t="s">
        <v>35</v>
      </c>
      <c r="B221" s="1">
        <v>1</v>
      </c>
      <c r="C221">
        <f>(115.9+105.09+115.89)-(3*4.57)</f>
        <v>323.17</v>
      </c>
      <c r="D221" s="1">
        <v>15</v>
      </c>
      <c r="E221">
        <v>25</v>
      </c>
      <c r="F221">
        <f t="shared" si="29"/>
        <v>29437.5</v>
      </c>
      <c r="G221" t="s">
        <v>9</v>
      </c>
      <c r="H221">
        <v>10.82</v>
      </c>
      <c r="I221">
        <f t="shared" si="30"/>
        <v>3.3480830522635147E-2</v>
      </c>
      <c r="J221">
        <f t="shared" si="31"/>
        <v>985.59194851007214</v>
      </c>
      <c r="K221">
        <v>0</v>
      </c>
      <c r="L221">
        <v>8.3000000000000007</v>
      </c>
      <c r="M221">
        <f t="shared" si="32"/>
        <v>30.361445783132524</v>
      </c>
      <c r="N221">
        <f t="shared" si="33"/>
        <v>0.25152706480844911</v>
      </c>
    </row>
    <row r="222" spans="1:14" x14ac:dyDescent="0.3">
      <c r="A222" s="3" t="s">
        <v>35</v>
      </c>
      <c r="B222" s="1">
        <v>1</v>
      </c>
      <c r="C222">
        <f>(115.9+105.09+115.89)-(3*4.57)</f>
        <v>323.17</v>
      </c>
      <c r="D222" s="1">
        <v>15</v>
      </c>
      <c r="E222">
        <v>25</v>
      </c>
      <c r="F222">
        <f t="shared" si="29"/>
        <v>29437.5</v>
      </c>
      <c r="G222" t="s">
        <v>10</v>
      </c>
      <c r="H222">
        <v>10.69</v>
      </c>
      <c r="I222">
        <f t="shared" si="30"/>
        <v>3.3078565460902924E-2</v>
      </c>
      <c r="J222">
        <f t="shared" si="31"/>
        <v>973.75027075532978</v>
      </c>
      <c r="K222">
        <v>0.13</v>
      </c>
      <c r="L222">
        <v>8.19</v>
      </c>
      <c r="M222">
        <f t="shared" si="32"/>
        <v>28.485576923076909</v>
      </c>
      <c r="N222">
        <f t="shared" si="33"/>
        <v>0.25830277260550139</v>
      </c>
    </row>
    <row r="223" spans="1:14" x14ac:dyDescent="0.3">
      <c r="A223" s="3" t="s">
        <v>35</v>
      </c>
      <c r="B223" s="1">
        <v>1</v>
      </c>
      <c r="C223">
        <f>(115.9+105.09+115.89)-(3*4.57)</f>
        <v>323.17</v>
      </c>
      <c r="D223" s="1">
        <v>15</v>
      </c>
      <c r="E223">
        <v>25</v>
      </c>
      <c r="F223">
        <f t="shared" si="29"/>
        <v>29437.5</v>
      </c>
      <c r="G223" t="s">
        <v>11</v>
      </c>
      <c r="H223">
        <v>10.26</v>
      </c>
      <c r="I223">
        <f t="shared" si="30"/>
        <v>3.1747996410557908E-2</v>
      </c>
      <c r="J223">
        <f t="shared" si="31"/>
        <v>934.58164433579839</v>
      </c>
      <c r="K223">
        <v>0.11</v>
      </c>
      <c r="L223">
        <v>7.89</v>
      </c>
      <c r="M223">
        <f t="shared" si="32"/>
        <v>28.249999999999996</v>
      </c>
      <c r="N223">
        <f t="shared" si="33"/>
        <v>0.26962267768181292</v>
      </c>
    </row>
    <row r="224" spans="1:14" x14ac:dyDescent="0.3">
      <c r="A224" s="3" t="s">
        <v>38</v>
      </c>
      <c r="B224" s="1">
        <v>4</v>
      </c>
      <c r="C224">
        <f>(402.38+306.44+381.1)-(3*4.57)</f>
        <v>1076.21</v>
      </c>
      <c r="D224" s="1">
        <v>45</v>
      </c>
      <c r="E224">
        <v>25</v>
      </c>
      <c r="F224">
        <f t="shared" si="29"/>
        <v>88312.5</v>
      </c>
      <c r="G224" t="s">
        <v>9</v>
      </c>
      <c r="H224">
        <v>11.12</v>
      </c>
      <c r="I224">
        <f t="shared" si="30"/>
        <v>1.0332555913808642E-2</v>
      </c>
      <c r="J224">
        <f t="shared" si="31"/>
        <v>912.49384413822565</v>
      </c>
      <c r="K224">
        <v>0.14000000000000001</v>
      </c>
      <c r="L224">
        <v>8.67</v>
      </c>
      <c r="M224">
        <f t="shared" si="32"/>
        <v>26.220204313280348</v>
      </c>
      <c r="N224">
        <f t="shared" si="33"/>
        <v>0.93441155646449292</v>
      </c>
    </row>
    <row r="225" spans="1:14" x14ac:dyDescent="0.3">
      <c r="A225" s="3" t="s">
        <v>38</v>
      </c>
      <c r="B225" s="1">
        <v>4</v>
      </c>
      <c r="C225">
        <f>(402.38+306.44+381.1)-(3*4.57)</f>
        <v>1076.21</v>
      </c>
      <c r="D225" s="1">
        <v>45</v>
      </c>
      <c r="E225">
        <v>25</v>
      </c>
      <c r="F225">
        <f t="shared" si="29"/>
        <v>88312.5</v>
      </c>
      <c r="G225" t="s">
        <v>10</v>
      </c>
      <c r="H225">
        <v>10.38</v>
      </c>
      <c r="I225">
        <f t="shared" si="30"/>
        <v>9.6449577684652628E-3</v>
      </c>
      <c r="J225">
        <f t="shared" si="31"/>
        <v>851.77033292758847</v>
      </c>
      <c r="K225">
        <v>0.2</v>
      </c>
      <c r="L225">
        <v>7.78</v>
      </c>
      <c r="M225">
        <f t="shared" si="32"/>
        <v>30.075187969924816</v>
      </c>
      <c r="N225">
        <f t="shared" si="33"/>
        <v>0.97135963291340965</v>
      </c>
    </row>
    <row r="226" spans="1:14" x14ac:dyDescent="0.3">
      <c r="A226" s="3" t="s">
        <v>38</v>
      </c>
      <c r="B226" s="1">
        <v>4</v>
      </c>
      <c r="C226">
        <f>(402.38+306.44+381.1)-(3*4.57)</f>
        <v>1076.21</v>
      </c>
      <c r="D226" s="1">
        <v>45</v>
      </c>
      <c r="E226">
        <v>25</v>
      </c>
      <c r="F226">
        <f t="shared" si="29"/>
        <v>88312.5</v>
      </c>
      <c r="G226" t="s">
        <v>11</v>
      </c>
      <c r="H226">
        <v>10.119999999999999</v>
      </c>
      <c r="I226">
        <f t="shared" si="30"/>
        <v>9.4033692309121817E-3</v>
      </c>
      <c r="J226">
        <f t="shared" si="31"/>
        <v>830.43504520493207</v>
      </c>
      <c r="K226">
        <v>0.24</v>
      </c>
      <c r="L226">
        <v>7.44</v>
      </c>
      <c r="M226">
        <f t="shared" si="32"/>
        <v>31.770833333333314</v>
      </c>
      <c r="N226">
        <f t="shared" si="33"/>
        <v>0.98349478657642353</v>
      </c>
    </row>
    <row r="227" spans="1:14" x14ac:dyDescent="0.3">
      <c r="A227" s="3" t="s">
        <v>39</v>
      </c>
      <c r="B227" s="1">
        <v>1</v>
      </c>
      <c r="C227">
        <f>(119.56+112.95+96.87)-(3*4.57)</f>
        <v>315.67</v>
      </c>
      <c r="D227" s="1">
        <v>30</v>
      </c>
      <c r="E227">
        <v>25</v>
      </c>
      <c r="F227">
        <f t="shared" si="29"/>
        <v>58875</v>
      </c>
      <c r="G227" t="s">
        <v>9</v>
      </c>
      <c r="H227">
        <v>10.64</v>
      </c>
      <c r="I227">
        <f t="shared" si="30"/>
        <v>3.3706085469002438E-2</v>
      </c>
      <c r="J227">
        <f t="shared" si="31"/>
        <v>1984.4457819875186</v>
      </c>
      <c r="K227">
        <v>0.03</v>
      </c>
      <c r="L227">
        <v>7.98</v>
      </c>
      <c r="M227">
        <f t="shared" si="32"/>
        <v>32.833957553058681</v>
      </c>
      <c r="N227">
        <f t="shared" si="33"/>
        <v>0.11975260253997502</v>
      </c>
    </row>
    <row r="228" spans="1:14" x14ac:dyDescent="0.3">
      <c r="A228" s="3" t="s">
        <v>39</v>
      </c>
      <c r="B228" s="1">
        <v>1</v>
      </c>
      <c r="C228">
        <f>(119.56+112.95+96.87)-(3*4.57)</f>
        <v>315.67</v>
      </c>
      <c r="D228" s="1">
        <v>30</v>
      </c>
      <c r="E228">
        <v>25</v>
      </c>
      <c r="F228">
        <f t="shared" si="29"/>
        <v>58875</v>
      </c>
      <c r="G228" t="s">
        <v>10</v>
      </c>
      <c r="H228">
        <v>10.4</v>
      </c>
      <c r="I228">
        <f t="shared" si="30"/>
        <v>3.2945797826844488E-2</v>
      </c>
      <c r="J228">
        <f t="shared" si="31"/>
        <v>1939.6838470554692</v>
      </c>
      <c r="K228">
        <v>0.04</v>
      </c>
      <c r="L228">
        <v>7.78</v>
      </c>
      <c r="M228">
        <f t="shared" si="32"/>
        <v>32.992327365728904</v>
      </c>
      <c r="N228">
        <f t="shared" si="33"/>
        <v>0.12237022958799736</v>
      </c>
    </row>
    <row r="229" spans="1:14" x14ac:dyDescent="0.3">
      <c r="A229" s="3" t="s">
        <v>39</v>
      </c>
      <c r="B229" s="1">
        <v>1</v>
      </c>
      <c r="C229">
        <f>(119.56+112.95+96.87)-(3*4.57)</f>
        <v>315.67</v>
      </c>
      <c r="D229" s="1">
        <v>30</v>
      </c>
      <c r="E229">
        <v>25</v>
      </c>
      <c r="F229">
        <f t="shared" si="29"/>
        <v>58875</v>
      </c>
      <c r="G229" t="s">
        <v>11</v>
      </c>
      <c r="H229">
        <v>10.47</v>
      </c>
      <c r="I229">
        <f t="shared" si="30"/>
        <v>3.3167548389140558E-2</v>
      </c>
      <c r="J229">
        <f t="shared" si="31"/>
        <v>1952.7394114106503</v>
      </c>
      <c r="K229">
        <v>0</v>
      </c>
      <c r="L229">
        <v>7.92</v>
      </c>
      <c r="M229">
        <f t="shared" si="32"/>
        <v>32.19696969696971</v>
      </c>
      <c r="N229">
        <f t="shared" si="33"/>
        <v>0.1222834037051596</v>
      </c>
    </row>
    <row r="230" spans="1:14" x14ac:dyDescent="0.3">
      <c r="A230" s="3" t="s">
        <v>40</v>
      </c>
      <c r="B230" s="1">
        <v>1</v>
      </c>
      <c r="C230">
        <f>(59.52+100.07+116.67)-(4.57+4.57+2.41)</f>
        <v>264.70999999999998</v>
      </c>
      <c r="D230" s="1">
        <v>15</v>
      </c>
      <c r="E230">
        <v>25</v>
      </c>
      <c r="F230">
        <f t="shared" si="29"/>
        <v>29437.5</v>
      </c>
      <c r="G230" t="s">
        <v>9</v>
      </c>
      <c r="H230">
        <v>10.65</v>
      </c>
      <c r="I230">
        <f t="shared" si="30"/>
        <v>4.023270749121681E-2</v>
      </c>
      <c r="J230">
        <f t="shared" si="31"/>
        <v>1184.3503267726949</v>
      </c>
      <c r="K230">
        <v>0.1</v>
      </c>
      <c r="L230">
        <v>7.24</v>
      </c>
      <c r="M230">
        <f t="shared" si="32"/>
        <v>45.095367847411453</v>
      </c>
      <c r="N230">
        <f t="shared" si="33"/>
        <v>0.154041101677338</v>
      </c>
    </row>
    <row r="231" spans="1:14" x14ac:dyDescent="0.3">
      <c r="A231" s="3" t="s">
        <v>40</v>
      </c>
      <c r="B231" s="1">
        <v>1</v>
      </c>
      <c r="C231">
        <f>(59.52+100.07+116.67)-(4.57+4.57+2.41)</f>
        <v>264.70999999999998</v>
      </c>
      <c r="D231" s="1">
        <v>15</v>
      </c>
      <c r="E231">
        <v>25</v>
      </c>
      <c r="F231">
        <f t="shared" si="29"/>
        <v>29437.5</v>
      </c>
      <c r="G231" t="s">
        <v>10</v>
      </c>
      <c r="H231">
        <v>9.9700000000000006</v>
      </c>
      <c r="I231">
        <f t="shared" si="30"/>
        <v>3.7663858562200149E-2</v>
      </c>
      <c r="J231">
        <f t="shared" si="31"/>
        <v>1108.729836424767</v>
      </c>
      <c r="K231" t="s">
        <v>28</v>
      </c>
      <c r="L231" t="s">
        <v>28</v>
      </c>
      <c r="M231" t="s">
        <v>28</v>
      </c>
      <c r="N231" t="s">
        <v>28</v>
      </c>
    </row>
    <row r="232" spans="1:14" x14ac:dyDescent="0.3">
      <c r="A232" s="3" t="s">
        <v>40</v>
      </c>
      <c r="B232" s="1">
        <v>1</v>
      </c>
      <c r="C232">
        <f>(59.52+100.07+116.67)-(4.57+4.57+2.41)</f>
        <v>264.70999999999998</v>
      </c>
      <c r="D232" s="1">
        <v>15</v>
      </c>
      <c r="E232">
        <v>25</v>
      </c>
      <c r="F232">
        <f t="shared" si="29"/>
        <v>29437.5</v>
      </c>
      <c r="G232" t="s">
        <v>11</v>
      </c>
      <c r="H232">
        <v>10.43</v>
      </c>
      <c r="I232">
        <f t="shared" si="30"/>
        <v>3.9401609308299654E-2</v>
      </c>
      <c r="J232">
        <f t="shared" si="31"/>
        <v>1159.8848740130711</v>
      </c>
      <c r="K232">
        <v>0.03</v>
      </c>
      <c r="L232">
        <v>7.16</v>
      </c>
      <c r="M232">
        <f t="shared" si="32"/>
        <v>45.0625869262865</v>
      </c>
      <c r="N232">
        <f t="shared" si="33"/>
        <v>0.15732583489318608</v>
      </c>
    </row>
    <row r="233" spans="1:14" x14ac:dyDescent="0.3">
      <c r="A233" s="3" t="s">
        <v>41</v>
      </c>
      <c r="B233" s="1">
        <v>1</v>
      </c>
      <c r="C233">
        <f>(126.75+143.58+188.88)-(3*4.57)</f>
        <v>445.50000000000006</v>
      </c>
      <c r="D233" s="1">
        <v>15</v>
      </c>
      <c r="E233">
        <v>25</v>
      </c>
      <c r="F233">
        <f t="shared" si="29"/>
        <v>29437.5</v>
      </c>
      <c r="G233" t="s">
        <v>9</v>
      </c>
      <c r="H233">
        <v>10.94</v>
      </c>
      <c r="I233">
        <f t="shared" si="30"/>
        <v>2.455667789001122E-2</v>
      </c>
      <c r="J233">
        <f t="shared" si="31"/>
        <v>722.88720538720531</v>
      </c>
      <c r="K233">
        <v>0</v>
      </c>
      <c r="L233">
        <v>7</v>
      </c>
      <c r="M233">
        <f t="shared" si="32"/>
        <v>56.285714285714285</v>
      </c>
      <c r="N233">
        <f t="shared" si="33"/>
        <v>0.39432824717690362</v>
      </c>
    </row>
    <row r="234" spans="1:14" x14ac:dyDescent="0.3">
      <c r="A234" s="3" t="s">
        <v>41</v>
      </c>
      <c r="B234" s="1">
        <v>1</v>
      </c>
      <c r="C234">
        <f>(126.75+143.58+188.88)-(3*4.57)</f>
        <v>445.50000000000006</v>
      </c>
      <c r="D234" s="1">
        <v>15</v>
      </c>
      <c r="E234">
        <v>25</v>
      </c>
      <c r="F234">
        <f t="shared" si="29"/>
        <v>29437.5</v>
      </c>
      <c r="G234" t="s">
        <v>10</v>
      </c>
      <c r="H234">
        <v>10.32</v>
      </c>
      <c r="I234">
        <f t="shared" si="30"/>
        <v>2.3164983164983163E-2</v>
      </c>
      <c r="J234">
        <f t="shared" si="31"/>
        <v>681.9191919191918</v>
      </c>
      <c r="K234">
        <v>0.11</v>
      </c>
      <c r="L234">
        <v>6.68</v>
      </c>
      <c r="M234">
        <f t="shared" si="32"/>
        <v>51.988217967599418</v>
      </c>
      <c r="N234">
        <f t="shared" si="33"/>
        <v>0.42983806447279144</v>
      </c>
    </row>
    <row r="235" spans="1:14" x14ac:dyDescent="0.3">
      <c r="A235" s="3" t="s">
        <v>41</v>
      </c>
      <c r="B235" s="1">
        <v>1</v>
      </c>
      <c r="C235">
        <f>(126.75+143.58+188.88)-(3*4.57)</f>
        <v>445.50000000000006</v>
      </c>
      <c r="D235" s="1">
        <v>15</v>
      </c>
      <c r="E235">
        <v>25</v>
      </c>
      <c r="F235">
        <f t="shared" si="29"/>
        <v>29437.5</v>
      </c>
      <c r="G235" t="s">
        <v>11</v>
      </c>
      <c r="H235">
        <v>9.65</v>
      </c>
      <c r="I235">
        <f t="shared" si="30"/>
        <v>2.1661054994388324E-2</v>
      </c>
      <c r="J235">
        <f t="shared" si="31"/>
        <v>637.64730639730624</v>
      </c>
      <c r="K235">
        <v>0</v>
      </c>
      <c r="L235">
        <v>6.58</v>
      </c>
      <c r="M235">
        <f t="shared" si="32"/>
        <v>46.656534954407299</v>
      </c>
      <c r="N235">
        <f t="shared" si="33"/>
        <v>0.47639342534395418</v>
      </c>
    </row>
    <row r="236" spans="1:14" x14ac:dyDescent="0.3">
      <c r="A236" s="3" t="s">
        <v>33</v>
      </c>
      <c r="B236" s="1">
        <v>1</v>
      </c>
      <c r="C236">
        <f>(130.81+112.19+84.94)-(4.57+2.41+2.41)</f>
        <v>318.55</v>
      </c>
      <c r="D236" s="1">
        <v>15</v>
      </c>
      <c r="E236">
        <v>25</v>
      </c>
      <c r="F236">
        <f t="shared" si="29"/>
        <v>29437.5</v>
      </c>
      <c r="G236" t="s">
        <v>9</v>
      </c>
      <c r="H236">
        <v>9.5</v>
      </c>
      <c r="I236">
        <f t="shared" si="30"/>
        <v>2.9822633809449065E-2</v>
      </c>
      <c r="J236">
        <f t="shared" si="31"/>
        <v>877.90378276565684</v>
      </c>
      <c r="K236">
        <v>0</v>
      </c>
      <c r="L236">
        <v>6.25</v>
      </c>
      <c r="M236">
        <f t="shared" si="32"/>
        <v>52</v>
      </c>
      <c r="N236">
        <f t="shared" si="33"/>
        <v>0.23871906299439519</v>
      </c>
    </row>
    <row r="237" spans="1:14" x14ac:dyDescent="0.3">
      <c r="A237" s="3" t="s">
        <v>33</v>
      </c>
      <c r="B237" s="1">
        <v>1</v>
      </c>
      <c r="C237">
        <f>(130.81+112.19+84.94)-(4.57+2.41+2.41)</f>
        <v>318.55</v>
      </c>
      <c r="D237" s="1">
        <v>15</v>
      </c>
      <c r="E237">
        <v>25</v>
      </c>
      <c r="F237">
        <f t="shared" si="29"/>
        <v>29437.5</v>
      </c>
      <c r="G237" t="s">
        <v>10</v>
      </c>
      <c r="H237">
        <v>10.31</v>
      </c>
      <c r="I237">
        <f t="shared" si="30"/>
        <v>3.2365405744781042E-2</v>
      </c>
      <c r="J237">
        <f t="shared" si="31"/>
        <v>952.75663161199191</v>
      </c>
      <c r="K237">
        <v>0.04</v>
      </c>
      <c r="L237">
        <v>6.67</v>
      </c>
      <c r="M237">
        <f t="shared" si="32"/>
        <v>53.651266766020875</v>
      </c>
      <c r="N237">
        <f t="shared" si="33"/>
        <v>0.21760029708783415</v>
      </c>
    </row>
    <row r="238" spans="1:14" x14ac:dyDescent="0.3">
      <c r="A238" s="3" t="s">
        <v>33</v>
      </c>
      <c r="B238" s="1">
        <v>1</v>
      </c>
      <c r="C238">
        <f>(130.81+112.19+84.94)-(4.57+2.41+2.41)</f>
        <v>318.55</v>
      </c>
      <c r="D238" s="1">
        <v>15</v>
      </c>
      <c r="E238">
        <v>25</v>
      </c>
      <c r="F238">
        <f t="shared" si="29"/>
        <v>29437.5</v>
      </c>
      <c r="G238" t="s">
        <v>11</v>
      </c>
      <c r="H238">
        <v>10.01</v>
      </c>
      <c r="I238">
        <f t="shared" si="30"/>
        <v>3.1423638361324752E-2</v>
      </c>
      <c r="J238">
        <f t="shared" si="31"/>
        <v>925.03335426149738</v>
      </c>
      <c r="K238">
        <v>0</v>
      </c>
      <c r="L238">
        <v>6.36</v>
      </c>
      <c r="M238">
        <f t="shared" si="32"/>
        <v>57.389937106918232</v>
      </c>
      <c r="N238">
        <f t="shared" si="33"/>
        <v>0.21879795324460216</v>
      </c>
    </row>
    <row r="239" spans="1:14" x14ac:dyDescent="0.3">
      <c r="A239" s="3" t="s">
        <v>32</v>
      </c>
      <c r="B239" s="1">
        <v>4</v>
      </c>
      <c r="C239">
        <f>(329.8+359.12+313.63)-(3*4.57)</f>
        <v>988.84</v>
      </c>
      <c r="D239" s="1">
        <v>45</v>
      </c>
      <c r="E239">
        <v>25</v>
      </c>
      <c r="F239">
        <f t="shared" si="29"/>
        <v>88312.5</v>
      </c>
      <c r="G239" t="s">
        <v>9</v>
      </c>
      <c r="H239">
        <v>10.26</v>
      </c>
      <c r="I239">
        <f t="shared" si="30"/>
        <v>1.0375793859471703E-2</v>
      </c>
      <c r="J239">
        <f t="shared" si="31"/>
        <v>916.31229521459477</v>
      </c>
      <c r="K239">
        <v>0</v>
      </c>
      <c r="L239">
        <v>8.17</v>
      </c>
      <c r="M239">
        <f t="shared" si="32"/>
        <v>25.581395348837212</v>
      </c>
      <c r="N239">
        <f t="shared" si="33"/>
        <v>0.85932452695641615</v>
      </c>
    </row>
    <row r="240" spans="1:14" x14ac:dyDescent="0.3">
      <c r="A240" s="3" t="s">
        <v>32</v>
      </c>
      <c r="B240" s="1">
        <v>4</v>
      </c>
      <c r="C240">
        <f>(329.8+359.12+313.63)-(3*4.57)</f>
        <v>988.84</v>
      </c>
      <c r="D240" s="1">
        <v>45</v>
      </c>
      <c r="E240">
        <v>25</v>
      </c>
      <c r="F240">
        <f t="shared" si="29"/>
        <v>88312.5</v>
      </c>
      <c r="G240" t="s">
        <v>10</v>
      </c>
      <c r="H240">
        <v>9.65</v>
      </c>
      <c r="I240">
        <f t="shared" si="30"/>
        <v>9.75890942923021E-3</v>
      </c>
      <c r="J240">
        <f t="shared" si="31"/>
        <v>861.83368896889294</v>
      </c>
      <c r="K240">
        <v>0.02</v>
      </c>
      <c r="L240">
        <v>7.49</v>
      </c>
      <c r="M240">
        <f t="shared" si="32"/>
        <v>28.495339547270316</v>
      </c>
      <c r="N240">
        <f t="shared" si="33"/>
        <v>0.89292541231851874</v>
      </c>
    </row>
    <row r="241" spans="1:14" x14ac:dyDescent="0.3">
      <c r="A241" s="3" t="s">
        <v>32</v>
      </c>
      <c r="B241" s="1">
        <v>4</v>
      </c>
      <c r="C241">
        <f>(329.8+359.12+313.63)-(3*4.57)</f>
        <v>988.84</v>
      </c>
      <c r="D241" s="1">
        <v>45</v>
      </c>
      <c r="E241">
        <v>25</v>
      </c>
      <c r="F241">
        <f t="shared" si="29"/>
        <v>88312.5</v>
      </c>
      <c r="G241" t="s">
        <v>11</v>
      </c>
      <c r="H241">
        <v>10.38</v>
      </c>
      <c r="I241">
        <f t="shared" si="30"/>
        <v>1.0497148173617573E-2</v>
      </c>
      <c r="J241">
        <f t="shared" si="31"/>
        <v>927.02939808260192</v>
      </c>
      <c r="K241">
        <v>0.08</v>
      </c>
      <c r="L241">
        <v>8.16</v>
      </c>
      <c r="M241">
        <f t="shared" si="32"/>
        <v>25.970873786407772</v>
      </c>
      <c r="N241">
        <f t="shared" si="33"/>
        <v>0.84676398353343352</v>
      </c>
    </row>
    <row r="242" spans="1:14" x14ac:dyDescent="0.3">
      <c r="A242" s="3" t="s">
        <v>42</v>
      </c>
      <c r="B242" s="1">
        <v>1</v>
      </c>
      <c r="C242">
        <f>(108.41+141.71+106.42)-(4.57+2.41+2.41)</f>
        <v>347.15000000000003</v>
      </c>
      <c r="D242" s="1">
        <v>15</v>
      </c>
      <c r="E242">
        <v>25</v>
      </c>
      <c r="F242">
        <f t="shared" si="29"/>
        <v>29437.5</v>
      </c>
      <c r="G242" t="s">
        <v>9</v>
      </c>
      <c r="H242">
        <v>10.42</v>
      </c>
      <c r="I242">
        <f t="shared" si="30"/>
        <v>3.001584329540544E-2</v>
      </c>
      <c r="J242">
        <f t="shared" si="31"/>
        <v>883.59138700849769</v>
      </c>
      <c r="K242">
        <v>0</v>
      </c>
      <c r="L242">
        <v>6.32</v>
      </c>
      <c r="M242">
        <f t="shared" si="32"/>
        <v>64.873417721518976</v>
      </c>
      <c r="N242">
        <f t="shared" si="33"/>
        <v>0.23829506867691461</v>
      </c>
    </row>
    <row r="243" spans="1:14" x14ac:dyDescent="0.3">
      <c r="A243" s="3" t="s">
        <v>42</v>
      </c>
      <c r="B243" s="1">
        <v>1</v>
      </c>
      <c r="C243">
        <f>(108.41+141.71+106.42)-(4.57+2.41+2.41)</f>
        <v>347.15000000000003</v>
      </c>
      <c r="D243" s="1">
        <v>15</v>
      </c>
      <c r="E243">
        <v>25</v>
      </c>
      <c r="F243">
        <f t="shared" si="29"/>
        <v>29437.5</v>
      </c>
      <c r="G243" t="s">
        <v>10</v>
      </c>
      <c r="H243">
        <v>10.36</v>
      </c>
      <c r="I243">
        <f t="shared" si="30"/>
        <v>2.9843007345527865E-2</v>
      </c>
      <c r="J243">
        <f t="shared" si="31"/>
        <v>878.50352873397651</v>
      </c>
      <c r="K243">
        <v>0.28000000000000003</v>
      </c>
      <c r="L243">
        <v>6.07</v>
      </c>
      <c r="M243">
        <f t="shared" si="32"/>
        <v>63.149606299212579</v>
      </c>
      <c r="N243">
        <f t="shared" si="33"/>
        <v>0.24220752351365574</v>
      </c>
    </row>
    <row r="244" spans="1:14" x14ac:dyDescent="0.3">
      <c r="A244" s="3" t="s">
        <v>42</v>
      </c>
      <c r="B244" s="1">
        <v>1</v>
      </c>
      <c r="C244">
        <f>(108.41+141.71+106.42)-(4.57+2.41+2.41)</f>
        <v>347.15000000000003</v>
      </c>
      <c r="D244" s="1">
        <v>15</v>
      </c>
      <c r="E244">
        <v>25</v>
      </c>
      <c r="F244">
        <f t="shared" si="29"/>
        <v>29437.5</v>
      </c>
      <c r="G244" t="s">
        <v>11</v>
      </c>
      <c r="H244">
        <v>9.65</v>
      </c>
      <c r="I244">
        <f t="shared" si="30"/>
        <v>2.7797781938643237E-2</v>
      </c>
      <c r="J244">
        <f t="shared" si="31"/>
        <v>818.29720581881031</v>
      </c>
      <c r="K244">
        <v>0</v>
      </c>
      <c r="L244">
        <v>5.98</v>
      </c>
      <c r="M244">
        <f t="shared" si="32"/>
        <v>61.371237458193974</v>
      </c>
      <c r="N244">
        <f t="shared" si="33"/>
        <v>0.26289357484112058</v>
      </c>
    </row>
    <row r="245" spans="1:14" x14ac:dyDescent="0.3">
      <c r="A245" s="3" t="s">
        <v>42</v>
      </c>
      <c r="B245" s="1">
        <v>2</v>
      </c>
      <c r="C245">
        <f>(273.14+285.24+256.87)-(3*4.57)</f>
        <v>801.54</v>
      </c>
      <c r="D245" s="1">
        <v>30</v>
      </c>
      <c r="E245">
        <v>25</v>
      </c>
      <c r="F245">
        <f t="shared" si="29"/>
        <v>58875</v>
      </c>
      <c r="G245" t="s">
        <v>9</v>
      </c>
      <c r="H245">
        <v>10.8</v>
      </c>
      <c r="I245">
        <f t="shared" si="30"/>
        <v>1.3474062429822593E-2</v>
      </c>
      <c r="J245">
        <f t="shared" si="31"/>
        <v>793.28542555580509</v>
      </c>
      <c r="K245">
        <v>7.0000000000000007E-2</v>
      </c>
      <c r="L245">
        <v>7.54</v>
      </c>
      <c r="M245">
        <f t="shared" si="32"/>
        <v>41.918528252299609</v>
      </c>
      <c r="N245">
        <f t="shared" si="33"/>
        <v>0.71196169138947862</v>
      </c>
    </row>
    <row r="246" spans="1:14" x14ac:dyDescent="0.3">
      <c r="A246" s="3" t="s">
        <v>42</v>
      </c>
      <c r="B246" s="1">
        <v>2</v>
      </c>
      <c r="C246">
        <f>(273.14+285.24+256.87)-(3*4.57)</f>
        <v>801.54</v>
      </c>
      <c r="D246" s="1">
        <v>30</v>
      </c>
      <c r="E246">
        <v>25</v>
      </c>
      <c r="F246">
        <f t="shared" si="29"/>
        <v>58875</v>
      </c>
      <c r="G246" t="s">
        <v>10</v>
      </c>
      <c r="H246">
        <v>10.54</v>
      </c>
      <c r="I246">
        <f t="shared" si="30"/>
        <v>1.3149686852808344E-2</v>
      </c>
      <c r="J246">
        <f t="shared" si="31"/>
        <v>774.18781345909122</v>
      </c>
      <c r="K246">
        <v>0.06</v>
      </c>
      <c r="L246">
        <v>7.15</v>
      </c>
      <c r="M246">
        <f t="shared" si="32"/>
        <v>46.185852981969475</v>
      </c>
      <c r="N246">
        <f t="shared" si="33"/>
        <v>0.7082287021681517</v>
      </c>
    </row>
    <row r="247" spans="1:14" x14ac:dyDescent="0.3">
      <c r="A247" s="3" t="s">
        <v>42</v>
      </c>
      <c r="B247" s="1">
        <v>2</v>
      </c>
      <c r="C247">
        <f>(273.14+285.24+256.87)-(3*4.57)</f>
        <v>801.54</v>
      </c>
      <c r="D247" s="1">
        <v>30</v>
      </c>
      <c r="E247">
        <v>25</v>
      </c>
      <c r="F247">
        <f t="shared" si="29"/>
        <v>58875</v>
      </c>
      <c r="G247" t="s">
        <v>11</v>
      </c>
      <c r="H247">
        <v>10.029999999999999</v>
      </c>
      <c r="I247">
        <f t="shared" si="30"/>
        <v>1.2513411682511166E-2</v>
      </c>
      <c r="J247">
        <f t="shared" si="31"/>
        <v>736.72711280784495</v>
      </c>
      <c r="K247">
        <v>0.01</v>
      </c>
      <c r="L247">
        <v>7.45</v>
      </c>
      <c r="M247">
        <f t="shared" si="32"/>
        <v>34.450402144772106</v>
      </c>
      <c r="N247">
        <f t="shared" si="33"/>
        <v>0.80920105770387518</v>
      </c>
    </row>
    <row r="248" spans="1:14" x14ac:dyDescent="0.3">
      <c r="A248" s="3" t="s">
        <v>41</v>
      </c>
      <c r="B248" s="1">
        <v>2</v>
      </c>
      <c r="C248">
        <f>(303.51+253.59+235.19)-(3*4.57)</f>
        <v>778.57999999999993</v>
      </c>
      <c r="D248" s="1">
        <v>30</v>
      </c>
      <c r="E248">
        <v>25</v>
      </c>
      <c r="F248">
        <f t="shared" si="29"/>
        <v>58875</v>
      </c>
      <c r="G248" t="s">
        <v>9</v>
      </c>
      <c r="H248">
        <v>10.33</v>
      </c>
      <c r="I248">
        <f t="shared" ref="I248:I310" si="38">(H248/C248)</f>
        <v>1.3267743841352207E-2</v>
      </c>
      <c r="J248">
        <f t="shared" ref="J248:J310" si="39">((H248/C248)*F248)</f>
        <v>781.13841865961115</v>
      </c>
      <c r="K248">
        <v>0</v>
      </c>
      <c r="L248">
        <v>7.82</v>
      </c>
      <c r="M248">
        <f t="shared" ref="M248:M310" si="40">100*((H248-(L248+K248))/(L248+K248))</f>
        <v>32.09718670076726</v>
      </c>
      <c r="N248">
        <f t="shared" ref="N248:N310" si="41">((L248+K248)/J248)/I248</f>
        <v>0.75453897333161579</v>
      </c>
    </row>
    <row r="249" spans="1:14" x14ac:dyDescent="0.3">
      <c r="A249" s="3" t="s">
        <v>41</v>
      </c>
      <c r="B249" s="1">
        <v>2</v>
      </c>
      <c r="C249">
        <f>(303.51+253.59+235.19)-(3*4.57)</f>
        <v>778.57999999999993</v>
      </c>
      <c r="D249" s="1">
        <v>30</v>
      </c>
      <c r="E249">
        <v>25</v>
      </c>
      <c r="F249">
        <f t="shared" ref="F249:F310" si="42">(3.14*E249*E249*D249)</f>
        <v>58875</v>
      </c>
      <c r="G249" t="s">
        <v>10</v>
      </c>
      <c r="H249">
        <v>10.23</v>
      </c>
      <c r="I249">
        <f t="shared" si="38"/>
        <v>1.3139304888386551E-2</v>
      </c>
      <c r="J249">
        <f t="shared" si="39"/>
        <v>773.5765753037582</v>
      </c>
      <c r="K249">
        <v>0.28000000000000003</v>
      </c>
      <c r="L249">
        <v>8.07</v>
      </c>
      <c r="M249">
        <f t="shared" si="40"/>
        <v>22.514970059880248</v>
      </c>
      <c r="N249">
        <f t="shared" si="41"/>
        <v>0.82150606643282376</v>
      </c>
    </row>
    <row r="250" spans="1:14" x14ac:dyDescent="0.3">
      <c r="A250" s="3" t="s">
        <v>41</v>
      </c>
      <c r="B250" s="1">
        <v>2</v>
      </c>
      <c r="C250">
        <f>(303.51+253.59+235.19)-(3*4.57)</f>
        <v>778.57999999999993</v>
      </c>
      <c r="D250" s="1">
        <v>30</v>
      </c>
      <c r="E250">
        <v>25</v>
      </c>
      <c r="F250">
        <f t="shared" si="42"/>
        <v>58875</v>
      </c>
      <c r="G250" t="s">
        <v>11</v>
      </c>
      <c r="H250">
        <v>10.28</v>
      </c>
      <c r="I250">
        <f t="shared" si="38"/>
        <v>1.3203524364869377E-2</v>
      </c>
      <c r="J250">
        <f t="shared" si="39"/>
        <v>777.35749698168456</v>
      </c>
      <c r="K250">
        <v>0.1</v>
      </c>
      <c r="L250">
        <v>7.5</v>
      </c>
      <c r="M250">
        <f t="shared" si="40"/>
        <v>35.263157894736842</v>
      </c>
      <c r="N250">
        <f t="shared" si="41"/>
        <v>0.74046226258257275</v>
      </c>
    </row>
    <row r="251" spans="1:14" x14ac:dyDescent="0.3">
      <c r="A251" s="3" t="s">
        <v>39</v>
      </c>
      <c r="B251" s="1">
        <v>2</v>
      </c>
      <c r="C251">
        <f>(241.96+271.31+261.51)-(3*4.57)</f>
        <v>761.06999999999994</v>
      </c>
      <c r="D251" s="1">
        <v>30</v>
      </c>
      <c r="E251">
        <v>25</v>
      </c>
      <c r="F251">
        <f t="shared" si="42"/>
        <v>58875</v>
      </c>
      <c r="G251" t="s">
        <v>9</v>
      </c>
      <c r="H251">
        <v>10.63</v>
      </c>
      <c r="I251">
        <f t="shared" si="38"/>
        <v>1.3967177789165256E-2</v>
      </c>
      <c r="J251">
        <f t="shared" si="39"/>
        <v>822.31759233710443</v>
      </c>
      <c r="K251">
        <v>0.1</v>
      </c>
      <c r="L251">
        <v>8.41</v>
      </c>
      <c r="M251">
        <f t="shared" si="40"/>
        <v>24.911868390129271</v>
      </c>
      <c r="N251">
        <f t="shared" si="41"/>
        <v>0.74093705914721164</v>
      </c>
    </row>
    <row r="252" spans="1:14" x14ac:dyDescent="0.3">
      <c r="A252" s="3" t="s">
        <v>39</v>
      </c>
      <c r="B252" s="1">
        <v>2</v>
      </c>
      <c r="C252">
        <f>(241.96+271.31+261.51)-(3*4.57)</f>
        <v>761.06999999999994</v>
      </c>
      <c r="D252" s="1">
        <v>30</v>
      </c>
      <c r="E252">
        <v>25</v>
      </c>
      <c r="F252">
        <f t="shared" si="42"/>
        <v>58875</v>
      </c>
      <c r="G252" t="s">
        <v>10</v>
      </c>
      <c r="H252">
        <v>9.94</v>
      </c>
      <c r="I252">
        <f t="shared" si="38"/>
        <v>1.3060559475475318E-2</v>
      </c>
      <c r="J252">
        <f t="shared" si="39"/>
        <v>768.94043911860933</v>
      </c>
      <c r="K252">
        <v>0</v>
      </c>
      <c r="L252">
        <v>8.52</v>
      </c>
      <c r="M252">
        <f t="shared" si="40"/>
        <v>16.666666666666664</v>
      </c>
      <c r="N252">
        <f t="shared" si="41"/>
        <v>0.84836962799545224</v>
      </c>
    </row>
    <row r="253" spans="1:14" x14ac:dyDescent="0.3">
      <c r="A253" s="3" t="s">
        <v>39</v>
      </c>
      <c r="B253" s="1">
        <v>2</v>
      </c>
      <c r="C253">
        <f>(241.96+271.31+261.51)-(3*4.57)</f>
        <v>761.06999999999994</v>
      </c>
      <c r="D253" s="1">
        <v>30</v>
      </c>
      <c r="E253">
        <v>25</v>
      </c>
      <c r="F253">
        <f t="shared" si="42"/>
        <v>58875</v>
      </c>
      <c r="G253" t="s">
        <v>11</v>
      </c>
      <c r="H253">
        <v>12.05</v>
      </c>
      <c r="I253">
        <f t="shared" si="38"/>
        <v>1.5832971999947446E-2</v>
      </c>
      <c r="J253">
        <f t="shared" si="39"/>
        <v>932.16622649690589</v>
      </c>
      <c r="K253">
        <v>0</v>
      </c>
      <c r="L253">
        <v>9.74</v>
      </c>
      <c r="M253">
        <f t="shared" si="40"/>
        <v>23.716632443531832</v>
      </c>
      <c r="N253">
        <f t="shared" si="41"/>
        <v>0.65993801976905275</v>
      </c>
    </row>
    <row r="254" spans="1:14" x14ac:dyDescent="0.3">
      <c r="A254" s="3" t="s">
        <v>42</v>
      </c>
      <c r="B254" s="1">
        <v>4</v>
      </c>
      <c r="C254">
        <f>(392.77+434.02+265.26)-(4.57+8.43+8.43)</f>
        <v>1070.6199999999999</v>
      </c>
      <c r="D254" s="1">
        <v>38</v>
      </c>
      <c r="E254">
        <v>25</v>
      </c>
      <c r="F254">
        <f t="shared" si="42"/>
        <v>74575</v>
      </c>
      <c r="G254" t="s">
        <v>9</v>
      </c>
      <c r="H254">
        <v>10.62</v>
      </c>
      <c r="I254">
        <f t="shared" si="38"/>
        <v>9.9194859053632484E-3</v>
      </c>
      <c r="J254">
        <f t="shared" si="39"/>
        <v>739.74566139246429</v>
      </c>
      <c r="K254">
        <v>0</v>
      </c>
      <c r="L254">
        <v>7</v>
      </c>
      <c r="M254">
        <f t="shared" si="40"/>
        <v>51.714285714285701</v>
      </c>
      <c r="N254">
        <f t="shared" si="41"/>
        <v>0.95395183697555419</v>
      </c>
    </row>
    <row r="255" spans="1:14" x14ac:dyDescent="0.3">
      <c r="A255" s="3" t="s">
        <v>42</v>
      </c>
      <c r="B255" s="1">
        <v>4</v>
      </c>
      <c r="C255">
        <f>(392.77+434.02+265.26)-(4.57+8.43+8.43)</f>
        <v>1070.6199999999999</v>
      </c>
      <c r="D255" s="1">
        <v>38</v>
      </c>
      <c r="E255">
        <v>25</v>
      </c>
      <c r="F255">
        <f t="shared" si="42"/>
        <v>74575</v>
      </c>
      <c r="G255" t="s">
        <v>10</v>
      </c>
      <c r="H255">
        <v>10.84</v>
      </c>
      <c r="I255">
        <f t="shared" si="38"/>
        <v>1.0124974313948928E-2</v>
      </c>
      <c r="J255">
        <f t="shared" si="39"/>
        <v>755.06995946274128</v>
      </c>
      <c r="K255">
        <v>0.04</v>
      </c>
      <c r="L255">
        <v>8.4700000000000006</v>
      </c>
      <c r="M255">
        <f t="shared" si="40"/>
        <v>27.379553466509986</v>
      </c>
      <c r="N255">
        <f t="shared" si="41"/>
        <v>1.1131365363914574</v>
      </c>
    </row>
    <row r="256" spans="1:14" x14ac:dyDescent="0.3">
      <c r="A256" s="3" t="s">
        <v>42</v>
      </c>
      <c r="B256" s="1">
        <v>4</v>
      </c>
      <c r="C256">
        <f>(392.77+434.02+265.26)-(4.57+8.43+8.43)</f>
        <v>1070.6199999999999</v>
      </c>
      <c r="D256" s="1">
        <v>38</v>
      </c>
      <c r="E256">
        <v>25</v>
      </c>
      <c r="F256">
        <f t="shared" si="42"/>
        <v>74575</v>
      </c>
      <c r="G256" t="s">
        <v>11</v>
      </c>
      <c r="H256" t="s">
        <v>28</v>
      </c>
      <c r="I256" t="s">
        <v>28</v>
      </c>
      <c r="J256" t="s">
        <v>28</v>
      </c>
      <c r="K256" t="s">
        <v>28</v>
      </c>
      <c r="L256" t="s">
        <v>28</v>
      </c>
      <c r="M256" t="s">
        <v>28</v>
      </c>
      <c r="N256" t="s">
        <v>28</v>
      </c>
    </row>
    <row r="257" spans="1:14" x14ac:dyDescent="0.3">
      <c r="A257" s="4" t="s">
        <v>41</v>
      </c>
      <c r="B257" s="5">
        <v>3</v>
      </c>
      <c r="C257" s="5">
        <f>(285.42+280.56+290.51)-(3*8)</f>
        <v>832.49</v>
      </c>
      <c r="D257" s="5">
        <v>30</v>
      </c>
      <c r="E257" s="5">
        <v>25</v>
      </c>
      <c r="F257" s="5">
        <f t="shared" si="42"/>
        <v>58875</v>
      </c>
      <c r="G257" s="5" t="s">
        <v>9</v>
      </c>
      <c r="H257" s="5">
        <v>9.98</v>
      </c>
      <c r="I257" s="5">
        <f t="shared" si="38"/>
        <v>1.1988131989573448E-2</v>
      </c>
      <c r="J257" s="5">
        <f t="shared" si="39"/>
        <v>705.80127088613676</v>
      </c>
      <c r="K257" s="5">
        <v>0.12</v>
      </c>
      <c r="L257" s="5">
        <v>7.46</v>
      </c>
      <c r="M257" s="5">
        <f t="shared" si="40"/>
        <v>31.662269129287601</v>
      </c>
      <c r="N257" s="5">
        <f t="shared" si="41"/>
        <v>0.89584990859278357</v>
      </c>
    </row>
    <row r="258" spans="1:14" x14ac:dyDescent="0.3">
      <c r="A258" s="4" t="s">
        <v>41</v>
      </c>
      <c r="B258" s="5">
        <v>3</v>
      </c>
      <c r="C258" s="5">
        <f>(285.42+280.56+290.51)-(3*8)</f>
        <v>832.49</v>
      </c>
      <c r="D258" s="5">
        <v>30</v>
      </c>
      <c r="E258" s="5">
        <v>25</v>
      </c>
      <c r="F258" s="5">
        <f t="shared" si="42"/>
        <v>58875</v>
      </c>
      <c r="G258" s="5" t="s">
        <v>10</v>
      </c>
      <c r="H258" s="5">
        <v>10.34</v>
      </c>
      <c r="I258" s="5">
        <f t="shared" si="38"/>
        <v>1.2420569616451849E-2</v>
      </c>
      <c r="J258" s="5">
        <f t="shared" si="39"/>
        <v>731.26103616860257</v>
      </c>
      <c r="K258" s="5">
        <v>0.21</v>
      </c>
      <c r="L258" s="5">
        <v>8.3000000000000007</v>
      </c>
      <c r="M258" s="5">
        <f t="shared" si="40"/>
        <v>21.504112808460611</v>
      </c>
      <c r="N258" s="5">
        <f t="shared" si="41"/>
        <v>0.9369482690870502</v>
      </c>
    </row>
    <row r="259" spans="1:14" x14ac:dyDescent="0.3">
      <c r="A259" s="4" t="s">
        <v>41</v>
      </c>
      <c r="B259" s="5">
        <v>3</v>
      </c>
      <c r="C259" s="5">
        <f>(285.42+280.56+290.51)-(3*8)</f>
        <v>832.49</v>
      </c>
      <c r="D259" s="5">
        <v>30</v>
      </c>
      <c r="E259" s="5">
        <v>25</v>
      </c>
      <c r="F259" s="5">
        <f t="shared" si="42"/>
        <v>58875</v>
      </c>
      <c r="G259" s="5" t="s">
        <v>11</v>
      </c>
      <c r="H259" s="5">
        <v>10.15</v>
      </c>
      <c r="I259" s="5">
        <f t="shared" si="38"/>
        <v>1.2192338646710472E-2</v>
      </c>
      <c r="J259" s="5">
        <f t="shared" si="39"/>
        <v>717.82393782507904</v>
      </c>
      <c r="K259" s="5">
        <v>0.11</v>
      </c>
      <c r="L259" s="5">
        <v>8.1</v>
      </c>
      <c r="M259" s="5">
        <f t="shared" si="40"/>
        <v>23.629719853836804</v>
      </c>
      <c r="N259" s="5">
        <f t="shared" si="41"/>
        <v>0.93807638509424174</v>
      </c>
    </row>
    <row r="260" spans="1:14" x14ac:dyDescent="0.3">
      <c r="A260" s="6" t="s">
        <v>32</v>
      </c>
      <c r="B260" s="1">
        <v>1</v>
      </c>
      <c r="C260" s="1">
        <f>(108.63+122.04+105.8)-(3*4.57)</f>
        <v>322.76000000000005</v>
      </c>
      <c r="D260" s="1">
        <v>15</v>
      </c>
      <c r="E260" s="1">
        <v>25</v>
      </c>
      <c r="F260" s="1">
        <f t="shared" si="42"/>
        <v>29437.5</v>
      </c>
      <c r="G260" s="1" t="s">
        <v>9</v>
      </c>
      <c r="H260" s="1">
        <v>9.98</v>
      </c>
      <c r="I260" s="1">
        <f t="shared" si="38"/>
        <v>3.0920808030734909E-2</v>
      </c>
      <c r="J260" s="1">
        <f t="shared" si="39"/>
        <v>910.23128640475886</v>
      </c>
      <c r="K260" s="1">
        <v>0</v>
      </c>
      <c r="L260" s="1">
        <v>7.51</v>
      </c>
      <c r="M260" s="1">
        <f t="shared" si="40"/>
        <v>32.889480692410125</v>
      </c>
      <c r="N260" s="1">
        <f t="shared" si="41"/>
        <v>0.26683165109979057</v>
      </c>
    </row>
    <row r="261" spans="1:14" x14ac:dyDescent="0.3">
      <c r="A261" s="6" t="s">
        <v>32</v>
      </c>
      <c r="B261" s="1">
        <v>1</v>
      </c>
      <c r="C261" s="1">
        <f>(108.63+122.04+105.8)-(3*4.57)</f>
        <v>322.76000000000005</v>
      </c>
      <c r="D261" s="1">
        <v>15</v>
      </c>
      <c r="E261">
        <v>25</v>
      </c>
      <c r="F261">
        <f t="shared" si="42"/>
        <v>29437.5</v>
      </c>
      <c r="G261" t="s">
        <v>10</v>
      </c>
      <c r="H261" s="1">
        <v>10.09</v>
      </c>
      <c r="I261" s="1">
        <f t="shared" si="38"/>
        <v>3.1261618540091705E-2</v>
      </c>
      <c r="J261" s="1">
        <f t="shared" si="39"/>
        <v>920.26389577394957</v>
      </c>
      <c r="K261" s="1">
        <v>0</v>
      </c>
      <c r="L261" s="1">
        <v>7.49</v>
      </c>
      <c r="M261" s="1">
        <f t="shared" si="40"/>
        <v>34.712950600801065</v>
      </c>
      <c r="N261" s="1">
        <f t="shared" si="41"/>
        <v>0.26035023519330852</v>
      </c>
    </row>
    <row r="262" spans="1:14" x14ac:dyDescent="0.3">
      <c r="A262" s="6" t="s">
        <v>32</v>
      </c>
      <c r="B262" s="1">
        <v>1</v>
      </c>
      <c r="C262" s="1">
        <f>(108.63+122.04+105.8)-(3*4.57)</f>
        <v>322.76000000000005</v>
      </c>
      <c r="D262" s="1">
        <v>15</v>
      </c>
      <c r="E262">
        <v>25</v>
      </c>
      <c r="F262">
        <f t="shared" si="42"/>
        <v>29437.5</v>
      </c>
      <c r="G262" t="s">
        <v>11</v>
      </c>
      <c r="H262" s="1">
        <v>10.02</v>
      </c>
      <c r="I262" s="1">
        <f t="shared" si="38"/>
        <v>3.1044739125046468E-2</v>
      </c>
      <c r="J262" s="1">
        <f t="shared" si="39"/>
        <v>913.87950799355542</v>
      </c>
      <c r="K262" s="1">
        <v>0.04</v>
      </c>
      <c r="L262" s="1">
        <v>7.45</v>
      </c>
      <c r="M262" s="1">
        <f t="shared" si="40"/>
        <v>33.778371161548719</v>
      </c>
      <c r="N262" s="1">
        <f t="shared" si="41"/>
        <v>0.26400056951549872</v>
      </c>
    </row>
    <row r="263" spans="1:14" x14ac:dyDescent="0.3">
      <c r="A263" s="3" t="s">
        <v>40</v>
      </c>
      <c r="B263" s="1">
        <v>2</v>
      </c>
      <c r="C263">
        <f>(265.93+274.3+313.63)-(4.57+2.41+4.57)</f>
        <v>842.31000000000006</v>
      </c>
      <c r="D263" s="1">
        <v>30</v>
      </c>
      <c r="E263">
        <v>25</v>
      </c>
      <c r="F263">
        <f t="shared" si="42"/>
        <v>58875</v>
      </c>
      <c r="G263" t="s">
        <v>9</v>
      </c>
      <c r="H263" s="1">
        <v>10.48</v>
      </c>
      <c r="I263">
        <f t="shared" si="38"/>
        <v>1.2441975044817229E-2</v>
      </c>
      <c r="J263">
        <f t="shared" si="39"/>
        <v>732.52128076361441</v>
      </c>
      <c r="K263" s="1">
        <v>0.27</v>
      </c>
      <c r="L263" s="1">
        <v>7.71</v>
      </c>
      <c r="M263">
        <f t="shared" si="40"/>
        <v>31.32832080200501</v>
      </c>
      <c r="N263">
        <f t="shared" si="41"/>
        <v>0.8755749325449832</v>
      </c>
    </row>
    <row r="264" spans="1:14" x14ac:dyDescent="0.3">
      <c r="A264" s="3" t="s">
        <v>40</v>
      </c>
      <c r="B264" s="1">
        <v>2</v>
      </c>
      <c r="C264">
        <f>(265.93+274.3+313.63)-(4.57+2.41+4.57)</f>
        <v>842.31000000000006</v>
      </c>
      <c r="D264" s="1">
        <v>30</v>
      </c>
      <c r="E264">
        <v>25</v>
      </c>
      <c r="F264">
        <f t="shared" si="42"/>
        <v>58875</v>
      </c>
      <c r="G264" t="s">
        <v>10</v>
      </c>
      <c r="H264" s="1">
        <v>10.3</v>
      </c>
      <c r="I264">
        <f t="shared" si="38"/>
        <v>1.2228277000154338E-2</v>
      </c>
      <c r="J264">
        <f t="shared" si="39"/>
        <v>719.93980838408663</v>
      </c>
      <c r="K264" s="1">
        <v>0.15</v>
      </c>
      <c r="L264" s="1">
        <v>7.8</v>
      </c>
      <c r="M264">
        <f t="shared" si="40"/>
        <v>29.559748427672961</v>
      </c>
      <c r="N264">
        <f t="shared" si="41"/>
        <v>0.90303726527830885</v>
      </c>
    </row>
    <row r="265" spans="1:14" x14ac:dyDescent="0.3">
      <c r="A265" s="3" t="s">
        <v>40</v>
      </c>
      <c r="B265" s="1">
        <v>2</v>
      </c>
      <c r="C265">
        <f>(265.93+274.3+313.63)-(4.57+2.41+4.57)</f>
        <v>842.31000000000006</v>
      </c>
      <c r="D265" s="1">
        <v>30</v>
      </c>
      <c r="E265">
        <v>25</v>
      </c>
      <c r="F265">
        <f t="shared" si="42"/>
        <v>58875</v>
      </c>
      <c r="G265" t="s">
        <v>11</v>
      </c>
      <c r="H265" s="1">
        <v>10.9</v>
      </c>
      <c r="I265">
        <f t="shared" si="38"/>
        <v>1.2940603815697308E-2</v>
      </c>
      <c r="J265">
        <f t="shared" si="39"/>
        <v>761.87804964917905</v>
      </c>
      <c r="K265" s="1">
        <v>0.08</v>
      </c>
      <c r="L265" s="1">
        <v>7.97</v>
      </c>
      <c r="M265">
        <f t="shared" si="40"/>
        <v>35.403726708074558</v>
      </c>
      <c r="N265">
        <f t="shared" si="41"/>
        <v>0.81649941475255938</v>
      </c>
    </row>
    <row r="266" spans="1:14" x14ac:dyDescent="0.3">
      <c r="A266" s="3" t="s">
        <v>43</v>
      </c>
      <c r="B266" s="1">
        <v>4</v>
      </c>
      <c r="C266">
        <f>(350.39+379.11+357.09)-(3*4.57)</f>
        <v>1072.8799999999999</v>
      </c>
      <c r="D266" s="1">
        <v>45</v>
      </c>
      <c r="E266">
        <v>25</v>
      </c>
      <c r="F266">
        <f t="shared" si="42"/>
        <v>88312.5</v>
      </c>
      <c r="G266" t="s">
        <v>9</v>
      </c>
      <c r="H266" s="1">
        <v>10.46</v>
      </c>
      <c r="I266">
        <f t="shared" si="38"/>
        <v>9.7494593990008222E-3</v>
      </c>
      <c r="J266">
        <f t="shared" si="39"/>
        <v>860.99913317426012</v>
      </c>
      <c r="K266" s="1">
        <v>7.0000000000000007E-2</v>
      </c>
      <c r="L266" s="1">
        <v>7.94</v>
      </c>
      <c r="M266">
        <f t="shared" si="40"/>
        <v>30.586766541822737</v>
      </c>
      <c r="N266">
        <f t="shared" si="41"/>
        <v>0.95422165207927578</v>
      </c>
    </row>
    <row r="267" spans="1:14" x14ac:dyDescent="0.3">
      <c r="A267" s="3" t="s">
        <v>43</v>
      </c>
      <c r="B267" s="1">
        <v>4</v>
      </c>
      <c r="C267">
        <f>(350.39+379.11+357.09)-(3*4.57)</f>
        <v>1072.8799999999999</v>
      </c>
      <c r="D267" s="1">
        <v>45</v>
      </c>
      <c r="E267">
        <v>25</v>
      </c>
      <c r="F267">
        <f t="shared" si="42"/>
        <v>88312.5</v>
      </c>
      <c r="G267" t="s">
        <v>10</v>
      </c>
      <c r="H267" s="1">
        <v>9.99</v>
      </c>
      <c r="I267">
        <f t="shared" si="38"/>
        <v>9.3113861755275539E-3</v>
      </c>
      <c r="J267">
        <f t="shared" si="39"/>
        <v>822.31179162627711</v>
      </c>
      <c r="K267" s="1">
        <v>0.1</v>
      </c>
      <c r="L267" s="1">
        <v>7.46</v>
      </c>
      <c r="M267">
        <f t="shared" si="40"/>
        <v>32.142857142857153</v>
      </c>
      <c r="N267">
        <f t="shared" si="41"/>
        <v>0.98734956431001064</v>
      </c>
    </row>
    <row r="268" spans="1:14" x14ac:dyDescent="0.3">
      <c r="A268" s="3" t="s">
        <v>43</v>
      </c>
      <c r="B268" s="1">
        <v>4</v>
      </c>
      <c r="C268">
        <f>(350.39+379.11+357.09)-(3*4.57)</f>
        <v>1072.8799999999999</v>
      </c>
      <c r="D268" s="1">
        <v>45</v>
      </c>
      <c r="E268">
        <v>25</v>
      </c>
      <c r="F268">
        <f t="shared" si="42"/>
        <v>88312.5</v>
      </c>
      <c r="G268" t="s">
        <v>11</v>
      </c>
      <c r="H268" t="s">
        <v>28</v>
      </c>
      <c r="I268" t="s">
        <v>28</v>
      </c>
      <c r="J268" t="s">
        <v>28</v>
      </c>
      <c r="K268" s="1" t="s">
        <v>28</v>
      </c>
      <c r="L268" s="1" t="s">
        <v>28</v>
      </c>
      <c r="M268" t="s">
        <v>28</v>
      </c>
      <c r="N268" t="s">
        <v>28</v>
      </c>
    </row>
    <row r="269" spans="1:14" x14ac:dyDescent="0.3">
      <c r="A269" s="3" t="s">
        <v>39</v>
      </c>
      <c r="B269" s="1">
        <v>4</v>
      </c>
      <c r="C269">
        <f>(411.22+372.36+422.69)-(3*4.57)</f>
        <v>1192.56</v>
      </c>
      <c r="D269" s="1">
        <v>45</v>
      </c>
      <c r="E269">
        <v>25</v>
      </c>
      <c r="F269">
        <f t="shared" si="42"/>
        <v>88312.5</v>
      </c>
      <c r="G269" t="s">
        <v>9</v>
      </c>
      <c r="H269">
        <v>10.27</v>
      </c>
      <c r="I269">
        <f t="shared" si="38"/>
        <v>8.6117260347487751E-3</v>
      </c>
      <c r="J269">
        <f t="shared" si="39"/>
        <v>760.52305544375122</v>
      </c>
      <c r="K269" s="1">
        <v>0.28999999999999998</v>
      </c>
      <c r="L269" s="1">
        <v>6.94</v>
      </c>
      <c r="M269">
        <f t="shared" si="40"/>
        <v>42.04702627939141</v>
      </c>
      <c r="N269">
        <f t="shared" si="41"/>
        <v>1.1039151861753025</v>
      </c>
    </row>
    <row r="270" spans="1:14" x14ac:dyDescent="0.3">
      <c r="A270" s="3" t="s">
        <v>39</v>
      </c>
      <c r="B270" s="1">
        <v>4</v>
      </c>
      <c r="C270">
        <f>(411.22+372.36+422.69)-(3*4.57)</f>
        <v>1192.56</v>
      </c>
      <c r="D270" s="1">
        <v>45</v>
      </c>
      <c r="E270">
        <v>25</v>
      </c>
      <c r="F270">
        <f t="shared" si="42"/>
        <v>88312.5</v>
      </c>
      <c r="G270" t="s">
        <v>10</v>
      </c>
      <c r="H270" s="3" t="s">
        <v>44</v>
      </c>
      <c r="I270">
        <f t="shared" ref="I270:I272" si="43">(H270/C270)</f>
        <v>8.3853223317904343E-3</v>
      </c>
      <c r="J270">
        <f t="shared" ref="J270:J272" si="44">((H270/C270)*F270)</f>
        <v>740.52877842624275</v>
      </c>
      <c r="K270" s="1">
        <v>0.09</v>
      </c>
      <c r="L270" s="1">
        <v>7.02</v>
      </c>
      <c r="M270">
        <f t="shared" ref="M270:M271" si="45">100*((H270-(L270+K270))/(L270+K270))</f>
        <v>40.646976090014078</v>
      </c>
      <c r="N270">
        <f t="shared" ref="N270:N271" si="46">((L270+K270)/J270)/I270</f>
        <v>1.1450063585671335</v>
      </c>
    </row>
    <row r="271" spans="1:14" x14ac:dyDescent="0.3">
      <c r="A271" s="3" t="s">
        <v>39</v>
      </c>
      <c r="B271" s="1">
        <v>4</v>
      </c>
      <c r="C271">
        <f>(411.22+372.36+422.69)-(3*4.57)</f>
        <v>1192.56</v>
      </c>
      <c r="D271" s="1">
        <v>45</v>
      </c>
      <c r="E271">
        <v>25</v>
      </c>
      <c r="F271">
        <f t="shared" si="42"/>
        <v>88312.5</v>
      </c>
      <c r="G271" t="s">
        <v>11</v>
      </c>
      <c r="H271" s="3" t="s">
        <v>45</v>
      </c>
      <c r="I271">
        <f t="shared" si="43"/>
        <v>8.762661836721003E-3</v>
      </c>
      <c r="J271">
        <f t="shared" si="44"/>
        <v>773.85257345542357</v>
      </c>
      <c r="K271" s="1">
        <v>0.19</v>
      </c>
      <c r="L271" s="1">
        <v>6.92</v>
      </c>
      <c r="M271">
        <f t="shared" si="45"/>
        <v>46.976090014064681</v>
      </c>
      <c r="N271">
        <f t="shared" si="46"/>
        <v>1.0485166168971718</v>
      </c>
    </row>
    <row r="272" spans="1:14" x14ac:dyDescent="0.3">
      <c r="A272" s="3" t="s">
        <v>42</v>
      </c>
      <c r="B272" s="1">
        <v>3</v>
      </c>
      <c r="C272">
        <f>(297.53+290.8+358.48)-(4.57+2.41+2.41)</f>
        <v>937.42</v>
      </c>
      <c r="D272" s="1">
        <v>30</v>
      </c>
      <c r="E272">
        <v>25</v>
      </c>
      <c r="F272">
        <f t="shared" si="42"/>
        <v>58875</v>
      </c>
      <c r="G272" t="s">
        <v>9</v>
      </c>
      <c r="H272">
        <v>10.67</v>
      </c>
      <c r="I272">
        <f t="shared" si="43"/>
        <v>1.1382304623327857E-2</v>
      </c>
      <c r="J272">
        <f t="shared" si="44"/>
        <v>670.13318469842761</v>
      </c>
      <c r="K272" s="1">
        <v>0.14000000000000001</v>
      </c>
      <c r="L272" s="1">
        <v>8.27</v>
      </c>
      <c r="M272">
        <f t="shared" si="40"/>
        <v>26.872770511296075</v>
      </c>
      <c r="N272">
        <f t="shared" si="41"/>
        <v>1.1025661800340687</v>
      </c>
    </row>
    <row r="273" spans="1:14" x14ac:dyDescent="0.3">
      <c r="A273" s="3" t="s">
        <v>42</v>
      </c>
      <c r="B273" s="1">
        <v>3</v>
      </c>
      <c r="C273">
        <f>(297.53+290.8+358.48)-(4.57+2.41+2.41)</f>
        <v>937.42</v>
      </c>
      <c r="D273" s="1">
        <v>30</v>
      </c>
      <c r="E273">
        <v>25</v>
      </c>
      <c r="F273">
        <f t="shared" si="42"/>
        <v>58875</v>
      </c>
      <c r="G273" t="s">
        <v>10</v>
      </c>
      <c r="H273">
        <v>11.28</v>
      </c>
      <c r="I273">
        <f t="shared" si="38"/>
        <v>1.2033026818288493E-2</v>
      </c>
      <c r="J273">
        <f t="shared" si="39"/>
        <v>708.44445392673504</v>
      </c>
      <c r="K273" s="1">
        <v>7.0000000000000007E-2</v>
      </c>
      <c r="L273" s="1">
        <v>8.5399999999999991</v>
      </c>
      <c r="M273">
        <f t="shared" si="40"/>
        <v>31.010452961672474</v>
      </c>
      <c r="N273">
        <f t="shared" si="41"/>
        <v>1.0100025309300529</v>
      </c>
    </row>
    <row r="274" spans="1:14" x14ac:dyDescent="0.3">
      <c r="A274" s="3" t="s">
        <v>42</v>
      </c>
      <c r="B274" s="1">
        <v>3</v>
      </c>
      <c r="C274">
        <f>(297.53+290.8+358.48)-(4.57+2.41+2.41)</f>
        <v>937.42</v>
      </c>
      <c r="D274" s="1">
        <v>30</v>
      </c>
      <c r="E274">
        <v>25</v>
      </c>
      <c r="F274">
        <f t="shared" si="42"/>
        <v>58875</v>
      </c>
      <c r="G274" t="s">
        <v>11</v>
      </c>
      <c r="H274">
        <v>10.1</v>
      </c>
      <c r="I274">
        <f t="shared" si="38"/>
        <v>1.0774252736233492E-2</v>
      </c>
      <c r="J274">
        <f t="shared" si="39"/>
        <v>634.33412984574682</v>
      </c>
      <c r="K274" s="1">
        <v>0.03</v>
      </c>
      <c r="L274" s="1">
        <v>7.75</v>
      </c>
      <c r="M274">
        <f t="shared" si="40"/>
        <v>29.820051413881739</v>
      </c>
      <c r="N274">
        <f t="shared" si="41"/>
        <v>1.1383461926599345</v>
      </c>
    </row>
    <row r="275" spans="1:14" x14ac:dyDescent="0.3">
      <c r="A275" s="3" t="s">
        <v>43</v>
      </c>
      <c r="B275" s="1">
        <v>2</v>
      </c>
      <c r="C275">
        <f>(206.05+296.46+280.61)-(4.57+2.41+2.41)</f>
        <v>773.73</v>
      </c>
      <c r="D275" s="1">
        <v>15</v>
      </c>
      <c r="E275">
        <v>25</v>
      </c>
      <c r="F275">
        <f t="shared" si="42"/>
        <v>29437.5</v>
      </c>
      <c r="G275" t="s">
        <v>9</v>
      </c>
      <c r="H275">
        <v>10.25</v>
      </c>
      <c r="I275">
        <f t="shared" si="38"/>
        <v>1.3247515283109095E-2</v>
      </c>
      <c r="J275">
        <f t="shared" si="39"/>
        <v>389.97373114652396</v>
      </c>
      <c r="K275" s="1">
        <v>0.3</v>
      </c>
      <c r="L275" s="1">
        <v>8.27</v>
      </c>
      <c r="M275">
        <f t="shared" si="40"/>
        <v>19.603267211201864</v>
      </c>
      <c r="N275">
        <f t="shared" si="41"/>
        <v>1.6588649803455482</v>
      </c>
    </row>
    <row r="276" spans="1:14" x14ac:dyDescent="0.3">
      <c r="A276" s="3" t="s">
        <v>43</v>
      </c>
      <c r="B276" s="1">
        <v>2</v>
      </c>
      <c r="C276">
        <f>(206.05+296.46+280.61)-(4.57+2.41+2.41)</f>
        <v>773.73</v>
      </c>
      <c r="D276" s="1">
        <v>15</v>
      </c>
      <c r="E276">
        <v>25</v>
      </c>
      <c r="F276">
        <f t="shared" si="42"/>
        <v>29437.5</v>
      </c>
      <c r="G276" t="s">
        <v>10</v>
      </c>
      <c r="H276">
        <v>10.48</v>
      </c>
      <c r="I276">
        <f t="shared" si="38"/>
        <v>1.354477660165691E-2</v>
      </c>
      <c r="J276">
        <f t="shared" si="39"/>
        <v>398.72436121127527</v>
      </c>
      <c r="K276" s="1">
        <v>0.11</v>
      </c>
      <c r="L276" s="1">
        <v>8.5399999999999991</v>
      </c>
      <c r="M276">
        <f t="shared" si="40"/>
        <v>21.156069364161876</v>
      </c>
      <c r="N276">
        <f t="shared" si="41"/>
        <v>1.6016642796889478</v>
      </c>
    </row>
    <row r="277" spans="1:14" x14ac:dyDescent="0.3">
      <c r="A277" s="3" t="s">
        <v>43</v>
      </c>
      <c r="B277" s="1">
        <v>2</v>
      </c>
      <c r="C277">
        <f>(206.05+296.46+280.61)-(4.57+2.41+2.41)</f>
        <v>773.73</v>
      </c>
      <c r="D277" s="1">
        <v>15</v>
      </c>
      <c r="E277">
        <v>25</v>
      </c>
      <c r="F277">
        <f t="shared" si="42"/>
        <v>29437.5</v>
      </c>
      <c r="G277" t="s">
        <v>11</v>
      </c>
      <c r="H277">
        <v>11.05</v>
      </c>
      <c r="I277">
        <f t="shared" si="38"/>
        <v>1.4281467695449317E-2</v>
      </c>
      <c r="J277">
        <f t="shared" si="39"/>
        <v>420.41070528478929</v>
      </c>
      <c r="K277" s="1">
        <v>0.09</v>
      </c>
      <c r="L277" s="1">
        <v>7.75</v>
      </c>
      <c r="M277">
        <f t="shared" si="40"/>
        <v>40.943877551020421</v>
      </c>
      <c r="N277">
        <f t="shared" si="41"/>
        <v>1.3057783225298467</v>
      </c>
    </row>
    <row r="278" spans="1:14" x14ac:dyDescent="0.3">
      <c r="A278" s="3" t="s">
        <v>41</v>
      </c>
      <c r="B278" s="1">
        <v>4</v>
      </c>
      <c r="C278">
        <f>(295.51+318.22+340.3)-(3*4.57)</f>
        <v>940.31999999999994</v>
      </c>
      <c r="D278" s="1">
        <v>45</v>
      </c>
      <c r="E278">
        <v>25</v>
      </c>
      <c r="F278">
        <f t="shared" si="42"/>
        <v>88312.5</v>
      </c>
      <c r="G278" t="s">
        <v>9</v>
      </c>
      <c r="H278">
        <v>9.8800000000000008</v>
      </c>
      <c r="I278">
        <f t="shared" si="38"/>
        <v>1.0507061425897569E-2</v>
      </c>
      <c r="J278">
        <f t="shared" si="39"/>
        <v>927.90486217457908</v>
      </c>
      <c r="K278" s="1">
        <v>0.01</v>
      </c>
      <c r="L278" s="1">
        <v>7.46</v>
      </c>
      <c r="M278">
        <f t="shared" si="40"/>
        <v>32.262382864792514</v>
      </c>
      <c r="N278">
        <f t="shared" si="41"/>
        <v>0.76618894277371385</v>
      </c>
    </row>
    <row r="279" spans="1:14" x14ac:dyDescent="0.3">
      <c r="A279" s="3" t="s">
        <v>41</v>
      </c>
      <c r="B279" s="1">
        <v>4</v>
      </c>
      <c r="C279">
        <f>(295.51+318.22+340.3)-(3*4.57)</f>
        <v>940.31999999999994</v>
      </c>
      <c r="D279" s="1">
        <v>45</v>
      </c>
      <c r="E279">
        <v>25</v>
      </c>
      <c r="F279">
        <f t="shared" si="42"/>
        <v>88312.5</v>
      </c>
      <c r="G279" t="s">
        <v>10</v>
      </c>
      <c r="H279">
        <v>10.36</v>
      </c>
      <c r="I279">
        <f t="shared" si="38"/>
        <v>1.1017525948613239E-2</v>
      </c>
      <c r="J279">
        <f t="shared" si="39"/>
        <v>972.98526033690666</v>
      </c>
      <c r="K279" s="1">
        <v>0.01</v>
      </c>
      <c r="L279" s="1">
        <v>8.09</v>
      </c>
      <c r="M279">
        <f t="shared" si="40"/>
        <v>27.901234567901234</v>
      </c>
      <c r="N279">
        <f t="shared" si="41"/>
        <v>0.7556047434240778</v>
      </c>
    </row>
    <row r="280" spans="1:14" x14ac:dyDescent="0.3">
      <c r="A280" s="3" t="s">
        <v>41</v>
      </c>
      <c r="B280" s="1">
        <v>4</v>
      </c>
      <c r="C280">
        <f>(295.51+318.22+340.3)-(3*4.57)</f>
        <v>940.31999999999994</v>
      </c>
      <c r="D280" s="1">
        <v>45</v>
      </c>
      <c r="E280">
        <v>25</v>
      </c>
      <c r="F280">
        <f t="shared" si="42"/>
        <v>88312.5</v>
      </c>
      <c r="G280" t="s">
        <v>11</v>
      </c>
      <c r="H280">
        <v>10.5</v>
      </c>
      <c r="I280">
        <f t="shared" si="38"/>
        <v>1.116641143440531E-2</v>
      </c>
      <c r="J280">
        <f t="shared" si="39"/>
        <v>986.13370980091895</v>
      </c>
      <c r="K280" s="1">
        <v>0.26</v>
      </c>
      <c r="L280" s="1">
        <v>8.16</v>
      </c>
      <c r="M280">
        <f t="shared" si="40"/>
        <v>24.703087885985749</v>
      </c>
      <c r="N280">
        <f t="shared" si="41"/>
        <v>0.76464994373482376</v>
      </c>
    </row>
    <row r="281" spans="1:14" s="8" customFormat="1" x14ac:dyDescent="0.3">
      <c r="A281" s="7" t="s">
        <v>39</v>
      </c>
      <c r="B281" s="8">
        <v>3</v>
      </c>
      <c r="C281" s="8">
        <f>(261.17+226.18+245.3)-(3*4.57)</f>
        <v>718.94</v>
      </c>
      <c r="D281" s="8">
        <v>30</v>
      </c>
      <c r="E281" s="8">
        <v>25</v>
      </c>
      <c r="F281" s="8">
        <f t="shared" si="42"/>
        <v>58875</v>
      </c>
      <c r="G281" s="8" t="s">
        <v>9</v>
      </c>
      <c r="H281" s="8">
        <v>10.45</v>
      </c>
      <c r="I281" s="8">
        <f t="shared" si="38"/>
        <v>1.453528806298161E-2</v>
      </c>
      <c r="J281" s="8">
        <f t="shared" si="39"/>
        <v>855.76508470804231</v>
      </c>
      <c r="M281" s="8" t="e">
        <f t="shared" si="40"/>
        <v>#DIV/0!</v>
      </c>
      <c r="N281" s="8">
        <f t="shared" si="41"/>
        <v>0</v>
      </c>
    </row>
    <row r="282" spans="1:14" s="8" customFormat="1" x14ac:dyDescent="0.3">
      <c r="A282" s="7" t="s">
        <v>39</v>
      </c>
      <c r="B282" s="8">
        <v>3</v>
      </c>
      <c r="C282" s="8">
        <f>(261.17+226.18+245.3)-(3*4.57)</f>
        <v>718.94</v>
      </c>
      <c r="D282" s="8">
        <v>30</v>
      </c>
      <c r="E282" s="8">
        <v>25</v>
      </c>
      <c r="F282" s="8">
        <f t="shared" si="42"/>
        <v>58875</v>
      </c>
      <c r="G282" s="8" t="s">
        <v>10</v>
      </c>
      <c r="H282" s="8">
        <v>10.07</v>
      </c>
      <c r="I282" s="8">
        <f t="shared" si="38"/>
        <v>1.4006732133418643E-2</v>
      </c>
      <c r="J282" s="8">
        <f t="shared" si="39"/>
        <v>824.64635435502259</v>
      </c>
      <c r="M282" s="8" t="e">
        <f t="shared" si="40"/>
        <v>#DIV/0!</v>
      </c>
      <c r="N282" s="8">
        <f t="shared" si="41"/>
        <v>0</v>
      </c>
    </row>
    <row r="283" spans="1:14" x14ac:dyDescent="0.3">
      <c r="A283" s="4" t="s">
        <v>39</v>
      </c>
      <c r="B283" s="5">
        <v>3</v>
      </c>
      <c r="C283" s="5">
        <f>(261.17+226.18+245.3)-(3*4.57)</f>
        <v>718.94</v>
      </c>
      <c r="D283" s="5">
        <v>30</v>
      </c>
      <c r="E283" s="5">
        <v>25</v>
      </c>
      <c r="F283" s="5">
        <f t="shared" si="42"/>
        <v>58875</v>
      </c>
      <c r="G283" s="5" t="s">
        <v>11</v>
      </c>
      <c r="H283" s="5" t="s">
        <v>28</v>
      </c>
      <c r="I283" s="5" t="s">
        <v>28</v>
      </c>
      <c r="J283" s="5" t="s">
        <v>28</v>
      </c>
      <c r="K283" s="5" t="s">
        <v>28</v>
      </c>
      <c r="L283" s="5" t="s">
        <v>28</v>
      </c>
      <c r="M283" s="5" t="s">
        <v>28</v>
      </c>
      <c r="N283" s="5" t="s">
        <v>28</v>
      </c>
    </row>
    <row r="284" spans="1:14" x14ac:dyDescent="0.3">
      <c r="A284" s="4" t="s">
        <v>46</v>
      </c>
      <c r="B284" s="5">
        <v>2</v>
      </c>
      <c r="C284" s="5">
        <f>(258.55+259.93+239.42)-(4.57+2.41+2.41)</f>
        <v>748.51</v>
      </c>
      <c r="D284" s="5">
        <v>30</v>
      </c>
      <c r="E284" s="5">
        <v>25</v>
      </c>
      <c r="F284" s="5">
        <f t="shared" si="42"/>
        <v>58875</v>
      </c>
      <c r="G284" s="5" t="s">
        <v>9</v>
      </c>
      <c r="H284" s="5">
        <v>10.47</v>
      </c>
      <c r="I284" s="5">
        <f t="shared" si="38"/>
        <v>1.3987789074294266E-2</v>
      </c>
      <c r="J284" s="5">
        <f t="shared" si="39"/>
        <v>823.53108174907493</v>
      </c>
      <c r="K284" s="5">
        <v>0.37</v>
      </c>
      <c r="L284" s="5">
        <v>8.4700000000000006</v>
      </c>
      <c r="M284" s="5">
        <f t="shared" si="40"/>
        <v>18.43891402714933</v>
      </c>
      <c r="N284" s="5">
        <f t="shared" si="41"/>
        <v>0.76740247439549114</v>
      </c>
    </row>
    <row r="285" spans="1:14" s="8" customFormat="1" x14ac:dyDescent="0.3">
      <c r="A285" s="7" t="s">
        <v>46</v>
      </c>
      <c r="B285" s="8">
        <v>2</v>
      </c>
      <c r="C285" s="8">
        <f>(258.55+259.93+239.42)-(4.57+2.41+2.41)</f>
        <v>748.51</v>
      </c>
      <c r="D285" s="8">
        <v>30</v>
      </c>
      <c r="E285" s="8">
        <v>25</v>
      </c>
      <c r="F285" s="8">
        <f t="shared" si="42"/>
        <v>58875</v>
      </c>
      <c r="G285" s="8" t="s">
        <v>10</v>
      </c>
      <c r="H285" s="8">
        <v>10.18</v>
      </c>
      <c r="I285" s="8">
        <f t="shared" si="38"/>
        <v>1.3600352700698721E-2</v>
      </c>
      <c r="J285" s="8">
        <f t="shared" si="39"/>
        <v>800.72076525363718</v>
      </c>
      <c r="M285" s="8" t="e">
        <f t="shared" si="40"/>
        <v>#DIV/0!</v>
      </c>
      <c r="N285" s="8">
        <f t="shared" si="41"/>
        <v>0</v>
      </c>
    </row>
    <row r="286" spans="1:14" s="8" customFormat="1" x14ac:dyDescent="0.3">
      <c r="A286" s="7" t="s">
        <v>46</v>
      </c>
      <c r="B286" s="8">
        <v>2</v>
      </c>
      <c r="C286" s="8">
        <f>(258.55+259.93+239.42)-(4.57+2.41+2.41)</f>
        <v>748.51</v>
      </c>
      <c r="D286" s="8">
        <v>30</v>
      </c>
      <c r="E286" s="8">
        <v>25</v>
      </c>
      <c r="F286" s="8">
        <f t="shared" si="42"/>
        <v>58875</v>
      </c>
      <c r="G286" s="8" t="s">
        <v>11</v>
      </c>
      <c r="H286" s="8">
        <v>10.42</v>
      </c>
      <c r="I286" s="8">
        <f t="shared" si="38"/>
        <v>1.3920989699536413E-2</v>
      </c>
      <c r="J286" s="8">
        <f t="shared" si="39"/>
        <v>819.59826856020629</v>
      </c>
      <c r="M286" s="8" t="e">
        <f t="shared" si="40"/>
        <v>#DIV/0!</v>
      </c>
      <c r="N286" s="8">
        <f t="shared" si="41"/>
        <v>0</v>
      </c>
    </row>
    <row r="287" spans="1:14" x14ac:dyDescent="0.3">
      <c r="A287" s="6" t="s">
        <v>47</v>
      </c>
      <c r="B287" s="1">
        <v>2</v>
      </c>
      <c r="C287" s="1">
        <f>(267.44+251.07+239.12)-(3*4.57)</f>
        <v>743.92</v>
      </c>
      <c r="D287" s="1">
        <v>30</v>
      </c>
      <c r="E287" s="1">
        <v>25</v>
      </c>
      <c r="F287" s="1">
        <f t="shared" si="42"/>
        <v>58875</v>
      </c>
      <c r="G287" s="1" t="s">
        <v>9</v>
      </c>
      <c r="H287" s="1">
        <v>10.19</v>
      </c>
      <c r="I287" s="1">
        <f t="shared" si="38"/>
        <v>1.3697709431121627E-2</v>
      </c>
      <c r="J287" s="1">
        <f t="shared" si="39"/>
        <v>806.45264275728573</v>
      </c>
      <c r="K287" s="1">
        <v>0.06</v>
      </c>
      <c r="L287" s="1">
        <v>8.77</v>
      </c>
      <c r="M287" s="1">
        <f t="shared" si="40"/>
        <v>15.402038505096256</v>
      </c>
      <c r="N287" s="1">
        <f t="shared" si="41"/>
        <v>0.79934430444291293</v>
      </c>
    </row>
    <row r="288" spans="1:14" x14ac:dyDescent="0.3">
      <c r="A288" s="6" t="s">
        <v>47</v>
      </c>
      <c r="B288" s="1">
        <v>2</v>
      </c>
      <c r="C288" s="1">
        <f>(267.44+251.07+239.12)-(3*4.57)</f>
        <v>743.92</v>
      </c>
      <c r="D288" s="1">
        <v>30</v>
      </c>
      <c r="E288" s="1">
        <v>25</v>
      </c>
      <c r="F288" s="1">
        <f t="shared" si="42"/>
        <v>58875</v>
      </c>
      <c r="G288" s="1" t="s">
        <v>10</v>
      </c>
      <c r="H288" s="1">
        <v>10.48</v>
      </c>
      <c r="I288" s="1">
        <f t="shared" si="38"/>
        <v>1.4087536294225187E-2</v>
      </c>
      <c r="J288" s="1">
        <f t="shared" si="39"/>
        <v>829.40369932250792</v>
      </c>
      <c r="K288" s="1">
        <v>0.23</v>
      </c>
      <c r="L288" s="1">
        <v>7.91</v>
      </c>
      <c r="M288" s="1">
        <f t="shared" si="40"/>
        <v>28.746928746928742</v>
      </c>
      <c r="N288" s="1">
        <f t="shared" si="41"/>
        <v>0.69666403183735981</v>
      </c>
    </row>
    <row r="289" spans="1:14" x14ac:dyDescent="0.3">
      <c r="A289" s="6" t="s">
        <v>47</v>
      </c>
      <c r="B289" s="1">
        <v>2</v>
      </c>
      <c r="C289" s="1">
        <f>(267.44+251.07+239.12)-(3*4.57)</f>
        <v>743.92</v>
      </c>
      <c r="D289" s="1">
        <v>30</v>
      </c>
      <c r="E289" s="1">
        <v>25</v>
      </c>
      <c r="F289" s="1">
        <f t="shared" si="42"/>
        <v>58875</v>
      </c>
      <c r="G289" s="1" t="s">
        <v>11</v>
      </c>
      <c r="H289" s="1">
        <v>10.24</v>
      </c>
      <c r="I289" s="1">
        <f t="shared" si="38"/>
        <v>1.376492095924293E-2</v>
      </c>
      <c r="J289" s="1">
        <f t="shared" si="39"/>
        <v>810.40972147542755</v>
      </c>
      <c r="K289" s="1">
        <v>0.2</v>
      </c>
      <c r="L289" s="1">
        <v>7.92</v>
      </c>
      <c r="M289" s="1">
        <f t="shared" si="40"/>
        <v>26.108374384236466</v>
      </c>
      <c r="N289" s="1">
        <f t="shared" si="41"/>
        <v>0.7279099656233412</v>
      </c>
    </row>
    <row r="290" spans="1:14" x14ac:dyDescent="0.3">
      <c r="A290" s="6" t="s">
        <v>46</v>
      </c>
      <c r="B290" s="1">
        <v>3</v>
      </c>
      <c r="C290">
        <f>(250.27+263.14+261.68)-(3*2.41)</f>
        <v>767.8599999999999</v>
      </c>
      <c r="D290" s="1">
        <v>30</v>
      </c>
      <c r="E290">
        <v>25</v>
      </c>
      <c r="F290">
        <f t="shared" si="42"/>
        <v>58875</v>
      </c>
      <c r="G290" t="s">
        <v>9</v>
      </c>
      <c r="H290" s="1">
        <v>10.25</v>
      </c>
      <c r="I290">
        <f t="shared" si="38"/>
        <v>1.3348787539395205E-2</v>
      </c>
      <c r="J290">
        <f t="shared" si="39"/>
        <v>785.9098663818927</v>
      </c>
      <c r="K290" s="1">
        <v>0.19</v>
      </c>
      <c r="L290" s="1">
        <v>8.44</v>
      </c>
      <c r="M290">
        <f t="shared" si="40"/>
        <v>18.771726535341845</v>
      </c>
      <c r="N290">
        <f t="shared" si="41"/>
        <v>0.82261426032343965</v>
      </c>
    </row>
    <row r="291" spans="1:14" x14ac:dyDescent="0.3">
      <c r="A291" s="6" t="s">
        <v>46</v>
      </c>
      <c r="B291" s="1">
        <v>3</v>
      </c>
      <c r="C291">
        <f>(250.27+263.14+261.68)-(3*2.41)</f>
        <v>767.8599999999999</v>
      </c>
      <c r="D291" s="1">
        <v>30</v>
      </c>
      <c r="E291">
        <v>25</v>
      </c>
      <c r="F291">
        <f t="shared" si="42"/>
        <v>58875</v>
      </c>
      <c r="G291" t="s">
        <v>10</v>
      </c>
      <c r="H291" s="1">
        <v>10.61</v>
      </c>
      <c r="I291">
        <f t="shared" si="38"/>
        <v>1.3817623004193473E-2</v>
      </c>
      <c r="J291">
        <f t="shared" si="39"/>
        <v>813.5125543718907</v>
      </c>
      <c r="K291" s="1">
        <v>0.36</v>
      </c>
      <c r="L291" s="1">
        <v>8.56</v>
      </c>
      <c r="M291">
        <f t="shared" si="40"/>
        <v>18.946188340807169</v>
      </c>
      <c r="N291">
        <f t="shared" si="41"/>
        <v>0.79353713568882156</v>
      </c>
    </row>
    <row r="292" spans="1:14" x14ac:dyDescent="0.3">
      <c r="A292" s="6" t="s">
        <v>46</v>
      </c>
      <c r="B292" s="1">
        <v>3</v>
      </c>
      <c r="C292">
        <f>(250.27+263.14+261.68)-(3*2.41)</f>
        <v>767.8599999999999</v>
      </c>
      <c r="D292" s="1">
        <v>30</v>
      </c>
      <c r="E292">
        <v>25</v>
      </c>
      <c r="F292">
        <f t="shared" si="42"/>
        <v>58875</v>
      </c>
      <c r="G292" t="s">
        <v>11</v>
      </c>
      <c r="H292" s="1">
        <v>10.64</v>
      </c>
      <c r="I292">
        <f t="shared" si="38"/>
        <v>1.3856692626259997E-2</v>
      </c>
      <c r="J292">
        <f t="shared" si="39"/>
        <v>815.81277837105733</v>
      </c>
      <c r="K292" s="1">
        <v>0.12</v>
      </c>
      <c r="L292" s="1">
        <v>8.9600000000000009</v>
      </c>
      <c r="M292">
        <f t="shared" si="40"/>
        <v>17.180616740088112</v>
      </c>
      <c r="N292">
        <f t="shared" si="41"/>
        <v>0.80322230777604886</v>
      </c>
    </row>
    <row r="293" spans="1:14" x14ac:dyDescent="0.3">
      <c r="A293" s="6" t="s">
        <v>46</v>
      </c>
      <c r="B293" s="1">
        <v>1</v>
      </c>
      <c r="C293">
        <f>(117.11+106.5+134.6)-(3*2.41)</f>
        <v>350.98</v>
      </c>
      <c r="D293" s="1">
        <v>15</v>
      </c>
      <c r="E293">
        <v>25</v>
      </c>
      <c r="F293">
        <f t="shared" si="42"/>
        <v>29437.5</v>
      </c>
      <c r="G293" t="s">
        <v>9</v>
      </c>
      <c r="H293" s="1">
        <v>10.25</v>
      </c>
      <c r="I293">
        <f t="shared" si="38"/>
        <v>2.9203943244629323E-2</v>
      </c>
      <c r="J293">
        <f t="shared" si="39"/>
        <v>859.69107926377569</v>
      </c>
      <c r="K293" s="1">
        <v>0.46</v>
      </c>
      <c r="L293" s="1">
        <v>8.1999999999999993</v>
      </c>
      <c r="M293">
        <f t="shared" si="40"/>
        <v>18.360277136258659</v>
      </c>
      <c r="N293">
        <f t="shared" si="41"/>
        <v>0.34493238875401994</v>
      </c>
    </row>
    <row r="294" spans="1:14" x14ac:dyDescent="0.3">
      <c r="A294" s="6" t="s">
        <v>46</v>
      </c>
      <c r="B294" s="1">
        <v>1</v>
      </c>
      <c r="C294">
        <f>(117.11+106.5+134.6)-(3*2.41)</f>
        <v>350.98</v>
      </c>
      <c r="D294" s="1">
        <v>15</v>
      </c>
      <c r="E294">
        <v>25</v>
      </c>
      <c r="F294">
        <f t="shared" si="42"/>
        <v>29437.5</v>
      </c>
      <c r="G294" t="s">
        <v>10</v>
      </c>
      <c r="H294" s="1">
        <v>10.61</v>
      </c>
      <c r="I294">
        <f t="shared" si="38"/>
        <v>3.0229642714684594E-2</v>
      </c>
      <c r="J294">
        <f t="shared" si="39"/>
        <v>889.88510741352775</v>
      </c>
      <c r="K294" s="1">
        <v>0.18</v>
      </c>
      <c r="L294" s="1">
        <v>8</v>
      </c>
      <c r="M294">
        <f t="shared" si="40"/>
        <v>29.706601466992659</v>
      </c>
      <c r="N294">
        <f t="shared" si="41"/>
        <v>0.30407894559718002</v>
      </c>
    </row>
    <row r="295" spans="1:14" x14ac:dyDescent="0.3">
      <c r="A295" s="6" t="s">
        <v>46</v>
      </c>
      <c r="B295" s="1">
        <v>1</v>
      </c>
      <c r="C295">
        <f>(117.11+106.5+134.6)-(3*2.41)</f>
        <v>350.98</v>
      </c>
      <c r="D295" s="1">
        <v>15</v>
      </c>
      <c r="E295">
        <v>25</v>
      </c>
      <c r="F295">
        <f t="shared" si="42"/>
        <v>29437.5</v>
      </c>
      <c r="G295" t="s">
        <v>11</v>
      </c>
      <c r="H295" s="1">
        <v>10.64</v>
      </c>
      <c r="I295">
        <f t="shared" si="38"/>
        <v>3.0315117670522536E-2</v>
      </c>
      <c r="J295">
        <f t="shared" si="39"/>
        <v>892.40127642600714</v>
      </c>
      <c r="K295" s="1">
        <v>0.02</v>
      </c>
      <c r="L295" s="1">
        <v>7.81</v>
      </c>
      <c r="M295">
        <f t="shared" si="40"/>
        <v>35.887611749680737</v>
      </c>
      <c r="N295">
        <f t="shared" si="41"/>
        <v>0.28942918450164967</v>
      </c>
    </row>
    <row r="296" spans="1:14" x14ac:dyDescent="0.3">
      <c r="A296" s="6" t="s">
        <v>48</v>
      </c>
      <c r="B296" s="1">
        <v>1</v>
      </c>
      <c r="C296">
        <f>(121.13+114.48+104.31)-(3*4.57)</f>
        <v>326.21000000000004</v>
      </c>
      <c r="D296" s="1">
        <v>15</v>
      </c>
      <c r="E296">
        <v>25</v>
      </c>
      <c r="F296">
        <f t="shared" si="42"/>
        <v>29437.5</v>
      </c>
      <c r="G296" t="s">
        <v>9</v>
      </c>
      <c r="H296" s="1">
        <v>10.66</v>
      </c>
      <c r="I296">
        <f t="shared" si="38"/>
        <v>3.2678336041200448E-2</v>
      </c>
      <c r="J296">
        <f t="shared" si="39"/>
        <v>961.96851721283815</v>
      </c>
      <c r="K296" s="1">
        <v>0.18</v>
      </c>
      <c r="L296" s="1">
        <v>6.41</v>
      </c>
      <c r="M296">
        <f t="shared" si="40"/>
        <v>61.760242792109267</v>
      </c>
      <c r="N296">
        <f t="shared" si="41"/>
        <v>0.20963539988660748</v>
      </c>
    </row>
    <row r="297" spans="1:14" x14ac:dyDescent="0.3">
      <c r="A297" s="6" t="s">
        <v>48</v>
      </c>
      <c r="B297" s="1">
        <v>1</v>
      </c>
      <c r="C297">
        <f>(121.13+114.48+104.31)-(3*4.57)</f>
        <v>326.21000000000004</v>
      </c>
      <c r="D297" s="1">
        <v>15</v>
      </c>
      <c r="E297">
        <v>25</v>
      </c>
      <c r="F297">
        <f t="shared" si="42"/>
        <v>29437.5</v>
      </c>
      <c r="G297" t="s">
        <v>10</v>
      </c>
      <c r="H297" s="1">
        <v>10.25</v>
      </c>
      <c r="I297">
        <f t="shared" si="38"/>
        <v>3.1421476962692742E-2</v>
      </c>
      <c r="J297">
        <f t="shared" si="39"/>
        <v>924.96972808926762</v>
      </c>
      <c r="K297" s="1">
        <v>0.17</v>
      </c>
      <c r="L297" s="1">
        <v>6.55</v>
      </c>
      <c r="M297">
        <f t="shared" si="40"/>
        <v>52.529761904761905</v>
      </c>
      <c r="N297">
        <f t="shared" si="41"/>
        <v>0.2312145490192144</v>
      </c>
    </row>
    <row r="298" spans="1:14" x14ac:dyDescent="0.3">
      <c r="A298" s="6" t="s">
        <v>48</v>
      </c>
      <c r="B298" s="1">
        <v>1</v>
      </c>
      <c r="C298">
        <f>(121.13+114.48+104.31)-(3*4.57)</f>
        <v>326.21000000000004</v>
      </c>
      <c r="D298" s="1">
        <v>15</v>
      </c>
      <c r="E298">
        <v>25</v>
      </c>
      <c r="F298">
        <f t="shared" si="42"/>
        <v>29437.5</v>
      </c>
      <c r="G298" t="s">
        <v>11</v>
      </c>
      <c r="H298" s="1">
        <v>9.8800000000000008</v>
      </c>
      <c r="I298">
        <f t="shared" si="38"/>
        <v>3.0287238282088225E-2</v>
      </c>
      <c r="J298">
        <f t="shared" si="39"/>
        <v>891.58057692897216</v>
      </c>
      <c r="K298" s="1">
        <v>0.18</v>
      </c>
      <c r="L298" s="1">
        <v>6.76</v>
      </c>
      <c r="M298">
        <f t="shared" si="40"/>
        <v>42.363112391930855</v>
      </c>
      <c r="N298">
        <f t="shared" si="41"/>
        <v>0.25700359438597326</v>
      </c>
    </row>
    <row r="299" spans="1:14" x14ac:dyDescent="0.3">
      <c r="A299" s="6" t="s">
        <v>49</v>
      </c>
      <c r="B299" s="1">
        <v>1</v>
      </c>
      <c r="C299">
        <f>(113.65+83.17+110.27)-(3*4.57)</f>
        <v>293.38</v>
      </c>
      <c r="D299" s="1">
        <v>15</v>
      </c>
      <c r="E299">
        <v>25</v>
      </c>
      <c r="F299">
        <f t="shared" si="42"/>
        <v>29437.5</v>
      </c>
      <c r="G299" t="s">
        <v>9</v>
      </c>
      <c r="H299" s="1">
        <v>10.08</v>
      </c>
      <c r="I299">
        <f t="shared" si="38"/>
        <v>3.4358170291090055E-2</v>
      </c>
      <c r="J299">
        <f t="shared" si="39"/>
        <v>1011.4186379439635</v>
      </c>
      <c r="K299" s="1">
        <v>0.28999999999999998</v>
      </c>
      <c r="L299" s="1">
        <v>6.65</v>
      </c>
      <c r="M299">
        <f t="shared" si="40"/>
        <v>45.244956772334291</v>
      </c>
      <c r="N299">
        <f t="shared" si="41"/>
        <v>0.19970939234213775</v>
      </c>
    </row>
    <row r="300" spans="1:14" x14ac:dyDescent="0.3">
      <c r="A300" s="6" t="s">
        <v>49</v>
      </c>
      <c r="B300" s="1">
        <v>1</v>
      </c>
      <c r="C300">
        <f>(113.65+83.17+110.27)-(3*4.57)</f>
        <v>293.38</v>
      </c>
      <c r="D300" s="1">
        <v>15</v>
      </c>
      <c r="E300">
        <v>25</v>
      </c>
      <c r="F300">
        <f t="shared" si="42"/>
        <v>29437.5</v>
      </c>
      <c r="G300" t="s">
        <v>10</v>
      </c>
      <c r="H300" s="1">
        <v>10.85</v>
      </c>
      <c r="I300">
        <f t="shared" si="38"/>
        <v>3.6982752743881651E-2</v>
      </c>
      <c r="J300">
        <f t="shared" si="39"/>
        <v>1088.679783898016</v>
      </c>
      <c r="K300" s="1">
        <v>0.51</v>
      </c>
      <c r="L300" s="1">
        <v>6.32</v>
      </c>
      <c r="M300">
        <f t="shared" si="40"/>
        <v>58.857979502196187</v>
      </c>
      <c r="N300">
        <f t="shared" si="41"/>
        <v>0.16963728431366745</v>
      </c>
    </row>
    <row r="301" spans="1:14" x14ac:dyDescent="0.3">
      <c r="A301" s="6" t="s">
        <v>49</v>
      </c>
      <c r="B301" s="1">
        <v>1</v>
      </c>
      <c r="C301">
        <f>(113.65+83.17+110.27)-(3*4.57)</f>
        <v>293.38</v>
      </c>
      <c r="D301" s="1">
        <v>15</v>
      </c>
      <c r="E301">
        <v>25</v>
      </c>
      <c r="F301">
        <f t="shared" si="42"/>
        <v>29437.5</v>
      </c>
      <c r="G301" t="s">
        <v>11</v>
      </c>
      <c r="H301" s="1">
        <v>10.78</v>
      </c>
      <c r="I301">
        <f t="shared" si="38"/>
        <v>3.6744154339082416E-2</v>
      </c>
      <c r="J301">
        <f t="shared" si="39"/>
        <v>1081.6560433567386</v>
      </c>
      <c r="K301" s="1">
        <v>0.1</v>
      </c>
      <c r="L301" s="1">
        <v>7.12</v>
      </c>
      <c r="M301">
        <f t="shared" si="40"/>
        <v>49.307479224376728</v>
      </c>
      <c r="N301">
        <f t="shared" si="41"/>
        <v>0.18166018823828994</v>
      </c>
    </row>
    <row r="302" spans="1:14" x14ac:dyDescent="0.3">
      <c r="A302" s="6" t="s">
        <v>50</v>
      </c>
      <c r="B302" s="1">
        <v>1</v>
      </c>
      <c r="C302">
        <f>(97.87+99.48+88.74)-(3*4.57)</f>
        <v>272.38000000000005</v>
      </c>
      <c r="D302" s="1">
        <v>15</v>
      </c>
      <c r="E302">
        <v>25</v>
      </c>
      <c r="F302">
        <f t="shared" si="42"/>
        <v>29437.5</v>
      </c>
      <c r="G302" t="s">
        <v>9</v>
      </c>
      <c r="H302" s="1">
        <v>10.08</v>
      </c>
      <c r="I302">
        <f t="shared" si="38"/>
        <v>3.7007122402525877E-2</v>
      </c>
      <c r="J302">
        <f t="shared" si="39"/>
        <v>1089.3971657243555</v>
      </c>
      <c r="K302" s="1">
        <v>0.11</v>
      </c>
      <c r="L302" s="1">
        <v>7.12</v>
      </c>
      <c r="M302">
        <f t="shared" si="40"/>
        <v>39.419087136929456</v>
      </c>
      <c r="N302">
        <f t="shared" si="41"/>
        <v>0.17933569479148118</v>
      </c>
    </row>
    <row r="303" spans="1:14" x14ac:dyDescent="0.3">
      <c r="A303" s="6" t="s">
        <v>50</v>
      </c>
      <c r="B303" s="1">
        <v>1</v>
      </c>
      <c r="C303">
        <f>(97.87+99.48+88.74)-(3*4.57)</f>
        <v>272.38000000000005</v>
      </c>
      <c r="D303" s="1">
        <v>15</v>
      </c>
      <c r="E303">
        <v>25</v>
      </c>
      <c r="F303">
        <f t="shared" si="42"/>
        <v>29437.5</v>
      </c>
      <c r="G303" t="s">
        <v>10</v>
      </c>
      <c r="H303" s="1">
        <v>9.2899999999999991</v>
      </c>
      <c r="I303">
        <f t="shared" si="38"/>
        <v>3.4106762611058071E-2</v>
      </c>
      <c r="J303">
        <f t="shared" si="39"/>
        <v>1004.017824363022</v>
      </c>
      <c r="K303" s="1">
        <v>0.24</v>
      </c>
      <c r="L303" s="1">
        <v>5.98</v>
      </c>
      <c r="M303">
        <f t="shared" si="40"/>
        <v>49.356913183279715</v>
      </c>
      <c r="N303">
        <f t="shared" si="41"/>
        <v>0.18163873277022463</v>
      </c>
    </row>
    <row r="304" spans="1:14" x14ac:dyDescent="0.3">
      <c r="A304" s="6" t="s">
        <v>50</v>
      </c>
      <c r="B304" s="1">
        <v>1</v>
      </c>
      <c r="C304">
        <f>(97.87+99.48+88.74)-(3*4.57)</f>
        <v>272.38000000000005</v>
      </c>
      <c r="D304" s="1">
        <v>15</v>
      </c>
      <c r="E304">
        <v>25</v>
      </c>
      <c r="F304">
        <f t="shared" si="42"/>
        <v>29437.5</v>
      </c>
      <c r="G304" t="s">
        <v>11</v>
      </c>
      <c r="H304" s="1">
        <v>9.82</v>
      </c>
      <c r="I304">
        <f t="shared" si="38"/>
        <v>3.605257361039723E-2</v>
      </c>
      <c r="J304">
        <f t="shared" si="39"/>
        <v>1061.2976356560685</v>
      </c>
      <c r="K304" s="1">
        <v>0.03</v>
      </c>
      <c r="L304" s="1">
        <v>6.9</v>
      </c>
      <c r="M304">
        <f t="shared" si="40"/>
        <v>41.702741702741697</v>
      </c>
      <c r="N304">
        <f t="shared" si="41"/>
        <v>0.18111722924004964</v>
      </c>
    </row>
    <row r="305" spans="1:14" x14ac:dyDescent="0.3">
      <c r="A305" s="6" t="s">
        <v>48</v>
      </c>
      <c r="B305" s="1">
        <v>2</v>
      </c>
      <c r="C305">
        <f>(255.87+265.32+239.48)-(3*4.57)</f>
        <v>746.96</v>
      </c>
      <c r="D305" s="1">
        <v>30</v>
      </c>
      <c r="E305">
        <v>25</v>
      </c>
      <c r="F305">
        <f t="shared" si="42"/>
        <v>58875</v>
      </c>
      <c r="G305" t="s">
        <v>9</v>
      </c>
      <c r="H305" s="1">
        <v>10.87</v>
      </c>
      <c r="I305">
        <f t="shared" si="38"/>
        <v>1.4552318731926741E-2</v>
      </c>
      <c r="J305">
        <f t="shared" si="39"/>
        <v>856.76776534218686</v>
      </c>
      <c r="K305" s="1">
        <v>0.39</v>
      </c>
      <c r="L305" s="1">
        <v>8.1</v>
      </c>
      <c r="M305">
        <f t="shared" si="40"/>
        <v>28.032979976442864</v>
      </c>
      <c r="N305">
        <f t="shared" si="41"/>
        <v>0.68094553029755622</v>
      </c>
    </row>
    <row r="306" spans="1:14" x14ac:dyDescent="0.3">
      <c r="A306" s="6" t="s">
        <v>48</v>
      </c>
      <c r="B306" s="1">
        <v>2</v>
      </c>
      <c r="C306">
        <f>(255.87+265.32+239.48)-(3*4.57)</f>
        <v>746.96</v>
      </c>
      <c r="D306" s="1">
        <v>30</v>
      </c>
      <c r="E306">
        <v>25</v>
      </c>
      <c r="F306">
        <f t="shared" si="42"/>
        <v>58875</v>
      </c>
      <c r="G306" t="s">
        <v>10</v>
      </c>
      <c r="H306" s="1">
        <v>10.54</v>
      </c>
      <c r="I306">
        <f t="shared" si="38"/>
        <v>1.4110528006854448E-2</v>
      </c>
      <c r="J306">
        <f t="shared" si="39"/>
        <v>830.75733640355566</v>
      </c>
      <c r="K306" s="1">
        <v>0.18</v>
      </c>
      <c r="L306" s="1">
        <v>8.02</v>
      </c>
      <c r="M306">
        <f t="shared" si="40"/>
        <v>28.536585365853661</v>
      </c>
      <c r="N306">
        <f t="shared" si="41"/>
        <v>0.69951398590993863</v>
      </c>
    </row>
    <row r="307" spans="1:14" x14ac:dyDescent="0.3">
      <c r="A307" s="6" t="s">
        <v>48</v>
      </c>
      <c r="B307" s="1">
        <v>2</v>
      </c>
      <c r="C307">
        <f>(255.87+265.32+239.48)-(3*4.57)</f>
        <v>746.96</v>
      </c>
      <c r="D307" s="1">
        <v>30</v>
      </c>
      <c r="E307">
        <v>25</v>
      </c>
      <c r="F307">
        <f t="shared" si="42"/>
        <v>58875</v>
      </c>
      <c r="G307" t="s">
        <v>11</v>
      </c>
      <c r="H307" s="1">
        <v>10.25</v>
      </c>
      <c r="I307">
        <f t="shared" si="38"/>
        <v>1.372228767270001E-2</v>
      </c>
      <c r="J307">
        <f t="shared" si="39"/>
        <v>807.89968673021303</v>
      </c>
      <c r="K307" s="1">
        <v>0.44</v>
      </c>
      <c r="L307" s="1">
        <v>7.36</v>
      </c>
      <c r="M307">
        <f t="shared" si="40"/>
        <v>31.410256410256398</v>
      </c>
      <c r="N307">
        <f t="shared" si="41"/>
        <v>0.7035753953117081</v>
      </c>
    </row>
    <row r="308" spans="1:14" x14ac:dyDescent="0.3">
      <c r="A308" s="6" t="s">
        <v>48</v>
      </c>
      <c r="B308" s="1">
        <v>3</v>
      </c>
      <c r="C308">
        <f>(240.37+286.06+243.88)-(3*4.57)</f>
        <v>756.6</v>
      </c>
      <c r="D308" s="1">
        <v>30</v>
      </c>
      <c r="E308">
        <v>25</v>
      </c>
      <c r="F308">
        <f t="shared" si="42"/>
        <v>58875</v>
      </c>
      <c r="G308" t="s">
        <v>9</v>
      </c>
      <c r="H308" s="1">
        <v>10.73</v>
      </c>
      <c r="I308">
        <f t="shared" si="38"/>
        <v>1.4181866243721914E-2</v>
      </c>
      <c r="J308">
        <f t="shared" si="39"/>
        <v>834.95737509912772</v>
      </c>
      <c r="K308" s="1">
        <v>0.17</v>
      </c>
      <c r="L308" s="1">
        <v>8.31</v>
      </c>
      <c r="M308">
        <f t="shared" si="40"/>
        <v>26.533018867924529</v>
      </c>
      <c r="N308">
        <f t="shared" si="41"/>
        <v>0.71614037955903553</v>
      </c>
    </row>
    <row r="309" spans="1:14" x14ac:dyDescent="0.3">
      <c r="A309" s="6" t="s">
        <v>48</v>
      </c>
      <c r="B309" s="1">
        <v>3</v>
      </c>
      <c r="C309">
        <f>(240.37+286.06+243.88)-(3*4.57)</f>
        <v>756.6</v>
      </c>
      <c r="D309" s="1">
        <v>30</v>
      </c>
      <c r="E309">
        <v>25</v>
      </c>
      <c r="F309">
        <f t="shared" si="42"/>
        <v>58875</v>
      </c>
      <c r="G309" t="s">
        <v>10</v>
      </c>
      <c r="H309" s="1">
        <v>10.41</v>
      </c>
      <c r="I309">
        <f t="shared" si="38"/>
        <v>1.3758921490880253E-2</v>
      </c>
      <c r="J309">
        <f t="shared" si="39"/>
        <v>810.05650277557493</v>
      </c>
      <c r="K309" s="1">
        <v>0.43</v>
      </c>
      <c r="L309" s="1">
        <v>7.92</v>
      </c>
      <c r="M309">
        <f t="shared" si="40"/>
        <v>24.670658682634738</v>
      </c>
      <c r="N309">
        <f t="shared" si="41"/>
        <v>0.74918102682543131</v>
      </c>
    </row>
    <row r="310" spans="1:14" x14ac:dyDescent="0.3">
      <c r="A310" s="6" t="s">
        <v>48</v>
      </c>
      <c r="B310" s="1">
        <v>3</v>
      </c>
      <c r="C310">
        <f>(240.37+286.06+243.88)-(3*4.57)</f>
        <v>756.6</v>
      </c>
      <c r="D310" s="1">
        <v>30</v>
      </c>
      <c r="E310">
        <v>25</v>
      </c>
      <c r="F310">
        <f t="shared" si="42"/>
        <v>58875</v>
      </c>
      <c r="G310" t="s">
        <v>11</v>
      </c>
      <c r="H310" s="1">
        <v>11.09</v>
      </c>
      <c r="I310">
        <f t="shared" si="38"/>
        <v>1.4657679090668781E-2</v>
      </c>
      <c r="J310">
        <f t="shared" si="39"/>
        <v>862.97085646312451</v>
      </c>
      <c r="K310" s="1">
        <v>0.24</v>
      </c>
      <c r="L310" s="1">
        <v>8.6300000000000008</v>
      </c>
      <c r="M310">
        <f t="shared" si="40"/>
        <v>25.028184892897393</v>
      </c>
      <c r="N310">
        <f t="shared" si="41"/>
        <v>0.70123289589453697</v>
      </c>
    </row>
    <row r="311" spans="1:14" x14ac:dyDescent="0.3">
      <c r="A311" s="6" t="s">
        <v>47</v>
      </c>
      <c r="B311" s="1">
        <v>3</v>
      </c>
      <c r="C311">
        <f>(275.33+235.03+231.61)-(3*4.57)</f>
        <v>728.26</v>
      </c>
      <c r="D311" s="1">
        <v>30</v>
      </c>
      <c r="E311">
        <v>25</v>
      </c>
      <c r="F311">
        <f t="shared" ref="F311:F374" si="47">(3.14*E311*E311*D311)</f>
        <v>58875</v>
      </c>
      <c r="G311" t="s">
        <v>9</v>
      </c>
      <c r="H311" s="1">
        <v>10.73</v>
      </c>
      <c r="I311">
        <f t="shared" ref="I311:I374" si="48">(H311/C311)</f>
        <v>1.4733748935819626E-2</v>
      </c>
      <c r="J311">
        <f t="shared" ref="J311:J374" si="49">((H311/C311)*F311)</f>
        <v>867.44946859638048</v>
      </c>
      <c r="K311" s="1">
        <v>7.0000000000000007E-2</v>
      </c>
      <c r="L311" s="1">
        <v>8.35</v>
      </c>
      <c r="M311">
        <f t="shared" ref="M311:M374" si="50">100*((H311-(L311+K311))/(L311+K311))</f>
        <v>27.434679334916872</v>
      </c>
      <c r="N311">
        <f t="shared" ref="N311:N374" si="51">((L311+K311)/J311)/I311</f>
        <v>0.65880159358375667</v>
      </c>
    </row>
    <row r="312" spans="1:14" x14ac:dyDescent="0.3">
      <c r="A312" s="6" t="s">
        <v>47</v>
      </c>
      <c r="B312" s="1">
        <v>3</v>
      </c>
      <c r="C312">
        <f>(275.33+235.03+231.61)-(3*4.57)</f>
        <v>728.26</v>
      </c>
      <c r="D312" s="1">
        <v>30</v>
      </c>
      <c r="E312">
        <v>25</v>
      </c>
      <c r="F312">
        <f t="shared" si="47"/>
        <v>58875</v>
      </c>
      <c r="G312" t="s">
        <v>10</v>
      </c>
      <c r="H312" s="1">
        <v>10.32</v>
      </c>
      <c r="I312">
        <f t="shared" si="48"/>
        <v>1.4170763188970972E-2</v>
      </c>
      <c r="J312">
        <f t="shared" si="49"/>
        <v>834.30368275066598</v>
      </c>
      <c r="K312" s="1">
        <v>0</v>
      </c>
      <c r="L312" s="1">
        <v>8.26</v>
      </c>
      <c r="M312">
        <f t="shared" si="50"/>
        <v>24.939467312348675</v>
      </c>
      <c r="N312">
        <f t="shared" si="51"/>
        <v>0.69865479844948475</v>
      </c>
    </row>
    <row r="313" spans="1:14" x14ac:dyDescent="0.3">
      <c r="A313" s="6" t="s">
        <v>47</v>
      </c>
      <c r="B313" s="1">
        <v>3</v>
      </c>
      <c r="C313">
        <f>(275.33+235.03+231.61)-(3*4.57)</f>
        <v>728.26</v>
      </c>
      <c r="D313" s="1">
        <v>30</v>
      </c>
      <c r="E313">
        <v>25</v>
      </c>
      <c r="F313">
        <f t="shared" si="47"/>
        <v>58875</v>
      </c>
      <c r="G313" t="s">
        <v>11</v>
      </c>
      <c r="H313" s="1">
        <v>10.31</v>
      </c>
      <c r="I313">
        <f t="shared" si="48"/>
        <v>1.4157031829291738E-2</v>
      </c>
      <c r="J313">
        <f t="shared" si="49"/>
        <v>833.49524894955107</v>
      </c>
      <c r="K313" s="1">
        <v>0</v>
      </c>
      <c r="L313" s="1">
        <v>8.2899999999999991</v>
      </c>
      <c r="M313">
        <f t="shared" si="50"/>
        <v>24.366706875753938</v>
      </c>
      <c r="N313">
        <f t="shared" si="51"/>
        <v>0.70255316308922722</v>
      </c>
    </row>
    <row r="314" spans="1:14" x14ac:dyDescent="0.3">
      <c r="A314" s="6" t="s">
        <v>50</v>
      </c>
      <c r="B314" s="1">
        <v>3</v>
      </c>
      <c r="C314">
        <f>(235.54+260.89+236.59)-(3*4.57)</f>
        <v>719.31</v>
      </c>
      <c r="D314" s="1">
        <v>30</v>
      </c>
      <c r="E314">
        <v>25</v>
      </c>
      <c r="F314">
        <f t="shared" si="47"/>
        <v>58875</v>
      </c>
      <c r="G314" t="s">
        <v>9</v>
      </c>
      <c r="H314" s="1">
        <v>10.38</v>
      </c>
      <c r="I314">
        <f t="shared" si="48"/>
        <v>1.4430495891896404E-2</v>
      </c>
      <c r="J314">
        <f t="shared" si="49"/>
        <v>849.59544563540078</v>
      </c>
      <c r="K314" s="1">
        <v>0.17</v>
      </c>
      <c r="L314" s="1">
        <v>7.99</v>
      </c>
      <c r="M314">
        <f t="shared" si="50"/>
        <v>27.205882352941185</v>
      </c>
      <c r="N314">
        <f t="shared" si="51"/>
        <v>0.66557458123503732</v>
      </c>
    </row>
    <row r="315" spans="1:14" x14ac:dyDescent="0.3">
      <c r="A315" s="6" t="s">
        <v>50</v>
      </c>
      <c r="B315" s="1">
        <v>3</v>
      </c>
      <c r="C315">
        <f>(235.54+260.89+236.59)-(3*4.57)</f>
        <v>719.31</v>
      </c>
      <c r="D315" s="1">
        <v>30</v>
      </c>
      <c r="E315">
        <v>25</v>
      </c>
      <c r="F315">
        <f t="shared" si="47"/>
        <v>58875</v>
      </c>
      <c r="G315" t="s">
        <v>10</v>
      </c>
      <c r="H315" s="1">
        <v>10.47</v>
      </c>
      <c r="I315">
        <f t="shared" si="48"/>
        <v>1.455561579847354E-2</v>
      </c>
      <c r="J315">
        <f t="shared" si="49"/>
        <v>856.96188013512972</v>
      </c>
      <c r="K315" s="1">
        <v>0.11</v>
      </c>
      <c r="L315" s="1">
        <v>8.1300000000000008</v>
      </c>
      <c r="M315">
        <f t="shared" si="50"/>
        <v>27.063106796116511</v>
      </c>
      <c r="N315">
        <f t="shared" si="51"/>
        <v>0.66059475963080683</v>
      </c>
    </row>
    <row r="316" spans="1:14" x14ac:dyDescent="0.3">
      <c r="A316" s="6" t="s">
        <v>50</v>
      </c>
      <c r="B316" s="1">
        <v>3</v>
      </c>
      <c r="C316">
        <f>(235.54+260.89+236.59)-(3*4.57)</f>
        <v>719.31</v>
      </c>
      <c r="D316" s="1">
        <v>30</v>
      </c>
      <c r="E316">
        <v>25</v>
      </c>
      <c r="F316">
        <f t="shared" si="47"/>
        <v>58875</v>
      </c>
      <c r="G316" t="s">
        <v>11</v>
      </c>
      <c r="H316" s="1">
        <v>10.4</v>
      </c>
      <c r="I316">
        <f t="shared" si="48"/>
        <v>1.445830031558021E-2</v>
      </c>
      <c r="J316">
        <f t="shared" si="49"/>
        <v>851.23243107978487</v>
      </c>
      <c r="K316" s="1">
        <v>0.15</v>
      </c>
      <c r="L316" s="1">
        <v>8.0500000000000007</v>
      </c>
      <c r="M316">
        <f t="shared" si="50"/>
        <v>26.829268292682919</v>
      </c>
      <c r="N316">
        <f t="shared" si="51"/>
        <v>0.66626722446575959</v>
      </c>
    </row>
    <row r="317" spans="1:14" x14ac:dyDescent="0.3">
      <c r="A317" s="6" t="s">
        <v>50</v>
      </c>
      <c r="B317" s="1">
        <v>2</v>
      </c>
      <c r="C317">
        <f>(244.39+242.52+235.85)-(3*4.57)</f>
        <v>709.05</v>
      </c>
      <c r="D317" s="1">
        <v>30</v>
      </c>
      <c r="E317">
        <v>25</v>
      </c>
      <c r="F317">
        <f t="shared" si="47"/>
        <v>58875</v>
      </c>
      <c r="G317" t="s">
        <v>9</v>
      </c>
      <c r="H317" s="1">
        <v>10.87</v>
      </c>
      <c r="I317">
        <f t="shared" si="48"/>
        <v>1.5330371624003948E-2</v>
      </c>
      <c r="J317">
        <f t="shared" si="49"/>
        <v>902.57562936323245</v>
      </c>
      <c r="K317" s="1">
        <v>0.15</v>
      </c>
      <c r="L317" s="1">
        <v>8.26</v>
      </c>
      <c r="M317">
        <f t="shared" si="50"/>
        <v>29.250891795481561</v>
      </c>
      <c r="N317">
        <f t="shared" si="51"/>
        <v>0.60779862072956836</v>
      </c>
    </row>
    <row r="318" spans="1:14" x14ac:dyDescent="0.3">
      <c r="A318" s="6" t="s">
        <v>50</v>
      </c>
      <c r="B318" s="1">
        <v>2</v>
      </c>
      <c r="C318">
        <f>(244.39+242.52+235.85)-(3*4.57)</f>
        <v>709.05</v>
      </c>
      <c r="D318" s="1">
        <v>30</v>
      </c>
      <c r="E318">
        <v>25</v>
      </c>
      <c r="F318">
        <f t="shared" si="47"/>
        <v>58875</v>
      </c>
      <c r="G318" t="s">
        <v>10</v>
      </c>
      <c r="H318" s="1">
        <v>10.36</v>
      </c>
      <c r="I318">
        <f t="shared" si="48"/>
        <v>1.4611099358296312E-2</v>
      </c>
      <c r="J318">
        <f t="shared" si="49"/>
        <v>860.22847471969533</v>
      </c>
      <c r="K318" s="1">
        <v>0.11</v>
      </c>
      <c r="L318" s="1">
        <v>7.92</v>
      </c>
      <c r="M318">
        <f t="shared" si="50"/>
        <v>29.016189290161897</v>
      </c>
      <c r="N318">
        <f t="shared" si="51"/>
        <v>0.63887932946973414</v>
      </c>
    </row>
    <row r="319" spans="1:14" x14ac:dyDescent="0.3">
      <c r="A319" s="6" t="s">
        <v>50</v>
      </c>
      <c r="B319" s="1">
        <v>2</v>
      </c>
      <c r="C319">
        <f>(244.39+242.52+235.85)-(3*4.57)</f>
        <v>709.05</v>
      </c>
      <c r="D319" s="1">
        <v>30</v>
      </c>
      <c r="E319">
        <v>25</v>
      </c>
      <c r="F319">
        <f t="shared" si="47"/>
        <v>58875</v>
      </c>
      <c r="G319" t="s">
        <v>11</v>
      </c>
      <c r="H319" s="1">
        <v>10.23</v>
      </c>
      <c r="I319">
        <f t="shared" si="48"/>
        <v>1.4427755447429661E-2</v>
      </c>
      <c r="J319">
        <f t="shared" si="49"/>
        <v>849.43410196742127</v>
      </c>
      <c r="K319" s="1">
        <v>0</v>
      </c>
      <c r="L319" s="1">
        <v>8.01</v>
      </c>
      <c r="M319">
        <f t="shared" si="50"/>
        <v>27.715355805243451</v>
      </c>
      <c r="N319">
        <f t="shared" si="51"/>
        <v>0.65358797196577989</v>
      </c>
    </row>
    <row r="320" spans="1:14" x14ac:dyDescent="0.3">
      <c r="A320" s="6" t="s">
        <v>51</v>
      </c>
      <c r="B320" s="1">
        <v>1</v>
      </c>
      <c r="C320">
        <f>(91.07+106.41+105.46)-(3*4.57)</f>
        <v>289.23</v>
      </c>
      <c r="D320" s="1">
        <v>15</v>
      </c>
      <c r="E320">
        <v>25</v>
      </c>
      <c r="F320">
        <f t="shared" si="47"/>
        <v>29437.5</v>
      </c>
      <c r="G320" t="s">
        <v>9</v>
      </c>
      <c r="H320" s="1">
        <v>10.08</v>
      </c>
      <c r="I320">
        <f t="shared" si="48"/>
        <v>3.4851156519033297E-2</v>
      </c>
      <c r="J320">
        <f t="shared" si="49"/>
        <v>1025.9309200290427</v>
      </c>
      <c r="K320" s="1">
        <v>0</v>
      </c>
      <c r="L320" s="1">
        <v>6.99</v>
      </c>
      <c r="M320">
        <f t="shared" si="50"/>
        <v>44.206008583690981</v>
      </c>
      <c r="N320">
        <f t="shared" si="51"/>
        <v>0.19549779446863669</v>
      </c>
    </row>
    <row r="321" spans="1:14" x14ac:dyDescent="0.3">
      <c r="A321" s="6" t="s">
        <v>51</v>
      </c>
      <c r="B321" s="1">
        <v>1</v>
      </c>
      <c r="C321">
        <f>(91.07+106.41+105.46)-(3*4.57)</f>
        <v>289.23</v>
      </c>
      <c r="D321" s="1">
        <v>15</v>
      </c>
      <c r="E321">
        <v>25</v>
      </c>
      <c r="F321">
        <f t="shared" si="47"/>
        <v>29437.5</v>
      </c>
      <c r="G321" t="s">
        <v>10</v>
      </c>
      <c r="H321" s="1">
        <v>10.28</v>
      </c>
      <c r="I321">
        <f t="shared" si="48"/>
        <v>3.5542647719807759E-2</v>
      </c>
      <c r="J321">
        <f t="shared" si="49"/>
        <v>1046.2866922518408</v>
      </c>
      <c r="K321" s="1">
        <v>0.19</v>
      </c>
      <c r="L321" s="1">
        <v>6.87</v>
      </c>
      <c r="M321">
        <f t="shared" si="50"/>
        <v>45.609065155807343</v>
      </c>
      <c r="N321">
        <f t="shared" si="51"/>
        <v>0.18984721144396474</v>
      </c>
    </row>
    <row r="322" spans="1:14" x14ac:dyDescent="0.3">
      <c r="A322" s="6" t="s">
        <v>51</v>
      </c>
      <c r="B322" s="1">
        <v>1</v>
      </c>
      <c r="C322">
        <f>(91.07+106.41+105.46)-(3*4.57)</f>
        <v>289.23</v>
      </c>
      <c r="D322" s="1">
        <v>15</v>
      </c>
      <c r="E322">
        <v>25</v>
      </c>
      <c r="F322">
        <f t="shared" si="47"/>
        <v>29437.5</v>
      </c>
      <c r="G322" t="s">
        <v>11</v>
      </c>
      <c r="H322" s="1">
        <v>10.33</v>
      </c>
      <c r="I322">
        <f t="shared" si="48"/>
        <v>3.5715520520001383E-2</v>
      </c>
      <c r="J322">
        <f t="shared" si="49"/>
        <v>1051.3756353075407</v>
      </c>
      <c r="K322" s="1">
        <v>0.1</v>
      </c>
      <c r="L322" s="1">
        <v>7.17</v>
      </c>
      <c r="M322">
        <f t="shared" si="50"/>
        <v>42.090784044016516</v>
      </c>
      <c r="N322">
        <f t="shared" si="51"/>
        <v>0.19360631482233648</v>
      </c>
    </row>
    <row r="323" spans="1:14" x14ac:dyDescent="0.3">
      <c r="A323" s="6" t="s">
        <v>51</v>
      </c>
      <c r="B323" s="1">
        <v>3</v>
      </c>
      <c r="C323">
        <f>(232.55+271.38+222.7)-(3*4.57)</f>
        <v>712.92</v>
      </c>
      <c r="D323" s="1">
        <v>30</v>
      </c>
      <c r="E323">
        <v>25</v>
      </c>
      <c r="F323">
        <f t="shared" si="47"/>
        <v>58875</v>
      </c>
      <c r="G323" t="s">
        <v>9</v>
      </c>
      <c r="H323" s="1">
        <v>10.92</v>
      </c>
      <c r="I323">
        <f t="shared" si="48"/>
        <v>1.5317286652078776E-2</v>
      </c>
      <c r="J323">
        <f t="shared" si="49"/>
        <v>901.80525164113794</v>
      </c>
      <c r="K323" s="1">
        <v>0.39</v>
      </c>
      <c r="L323" s="1">
        <v>8.39</v>
      </c>
      <c r="M323">
        <f t="shared" si="50"/>
        <v>24.373576309794974</v>
      </c>
      <c r="N323">
        <f t="shared" si="51"/>
        <v>0.63562345682221921</v>
      </c>
    </row>
    <row r="324" spans="1:14" x14ac:dyDescent="0.3">
      <c r="A324" s="6" t="s">
        <v>51</v>
      </c>
      <c r="B324" s="1">
        <v>3</v>
      </c>
      <c r="C324">
        <f>(232.55+271.38+222.7)-(3*4.57)</f>
        <v>712.92</v>
      </c>
      <c r="D324" s="1">
        <v>30</v>
      </c>
      <c r="E324">
        <v>25</v>
      </c>
      <c r="F324">
        <f t="shared" si="47"/>
        <v>58875</v>
      </c>
      <c r="G324" t="s">
        <v>10</v>
      </c>
      <c r="H324" s="1">
        <v>10.27</v>
      </c>
      <c r="I324">
        <f t="shared" si="48"/>
        <v>1.4405543398978848E-2</v>
      </c>
      <c r="J324">
        <f t="shared" si="49"/>
        <v>848.12636761487965</v>
      </c>
      <c r="K324" s="1">
        <v>0.22</v>
      </c>
      <c r="L324" s="1">
        <v>8.1</v>
      </c>
      <c r="M324">
        <f t="shared" si="50"/>
        <v>23.437499999999993</v>
      </c>
      <c r="N324">
        <f t="shared" si="51"/>
        <v>0.68097805361504005</v>
      </c>
    </row>
    <row r="325" spans="1:14" x14ac:dyDescent="0.3">
      <c r="A325" s="6" t="s">
        <v>51</v>
      </c>
      <c r="B325" s="1">
        <v>3</v>
      </c>
      <c r="C325">
        <f>(232.55+271.38+222.7)-(3*4.57)</f>
        <v>712.92</v>
      </c>
      <c r="D325" s="1">
        <v>30</v>
      </c>
      <c r="E325">
        <v>25</v>
      </c>
      <c r="F325">
        <f t="shared" si="47"/>
        <v>58875</v>
      </c>
      <c r="G325" t="s">
        <v>11</v>
      </c>
      <c r="H325" s="1">
        <v>10.09</v>
      </c>
      <c r="I325">
        <f t="shared" si="48"/>
        <v>1.4153060651966561E-2</v>
      </c>
      <c r="J325">
        <f t="shared" si="49"/>
        <v>833.26144588453133</v>
      </c>
      <c r="K325" s="1">
        <v>0.06</v>
      </c>
      <c r="L325" s="1">
        <v>8.1199999999999992</v>
      </c>
      <c r="M325">
        <f t="shared" si="50"/>
        <v>23.349633251833744</v>
      </c>
      <c r="N325">
        <f t="shared" si="51"/>
        <v>0.69362006502291917</v>
      </c>
    </row>
    <row r="326" spans="1:14" x14ac:dyDescent="0.3">
      <c r="A326" s="6" t="s">
        <v>52</v>
      </c>
      <c r="B326" s="1">
        <v>3</v>
      </c>
      <c r="C326">
        <f>(244.48+252.67+247.68)-(2.41+4.57+4.57)</f>
        <v>733.28</v>
      </c>
      <c r="D326" s="1">
        <v>30</v>
      </c>
      <c r="E326">
        <v>25</v>
      </c>
      <c r="F326">
        <f t="shared" si="47"/>
        <v>58875</v>
      </c>
      <c r="G326" t="s">
        <v>9</v>
      </c>
      <c r="H326" s="1">
        <v>10.82</v>
      </c>
      <c r="I326">
        <f t="shared" si="48"/>
        <v>1.4755618590442943E-2</v>
      </c>
      <c r="J326">
        <f t="shared" si="49"/>
        <v>868.73704451232823</v>
      </c>
      <c r="K326" s="1" t="s">
        <v>28</v>
      </c>
      <c r="L326" t="s">
        <v>28</v>
      </c>
      <c r="M326" t="s">
        <v>28</v>
      </c>
      <c r="N326" t="s">
        <v>28</v>
      </c>
    </row>
    <row r="327" spans="1:14" x14ac:dyDescent="0.3">
      <c r="A327" s="6" t="s">
        <v>52</v>
      </c>
      <c r="B327" s="1">
        <v>3</v>
      </c>
      <c r="C327">
        <f>(244.48+252.67+247.68)-(2.41+4.57+4.57)</f>
        <v>733.28</v>
      </c>
      <c r="D327" s="1">
        <v>30</v>
      </c>
      <c r="E327">
        <v>25</v>
      </c>
      <c r="F327">
        <f t="shared" si="47"/>
        <v>58875</v>
      </c>
      <c r="G327" t="s">
        <v>10</v>
      </c>
      <c r="H327" s="1">
        <v>10.27</v>
      </c>
      <c r="I327">
        <f t="shared" si="48"/>
        <v>1.4005564041021165E-2</v>
      </c>
      <c r="J327">
        <f t="shared" si="49"/>
        <v>824.57758291512107</v>
      </c>
      <c r="K327" s="1">
        <v>0.21</v>
      </c>
      <c r="L327">
        <v>7.89</v>
      </c>
      <c r="M327">
        <f t="shared" si="50"/>
        <v>26.79012345679012</v>
      </c>
      <c r="N327">
        <f t="shared" si="51"/>
        <v>0.70137921451287388</v>
      </c>
    </row>
    <row r="328" spans="1:14" x14ac:dyDescent="0.3">
      <c r="A328" s="6" t="s">
        <v>52</v>
      </c>
      <c r="B328" s="1">
        <v>3</v>
      </c>
      <c r="C328">
        <f>(244.48+252.67+247.68)-(2.41+4.57+4.57)</f>
        <v>733.28</v>
      </c>
      <c r="D328" s="1">
        <v>30</v>
      </c>
      <c r="E328">
        <v>25</v>
      </c>
      <c r="F328">
        <f t="shared" si="47"/>
        <v>58875</v>
      </c>
      <c r="G328" t="s">
        <v>11</v>
      </c>
      <c r="H328" s="1">
        <v>10.59</v>
      </c>
      <c r="I328">
        <f t="shared" si="48"/>
        <v>1.4441959415230198E-2</v>
      </c>
      <c r="J328">
        <f t="shared" si="49"/>
        <v>850.27036057167788</v>
      </c>
      <c r="K328">
        <v>0</v>
      </c>
      <c r="L328">
        <v>8.5</v>
      </c>
      <c r="M328">
        <f t="shared" si="50"/>
        <v>24.588235294117645</v>
      </c>
      <c r="N328">
        <f t="shared" si="51"/>
        <v>0.69220664671174481</v>
      </c>
    </row>
    <row r="329" spans="1:14" x14ac:dyDescent="0.3">
      <c r="A329" s="6" t="s">
        <v>53</v>
      </c>
      <c r="B329" s="1">
        <v>2</v>
      </c>
      <c r="C329">
        <f>(257.81+247.19+274.25)-(3*4.57)</f>
        <v>765.54</v>
      </c>
      <c r="D329" s="1">
        <v>30</v>
      </c>
      <c r="E329">
        <v>25</v>
      </c>
      <c r="F329">
        <f t="shared" si="47"/>
        <v>58875</v>
      </c>
      <c r="G329" t="s">
        <v>9</v>
      </c>
      <c r="H329" s="1">
        <v>10.79</v>
      </c>
      <c r="I329">
        <f t="shared" si="48"/>
        <v>1.4094626015622959E-2</v>
      </c>
      <c r="J329">
        <f t="shared" si="49"/>
        <v>829.82110666980168</v>
      </c>
      <c r="K329" t="s">
        <v>28</v>
      </c>
      <c r="L329" t="s">
        <v>28</v>
      </c>
      <c r="M329" t="s">
        <v>28</v>
      </c>
      <c r="N329" t="s">
        <v>28</v>
      </c>
    </row>
    <row r="330" spans="1:14" x14ac:dyDescent="0.3">
      <c r="A330" s="6" t="s">
        <v>53</v>
      </c>
      <c r="B330" s="1">
        <v>2</v>
      </c>
      <c r="C330">
        <f>(257.81+247.19+274.25)-(3*4.57)</f>
        <v>765.54</v>
      </c>
      <c r="D330" s="1">
        <v>30</v>
      </c>
      <c r="E330">
        <v>25</v>
      </c>
      <c r="F330">
        <f t="shared" si="47"/>
        <v>58875</v>
      </c>
      <c r="G330" t="s">
        <v>10</v>
      </c>
      <c r="H330" s="1">
        <v>10.25</v>
      </c>
      <c r="I330">
        <f t="shared" si="48"/>
        <v>1.3389241581106147E-2</v>
      </c>
      <c r="J330">
        <f t="shared" si="49"/>
        <v>788.29159808762438</v>
      </c>
      <c r="K330">
        <v>0.11</v>
      </c>
      <c r="L330">
        <v>7.68</v>
      </c>
      <c r="M330">
        <f t="shared" si="50"/>
        <v>31.578947368421051</v>
      </c>
      <c r="N330">
        <f t="shared" si="51"/>
        <v>0.73806495135995032</v>
      </c>
    </row>
    <row r="331" spans="1:14" x14ac:dyDescent="0.3">
      <c r="A331" s="6" t="s">
        <v>53</v>
      </c>
      <c r="B331" s="1">
        <v>2</v>
      </c>
      <c r="C331">
        <f>(257.81+247.19+274.25)-(3*4.57)</f>
        <v>765.54</v>
      </c>
      <c r="D331" s="1">
        <v>30</v>
      </c>
      <c r="E331">
        <v>25</v>
      </c>
      <c r="F331">
        <f t="shared" si="47"/>
        <v>58875</v>
      </c>
      <c r="G331" t="s">
        <v>11</v>
      </c>
      <c r="H331" s="1">
        <v>10.72</v>
      </c>
      <c r="I331">
        <f t="shared" si="48"/>
        <v>1.400318729263004E-2</v>
      </c>
      <c r="J331">
        <f t="shared" si="49"/>
        <v>824.43765185359359</v>
      </c>
      <c r="K331">
        <v>0.25</v>
      </c>
      <c r="L331">
        <v>7.85</v>
      </c>
      <c r="M331">
        <f t="shared" si="50"/>
        <v>32.345679012345691</v>
      </c>
      <c r="N331">
        <f t="shared" si="51"/>
        <v>0.70161732364534379</v>
      </c>
    </row>
    <row r="332" spans="1:14" x14ac:dyDescent="0.3">
      <c r="A332" s="6" t="s">
        <v>54</v>
      </c>
      <c r="B332" s="1">
        <v>2</v>
      </c>
      <c r="C332">
        <f>(255.87+244.83+226.4)-((2*4.57)+2.41)</f>
        <v>715.55000000000007</v>
      </c>
      <c r="D332" s="1">
        <v>30</v>
      </c>
      <c r="E332">
        <v>25</v>
      </c>
      <c r="F332">
        <f t="shared" si="47"/>
        <v>58875</v>
      </c>
      <c r="G332" t="s">
        <v>9</v>
      </c>
      <c r="H332" s="1">
        <v>10.88</v>
      </c>
      <c r="I332">
        <f t="shared" si="48"/>
        <v>1.520508699601705E-2</v>
      </c>
      <c r="J332">
        <f t="shared" si="49"/>
        <v>895.19949689050384</v>
      </c>
      <c r="K332">
        <v>0.47</v>
      </c>
      <c r="L332">
        <v>8.33</v>
      </c>
      <c r="M332">
        <f t="shared" si="50"/>
        <v>23.636363636363637</v>
      </c>
      <c r="N332">
        <f t="shared" si="51"/>
        <v>0.64650804483347291</v>
      </c>
    </row>
    <row r="333" spans="1:14" x14ac:dyDescent="0.3">
      <c r="A333" s="6" t="s">
        <v>54</v>
      </c>
      <c r="B333" s="1">
        <v>2</v>
      </c>
      <c r="C333">
        <f>(255.87+244.83+226.4)-((2*4.57)+2.41)</f>
        <v>715.55000000000007</v>
      </c>
      <c r="D333" s="1">
        <v>30</v>
      </c>
      <c r="E333">
        <v>25</v>
      </c>
      <c r="F333">
        <f t="shared" si="47"/>
        <v>58875</v>
      </c>
      <c r="G333" t="s">
        <v>10</v>
      </c>
      <c r="H333" s="1">
        <v>10.83</v>
      </c>
      <c r="I333">
        <f t="shared" si="48"/>
        <v>1.5135210677101529E-2</v>
      </c>
      <c r="J333">
        <f t="shared" si="49"/>
        <v>891.08552861435248</v>
      </c>
      <c r="K333">
        <v>7.0000000000000007E-2</v>
      </c>
      <c r="L333">
        <v>8.68</v>
      </c>
      <c r="M333">
        <f t="shared" si="50"/>
        <v>23.771428571428572</v>
      </c>
      <c r="N333">
        <f t="shared" si="51"/>
        <v>0.64878409078840538</v>
      </c>
    </row>
    <row r="334" spans="1:14" x14ac:dyDescent="0.3">
      <c r="A334" s="6" t="s">
        <v>54</v>
      </c>
      <c r="B334" s="1">
        <v>2</v>
      </c>
      <c r="C334">
        <f>(255.87+244.83+226.4)-((2*4.57)+2.41)</f>
        <v>715.55000000000007</v>
      </c>
      <c r="D334" s="1">
        <v>30</v>
      </c>
      <c r="E334">
        <v>25</v>
      </c>
      <c r="F334">
        <f t="shared" si="47"/>
        <v>58875</v>
      </c>
      <c r="G334" t="s">
        <v>11</v>
      </c>
      <c r="H334" s="1">
        <v>10.78</v>
      </c>
      <c r="I334">
        <f t="shared" si="48"/>
        <v>1.5065334358186008E-2</v>
      </c>
      <c r="J334">
        <f t="shared" si="49"/>
        <v>886.97156033820124</v>
      </c>
      <c r="K334">
        <v>0.13</v>
      </c>
      <c r="L334">
        <v>8.5399999999999991</v>
      </c>
      <c r="M334">
        <f t="shared" si="50"/>
        <v>24.336793540945784</v>
      </c>
      <c r="N334">
        <f t="shared" si="51"/>
        <v>0.64882956013550641</v>
      </c>
    </row>
    <row r="335" spans="1:14" x14ac:dyDescent="0.3">
      <c r="A335" s="6" t="s">
        <v>53</v>
      </c>
      <c r="B335" s="1">
        <v>1</v>
      </c>
      <c r="C335">
        <f>(93.7+109.28+107.77)-(3*4.57)</f>
        <v>297.04000000000002</v>
      </c>
      <c r="D335" s="1">
        <v>15</v>
      </c>
      <c r="E335">
        <v>25</v>
      </c>
      <c r="F335">
        <f t="shared" si="47"/>
        <v>29437.5</v>
      </c>
      <c r="G335" t="s">
        <v>9</v>
      </c>
      <c r="H335" s="1">
        <v>10.43</v>
      </c>
      <c r="I335">
        <f t="shared" si="48"/>
        <v>3.5113116078642606E-2</v>
      </c>
      <c r="J335">
        <f t="shared" si="49"/>
        <v>1033.6423545650416</v>
      </c>
      <c r="K335">
        <v>0.43</v>
      </c>
      <c r="L335">
        <v>6.83</v>
      </c>
      <c r="M335">
        <f t="shared" si="50"/>
        <v>43.663911845730027</v>
      </c>
      <c r="N335">
        <f t="shared" si="51"/>
        <v>0.2000308368218934</v>
      </c>
    </row>
    <row r="336" spans="1:14" x14ac:dyDescent="0.3">
      <c r="A336" s="6" t="s">
        <v>53</v>
      </c>
      <c r="B336" s="1">
        <v>1</v>
      </c>
      <c r="C336">
        <f>(93.7+109.28+107.77)-(3*4.57)</f>
        <v>297.04000000000002</v>
      </c>
      <c r="D336" s="1">
        <v>15</v>
      </c>
      <c r="E336">
        <v>25</v>
      </c>
      <c r="F336">
        <f t="shared" si="47"/>
        <v>29437.5</v>
      </c>
      <c r="G336" t="s">
        <v>10</v>
      </c>
      <c r="H336" s="1">
        <v>10.220000000000001</v>
      </c>
      <c r="I336">
        <f t="shared" si="48"/>
        <v>3.4406140587126315E-2</v>
      </c>
      <c r="J336">
        <f t="shared" si="49"/>
        <v>1012.8307635335309</v>
      </c>
      <c r="K336">
        <v>0.02</v>
      </c>
      <c r="L336">
        <v>7.03</v>
      </c>
      <c r="M336">
        <f t="shared" si="50"/>
        <v>44.964539007092213</v>
      </c>
      <c r="N336">
        <f t="shared" si="51"/>
        <v>0.2023094984224923</v>
      </c>
    </row>
    <row r="337" spans="1:14" x14ac:dyDescent="0.3">
      <c r="A337" s="6" t="s">
        <v>53</v>
      </c>
      <c r="B337" s="1">
        <v>1</v>
      </c>
      <c r="C337">
        <f>(93.7+109.28+107.77)-(3*4.57)</f>
        <v>297.04000000000002</v>
      </c>
      <c r="D337" s="1">
        <v>15</v>
      </c>
      <c r="E337">
        <v>25</v>
      </c>
      <c r="F337">
        <f t="shared" si="47"/>
        <v>29437.5</v>
      </c>
      <c r="G337" t="s">
        <v>11</v>
      </c>
      <c r="H337" s="1">
        <v>10.119999999999999</v>
      </c>
      <c r="I337">
        <f t="shared" si="48"/>
        <v>3.4069485591166168E-2</v>
      </c>
      <c r="J337">
        <f t="shared" si="49"/>
        <v>1002.920482089954</v>
      </c>
      <c r="K337">
        <v>0.17</v>
      </c>
      <c r="L337">
        <v>6.79</v>
      </c>
      <c r="M337">
        <f t="shared" si="50"/>
        <v>45.402298850574702</v>
      </c>
      <c r="N337">
        <f t="shared" si="51"/>
        <v>0.20369349623903413</v>
      </c>
    </row>
    <row r="338" spans="1:14" x14ac:dyDescent="0.3">
      <c r="A338" s="6" t="s">
        <v>53</v>
      </c>
      <c r="B338" s="1">
        <v>4</v>
      </c>
      <c r="C338">
        <f>(376.33+369.4+406.02)-(3*4.57)</f>
        <v>1138.04</v>
      </c>
      <c r="D338" s="1">
        <v>45</v>
      </c>
      <c r="E338">
        <v>25</v>
      </c>
      <c r="F338">
        <f t="shared" si="47"/>
        <v>88312.5</v>
      </c>
      <c r="G338" t="s">
        <v>9</v>
      </c>
      <c r="H338" s="1">
        <v>10.33</v>
      </c>
      <c r="I338">
        <f t="shared" si="48"/>
        <v>9.0770095954447998E-3</v>
      </c>
      <c r="J338">
        <f t="shared" si="49"/>
        <v>801.61340989771884</v>
      </c>
      <c r="K338">
        <v>0.01</v>
      </c>
      <c r="L338">
        <v>8.02</v>
      </c>
      <c r="M338">
        <f t="shared" si="50"/>
        <v>28.642590286425911</v>
      </c>
      <c r="N338">
        <f t="shared" si="51"/>
        <v>1.1035900519897988</v>
      </c>
    </row>
    <row r="339" spans="1:14" x14ac:dyDescent="0.3">
      <c r="A339" s="6" t="s">
        <v>53</v>
      </c>
      <c r="B339" s="1">
        <v>4</v>
      </c>
      <c r="C339">
        <f>(376.33+369.4+406.02)-(3*4.57)</f>
        <v>1138.04</v>
      </c>
      <c r="D339" s="1">
        <v>45</v>
      </c>
      <c r="E339">
        <v>25</v>
      </c>
      <c r="F339">
        <f t="shared" si="47"/>
        <v>88312.5</v>
      </c>
      <c r="G339" t="s">
        <v>10</v>
      </c>
      <c r="H339" s="1">
        <v>10.51</v>
      </c>
      <c r="I339">
        <f t="shared" si="48"/>
        <v>9.2351762679694915E-3</v>
      </c>
      <c r="J339">
        <f t="shared" si="49"/>
        <v>815.58150416505578</v>
      </c>
      <c r="K339">
        <v>0.12</v>
      </c>
      <c r="L339">
        <v>8.1300000000000008</v>
      </c>
      <c r="M339">
        <f t="shared" si="50"/>
        <v>27.393939393939391</v>
      </c>
      <c r="N339">
        <f t="shared" si="51"/>
        <v>1.0953209420090322</v>
      </c>
    </row>
    <row r="340" spans="1:14" x14ac:dyDescent="0.3">
      <c r="A340" s="6" t="s">
        <v>53</v>
      </c>
      <c r="B340" s="1">
        <v>4</v>
      </c>
      <c r="C340">
        <f>(376.33+369.4+406.02)-(3*4.57)</f>
        <v>1138.04</v>
      </c>
      <c r="D340" s="1">
        <v>45</v>
      </c>
      <c r="E340">
        <v>25</v>
      </c>
      <c r="F340">
        <f t="shared" si="47"/>
        <v>88312.5</v>
      </c>
      <c r="G340" t="s">
        <v>11</v>
      </c>
      <c r="H340" s="1">
        <v>10.199999999999999</v>
      </c>
      <c r="I340">
        <f t="shared" si="48"/>
        <v>8.9627781097325228E-3</v>
      </c>
      <c r="J340">
        <f t="shared" si="49"/>
        <v>791.52534181575345</v>
      </c>
      <c r="K340">
        <v>0.05</v>
      </c>
      <c r="L340">
        <v>7.87</v>
      </c>
      <c r="M340">
        <f t="shared" si="50"/>
        <v>28.787878787878778</v>
      </c>
      <c r="N340">
        <f t="shared" si="51"/>
        <v>1.1163945631964187</v>
      </c>
    </row>
    <row r="341" spans="1:14" x14ac:dyDescent="0.3">
      <c r="A341" s="6" t="s">
        <v>52</v>
      </c>
      <c r="B341" s="1">
        <v>1</v>
      </c>
      <c r="C341">
        <f>(100.61+120.82+121.19)-((2*4.57)+2.41)</f>
        <v>331.07</v>
      </c>
      <c r="D341" s="1">
        <v>15</v>
      </c>
      <c r="E341">
        <v>25</v>
      </c>
      <c r="F341">
        <f t="shared" si="47"/>
        <v>29437.5</v>
      </c>
      <c r="G341" t="s">
        <v>9</v>
      </c>
      <c r="H341" s="1">
        <v>10.14</v>
      </c>
      <c r="I341">
        <f t="shared" si="48"/>
        <v>3.0627963874709278E-2</v>
      </c>
      <c r="J341">
        <f t="shared" si="49"/>
        <v>901.61068656175439</v>
      </c>
      <c r="K341">
        <v>0.09</v>
      </c>
      <c r="L341">
        <v>6.6</v>
      </c>
      <c r="M341">
        <f t="shared" si="50"/>
        <v>51.569506726457412</v>
      </c>
      <c r="N341">
        <f t="shared" si="51"/>
        <v>0.24226403201768781</v>
      </c>
    </row>
    <row r="342" spans="1:14" x14ac:dyDescent="0.3">
      <c r="A342" s="6" t="s">
        <v>52</v>
      </c>
      <c r="B342" s="1">
        <v>1</v>
      </c>
      <c r="C342">
        <f>(100.61+120.82+121.19)-((2*4.57)+2.41)</f>
        <v>331.07</v>
      </c>
      <c r="D342" s="1">
        <v>15</v>
      </c>
      <c r="E342">
        <v>25</v>
      </c>
      <c r="F342">
        <f t="shared" si="47"/>
        <v>29437.5</v>
      </c>
      <c r="G342" t="s">
        <v>10</v>
      </c>
      <c r="H342" s="1">
        <v>10.19</v>
      </c>
      <c r="I342">
        <f t="shared" si="48"/>
        <v>3.0778989337602317E-2</v>
      </c>
      <c r="J342">
        <f t="shared" si="49"/>
        <v>906.05649862566827</v>
      </c>
      <c r="K342">
        <v>0</v>
      </c>
      <c r="L342">
        <v>6.71</v>
      </c>
      <c r="M342">
        <f t="shared" si="50"/>
        <v>51.862891207153496</v>
      </c>
      <c r="N342">
        <f t="shared" si="51"/>
        <v>0.24060956354892069</v>
      </c>
    </row>
    <row r="343" spans="1:14" x14ac:dyDescent="0.3">
      <c r="A343" s="6" t="s">
        <v>52</v>
      </c>
      <c r="B343" s="1">
        <v>1</v>
      </c>
      <c r="C343">
        <f>(100.61+120.82+121.19)-((2*4.57)+2.41)</f>
        <v>331.07</v>
      </c>
      <c r="D343" s="1">
        <v>15</v>
      </c>
      <c r="E343">
        <v>25</v>
      </c>
      <c r="F343">
        <f t="shared" si="47"/>
        <v>29437.5</v>
      </c>
      <c r="G343" t="s">
        <v>11</v>
      </c>
      <c r="H343" s="1">
        <v>10.32</v>
      </c>
      <c r="I343">
        <f t="shared" si="48"/>
        <v>3.1171655541124235E-2</v>
      </c>
      <c r="J343">
        <f t="shared" si="49"/>
        <v>917.61560999184462</v>
      </c>
      <c r="K343">
        <v>0.01</v>
      </c>
      <c r="L343">
        <v>6.78</v>
      </c>
      <c r="M343">
        <f t="shared" si="50"/>
        <v>51.988217967599418</v>
      </c>
      <c r="N343">
        <f t="shared" si="51"/>
        <v>0.23738272604492447</v>
      </c>
    </row>
    <row r="344" spans="1:14" x14ac:dyDescent="0.3">
      <c r="A344" s="6" t="s">
        <v>54</v>
      </c>
      <c r="B344" s="1">
        <v>3</v>
      </c>
      <c r="C344">
        <f>(226.33+234.76+239.42)-(4.57+2.41+2.41)</f>
        <v>691.12</v>
      </c>
      <c r="D344" s="1">
        <v>30</v>
      </c>
      <c r="E344">
        <v>25</v>
      </c>
      <c r="F344">
        <f t="shared" si="47"/>
        <v>58875</v>
      </c>
      <c r="G344" t="s">
        <v>9</v>
      </c>
      <c r="H344" s="1">
        <v>10.14</v>
      </c>
      <c r="I344">
        <f t="shared" si="48"/>
        <v>1.46718370181734E-2</v>
      </c>
      <c r="J344">
        <f t="shared" si="49"/>
        <v>863.80440444495889</v>
      </c>
      <c r="K344">
        <v>0.23</v>
      </c>
      <c r="L344">
        <v>8.01</v>
      </c>
      <c r="M344">
        <f t="shared" si="50"/>
        <v>23.05825242718447</v>
      </c>
      <c r="N344">
        <f t="shared" si="51"/>
        <v>0.65017056448042787</v>
      </c>
    </row>
    <row r="345" spans="1:14" x14ac:dyDescent="0.3">
      <c r="A345" s="6" t="s">
        <v>54</v>
      </c>
      <c r="B345" s="1">
        <v>3</v>
      </c>
      <c r="C345">
        <f>(226.33+234.76+239.42)-(4.57+2.41+2.41)</f>
        <v>691.12</v>
      </c>
      <c r="D345" s="1">
        <v>30</v>
      </c>
      <c r="E345">
        <v>25</v>
      </c>
      <c r="F345">
        <f t="shared" si="47"/>
        <v>58875</v>
      </c>
      <c r="G345" t="s">
        <v>10</v>
      </c>
      <c r="H345" s="1">
        <v>9.86</v>
      </c>
      <c r="I345">
        <f t="shared" si="48"/>
        <v>1.4266697534436856E-2</v>
      </c>
      <c r="J345">
        <f t="shared" si="49"/>
        <v>839.95181733996992</v>
      </c>
      <c r="K345">
        <v>0.22</v>
      </c>
      <c r="L345">
        <v>7.86</v>
      </c>
      <c r="M345">
        <f t="shared" si="50"/>
        <v>22.02970297029702</v>
      </c>
      <c r="N345">
        <f t="shared" si="51"/>
        <v>0.67426952726988487</v>
      </c>
    </row>
    <row r="346" spans="1:14" x14ac:dyDescent="0.3">
      <c r="A346" s="6" t="s">
        <v>54</v>
      </c>
      <c r="B346" s="1">
        <v>3</v>
      </c>
      <c r="C346">
        <f>(226.33+234.76+239.42)-(4.57+2.41+2.41)</f>
        <v>691.12</v>
      </c>
      <c r="D346" s="1">
        <v>30</v>
      </c>
      <c r="E346">
        <v>25</v>
      </c>
      <c r="F346">
        <f t="shared" si="47"/>
        <v>58875</v>
      </c>
      <c r="G346" t="s">
        <v>11</v>
      </c>
      <c r="H346" s="1">
        <v>10.27</v>
      </c>
      <c r="I346">
        <f t="shared" si="48"/>
        <v>1.4859937492765365E-2</v>
      </c>
      <c r="J346">
        <f t="shared" si="49"/>
        <v>874.8788198865609</v>
      </c>
      <c r="K346">
        <v>0.11</v>
      </c>
      <c r="L346">
        <v>8.2100000000000009</v>
      </c>
      <c r="M346">
        <f t="shared" si="50"/>
        <v>23.437499999999993</v>
      </c>
      <c r="N346">
        <f t="shared" si="51"/>
        <v>0.63996826853906608</v>
      </c>
    </row>
    <row r="347" spans="1:14" x14ac:dyDescent="0.3">
      <c r="A347" s="6" t="s">
        <v>54</v>
      </c>
      <c r="B347" s="1">
        <v>1</v>
      </c>
      <c r="C347">
        <f>(51.41+102.31+114.31)-(3*4.57)</f>
        <v>254.31999999999996</v>
      </c>
      <c r="D347" s="1">
        <v>15</v>
      </c>
      <c r="E347">
        <v>25</v>
      </c>
      <c r="F347">
        <f t="shared" si="47"/>
        <v>29437.5</v>
      </c>
      <c r="G347" t="s">
        <v>9</v>
      </c>
      <c r="H347" s="1">
        <v>10.09</v>
      </c>
      <c r="I347">
        <f t="shared" si="48"/>
        <v>3.9674425920100669E-2</v>
      </c>
      <c r="J347">
        <f t="shared" si="49"/>
        <v>1167.9159130229634</v>
      </c>
      <c r="K347">
        <v>0.15</v>
      </c>
      <c r="L347">
        <v>7.3</v>
      </c>
      <c r="M347">
        <f t="shared" si="50"/>
        <v>35.43624161073825</v>
      </c>
      <c r="N347">
        <f t="shared" si="51"/>
        <v>0.160780748302261</v>
      </c>
    </row>
    <row r="348" spans="1:14" x14ac:dyDescent="0.3">
      <c r="A348" s="6" t="s">
        <v>54</v>
      </c>
      <c r="B348" s="1">
        <v>1</v>
      </c>
      <c r="C348">
        <f>(51.41+102.31+114.31)-(3*4.57)</f>
        <v>254.31999999999996</v>
      </c>
      <c r="D348" s="1">
        <v>15</v>
      </c>
      <c r="E348">
        <v>25</v>
      </c>
      <c r="F348">
        <f t="shared" si="47"/>
        <v>29437.5</v>
      </c>
      <c r="G348" t="s">
        <v>10</v>
      </c>
      <c r="H348" s="1">
        <v>10.210000000000001</v>
      </c>
      <c r="I348">
        <f t="shared" si="48"/>
        <v>4.0146272412708406E-2</v>
      </c>
      <c r="J348">
        <f t="shared" si="49"/>
        <v>1181.8058941491038</v>
      </c>
      <c r="K348">
        <v>0</v>
      </c>
      <c r="L348">
        <v>7.45</v>
      </c>
      <c r="M348">
        <f t="shared" si="50"/>
        <v>37.046979865771824</v>
      </c>
      <c r="N348">
        <f t="shared" si="51"/>
        <v>0.15702358695822033</v>
      </c>
    </row>
    <row r="349" spans="1:14" x14ac:dyDescent="0.3">
      <c r="A349" s="6" t="s">
        <v>54</v>
      </c>
      <c r="B349" s="1">
        <v>1</v>
      </c>
      <c r="C349">
        <f>(51.41+102.31+114.31)-(3*4.57)</f>
        <v>254.31999999999996</v>
      </c>
      <c r="D349" s="1">
        <v>15</v>
      </c>
      <c r="E349">
        <v>25</v>
      </c>
      <c r="F349">
        <f t="shared" si="47"/>
        <v>29437.5</v>
      </c>
      <c r="G349" t="s">
        <v>11</v>
      </c>
      <c r="H349" s="1">
        <v>10.14</v>
      </c>
      <c r="I349">
        <f t="shared" si="48"/>
        <v>3.987102862535389E-2</v>
      </c>
      <c r="J349">
        <f t="shared" si="49"/>
        <v>1173.703405158855</v>
      </c>
      <c r="K349">
        <v>0.39</v>
      </c>
      <c r="L349">
        <v>6.84</v>
      </c>
      <c r="M349">
        <f t="shared" si="50"/>
        <v>40.24896265560168</v>
      </c>
      <c r="N349">
        <f t="shared" si="51"/>
        <v>0.15449786867719809</v>
      </c>
    </row>
    <row r="350" spans="1:14" x14ac:dyDescent="0.3">
      <c r="A350" s="6" t="s">
        <v>48</v>
      </c>
      <c r="B350" s="1">
        <v>4</v>
      </c>
      <c r="C350">
        <f>(355.61+356.94+337.88)-(3*4.57)</f>
        <v>1036.7199999999998</v>
      </c>
      <c r="D350" s="1">
        <v>45</v>
      </c>
      <c r="E350">
        <v>25</v>
      </c>
      <c r="F350">
        <f t="shared" si="47"/>
        <v>88312.5</v>
      </c>
      <c r="G350" t="s">
        <v>9</v>
      </c>
      <c r="H350" s="1">
        <v>10.4</v>
      </c>
      <c r="I350">
        <f t="shared" si="48"/>
        <v>1.0031638243691646E-2</v>
      </c>
      <c r="J350">
        <f t="shared" si="49"/>
        <v>885.91905239601851</v>
      </c>
      <c r="K350">
        <v>0.43</v>
      </c>
      <c r="L350">
        <v>7.64</v>
      </c>
      <c r="M350">
        <f t="shared" si="50"/>
        <v>28.872366790582404</v>
      </c>
      <c r="N350">
        <f t="shared" si="51"/>
        <v>0.90804554205957311</v>
      </c>
    </row>
    <row r="351" spans="1:14" x14ac:dyDescent="0.3">
      <c r="A351" s="6" t="s">
        <v>48</v>
      </c>
      <c r="B351" s="1">
        <v>4</v>
      </c>
      <c r="C351">
        <f>(355.61+356.94+337.88)-(3*4.57)</f>
        <v>1036.7199999999998</v>
      </c>
      <c r="D351" s="1">
        <v>45</v>
      </c>
      <c r="E351">
        <v>25</v>
      </c>
      <c r="F351">
        <f t="shared" si="47"/>
        <v>88312.5</v>
      </c>
      <c r="G351" t="s">
        <v>10</v>
      </c>
      <c r="H351" s="1">
        <v>10.14</v>
      </c>
      <c r="I351">
        <f t="shared" si="48"/>
        <v>9.7808472875993546E-3</v>
      </c>
      <c r="J351">
        <f t="shared" si="49"/>
        <v>863.771076086118</v>
      </c>
      <c r="K351">
        <v>0.23</v>
      </c>
      <c r="L351">
        <v>7.39</v>
      </c>
      <c r="M351">
        <f t="shared" si="50"/>
        <v>33.070866141732289</v>
      </c>
      <c r="N351">
        <f t="shared" si="51"/>
        <v>0.90194454414653469</v>
      </c>
    </row>
    <row r="352" spans="1:14" x14ac:dyDescent="0.3">
      <c r="A352" s="6" t="s">
        <v>48</v>
      </c>
      <c r="B352" s="1">
        <v>4</v>
      </c>
      <c r="C352">
        <f>(355.61+356.94+337.88)-(3*4.57)</f>
        <v>1036.7199999999998</v>
      </c>
      <c r="D352" s="1">
        <v>45</v>
      </c>
      <c r="E352">
        <v>25</v>
      </c>
      <c r="F352">
        <f t="shared" si="47"/>
        <v>88312.5</v>
      </c>
      <c r="G352" t="s">
        <v>11</v>
      </c>
      <c r="H352" t="s">
        <v>28</v>
      </c>
      <c r="I352" t="s">
        <v>28</v>
      </c>
      <c r="J352" t="s">
        <v>28</v>
      </c>
      <c r="K352" t="s">
        <v>28</v>
      </c>
      <c r="L352" t="s">
        <v>28</v>
      </c>
      <c r="M352" t="s">
        <v>28</v>
      </c>
      <c r="N352" t="s">
        <v>28</v>
      </c>
    </row>
    <row r="353" spans="1:14" x14ac:dyDescent="0.3">
      <c r="A353" s="6" t="s">
        <v>55</v>
      </c>
      <c r="B353" s="1">
        <v>1</v>
      </c>
      <c r="C353">
        <f>(108.29+104.3+111.09)-(3*4.57)</f>
        <v>309.97000000000003</v>
      </c>
      <c r="D353" s="1">
        <v>15</v>
      </c>
      <c r="E353">
        <v>25</v>
      </c>
      <c r="F353">
        <f t="shared" si="47"/>
        <v>29437.5</v>
      </c>
      <c r="G353" t="s">
        <v>9</v>
      </c>
      <c r="H353">
        <v>10.39</v>
      </c>
      <c r="I353">
        <f t="shared" si="48"/>
        <v>3.3519372842533146E-2</v>
      </c>
      <c r="J353">
        <f t="shared" si="49"/>
        <v>986.72653805206949</v>
      </c>
      <c r="K353">
        <v>0.04</v>
      </c>
      <c r="L353">
        <v>6.81</v>
      </c>
      <c r="M353">
        <f t="shared" si="50"/>
        <v>51.678832116788342</v>
      </c>
      <c r="N353">
        <f t="shared" si="51"/>
        <v>0.20710847865683985</v>
      </c>
    </row>
    <row r="354" spans="1:14" x14ac:dyDescent="0.3">
      <c r="A354" s="6" t="s">
        <v>55</v>
      </c>
      <c r="B354" s="1">
        <v>1</v>
      </c>
      <c r="C354">
        <f>(108.29+104.3+111.09)-(3*4.57)</f>
        <v>309.97000000000003</v>
      </c>
      <c r="D354" s="1">
        <v>15</v>
      </c>
      <c r="E354">
        <v>25</v>
      </c>
      <c r="F354">
        <f t="shared" si="47"/>
        <v>29437.5</v>
      </c>
      <c r="G354" t="s">
        <v>10</v>
      </c>
      <c r="H354">
        <v>10.17</v>
      </c>
      <c r="I354">
        <f t="shared" si="48"/>
        <v>3.2809626738071425E-2</v>
      </c>
      <c r="J354">
        <f t="shared" si="49"/>
        <v>965.83338710197756</v>
      </c>
      <c r="K354">
        <v>0.17</v>
      </c>
      <c r="L354">
        <v>6.52</v>
      </c>
      <c r="M354">
        <f t="shared" si="50"/>
        <v>52.017937219730946</v>
      </c>
      <c r="N354">
        <f t="shared" si="51"/>
        <v>0.2111167123072385</v>
      </c>
    </row>
    <row r="355" spans="1:14" x14ac:dyDescent="0.3">
      <c r="A355" s="6" t="s">
        <v>55</v>
      </c>
      <c r="B355" s="1">
        <v>1</v>
      </c>
      <c r="C355">
        <f>(108.29+104.3+111.09)-(3*4.57)</f>
        <v>309.97000000000003</v>
      </c>
      <c r="D355" s="1">
        <v>15</v>
      </c>
      <c r="E355">
        <v>25</v>
      </c>
      <c r="F355">
        <f t="shared" si="47"/>
        <v>29437.5</v>
      </c>
      <c r="G355" t="s">
        <v>11</v>
      </c>
      <c r="H355" t="s">
        <v>28</v>
      </c>
      <c r="I355" t="s">
        <v>28</v>
      </c>
      <c r="J355" t="s">
        <v>28</v>
      </c>
      <c r="K355" t="s">
        <v>28</v>
      </c>
      <c r="L355" t="s">
        <v>28</v>
      </c>
      <c r="M355" t="s">
        <v>28</v>
      </c>
      <c r="N355" t="s">
        <v>28</v>
      </c>
    </row>
    <row r="356" spans="1:14" x14ac:dyDescent="0.3">
      <c r="A356" s="6" t="s">
        <v>52</v>
      </c>
      <c r="B356" s="1">
        <v>2</v>
      </c>
      <c r="C356">
        <f>(251.25+254.03+258.71)-(2.41+4.57+4.57)</f>
        <v>752.44</v>
      </c>
      <c r="D356" s="1">
        <v>30</v>
      </c>
      <c r="E356">
        <v>25</v>
      </c>
      <c r="F356">
        <f t="shared" si="47"/>
        <v>58875</v>
      </c>
      <c r="G356" t="s">
        <v>9</v>
      </c>
      <c r="H356">
        <v>10.74</v>
      </c>
      <c r="I356">
        <f t="shared" si="48"/>
        <v>1.4273563340598585E-2</v>
      </c>
      <c r="J356">
        <f t="shared" si="49"/>
        <v>840.3560416777417</v>
      </c>
      <c r="K356">
        <v>0.31</v>
      </c>
      <c r="L356">
        <v>7.98</v>
      </c>
      <c r="M356">
        <f t="shared" si="50"/>
        <v>29.553679131483701</v>
      </c>
      <c r="N356">
        <f t="shared" si="51"/>
        <v>0.69112849187691894</v>
      </c>
    </row>
    <row r="357" spans="1:14" x14ac:dyDescent="0.3">
      <c r="A357" s="6" t="s">
        <v>52</v>
      </c>
      <c r="B357" s="1">
        <v>2</v>
      </c>
      <c r="C357">
        <f>(251.25+254.03+258.71)-(2.41+4.57+4.57)</f>
        <v>752.44</v>
      </c>
      <c r="D357" s="1">
        <v>30</v>
      </c>
      <c r="E357">
        <v>25</v>
      </c>
      <c r="F357">
        <f t="shared" si="47"/>
        <v>58875</v>
      </c>
      <c r="G357" t="s">
        <v>10</v>
      </c>
      <c r="H357">
        <v>10.73</v>
      </c>
      <c r="I357">
        <f t="shared" si="48"/>
        <v>1.4260273244378289E-2</v>
      </c>
      <c r="J357">
        <f t="shared" si="49"/>
        <v>839.57358726277175</v>
      </c>
      <c r="K357">
        <v>0.06</v>
      </c>
      <c r="L357">
        <v>7.92</v>
      </c>
      <c r="M357">
        <f t="shared" si="50"/>
        <v>34.461152882205525</v>
      </c>
      <c r="N357">
        <f t="shared" si="51"/>
        <v>0.66652474405239115</v>
      </c>
    </row>
    <row r="358" spans="1:14" x14ac:dyDescent="0.3">
      <c r="A358" s="6" t="s">
        <v>52</v>
      </c>
      <c r="B358" s="1">
        <v>2</v>
      </c>
      <c r="C358">
        <f>(251.25+254.03+258.71)-(2.41+4.57+4.57)</f>
        <v>752.44</v>
      </c>
      <c r="D358" s="1">
        <v>30</v>
      </c>
      <c r="E358">
        <v>25</v>
      </c>
      <c r="F358">
        <f t="shared" si="47"/>
        <v>58875</v>
      </c>
      <c r="G358" t="s">
        <v>11</v>
      </c>
      <c r="H358">
        <v>10.31</v>
      </c>
      <c r="I358">
        <f t="shared" si="48"/>
        <v>1.3702089203125831E-2</v>
      </c>
      <c r="J358">
        <f t="shared" si="49"/>
        <v>806.71050183403327</v>
      </c>
      <c r="K358">
        <v>0.16</v>
      </c>
      <c r="L358">
        <v>7.6</v>
      </c>
      <c r="M358">
        <f t="shared" si="50"/>
        <v>32.860824742268051</v>
      </c>
      <c r="N358">
        <f t="shared" si="51"/>
        <v>0.70203250351014923</v>
      </c>
    </row>
    <row r="359" spans="1:14" x14ac:dyDescent="0.3">
      <c r="A359" s="6" t="s">
        <v>52</v>
      </c>
      <c r="B359" s="1">
        <v>3</v>
      </c>
      <c r="C359">
        <f>(258.03+313.03+264.51)-(3*4.57)</f>
        <v>821.8599999999999</v>
      </c>
      <c r="D359" s="1">
        <v>44.5</v>
      </c>
      <c r="E359">
        <v>25</v>
      </c>
      <c r="F359">
        <f t="shared" si="47"/>
        <v>87331.25</v>
      </c>
      <c r="G359" t="s">
        <v>9</v>
      </c>
      <c r="H359">
        <v>10.28</v>
      </c>
      <c r="I359">
        <f t="shared" si="48"/>
        <v>1.2508213077653129E-2</v>
      </c>
      <c r="J359">
        <f t="shared" si="49"/>
        <v>1092.3578833377949</v>
      </c>
      <c r="K359">
        <v>0.08</v>
      </c>
      <c r="L359">
        <v>8.0299999999999994</v>
      </c>
      <c r="M359">
        <f t="shared" si="50"/>
        <v>26.757090012330458</v>
      </c>
      <c r="N359">
        <f t="shared" si="51"/>
        <v>0.59355454674404395</v>
      </c>
    </row>
    <row r="360" spans="1:14" x14ac:dyDescent="0.3">
      <c r="A360" s="6" t="s">
        <v>52</v>
      </c>
      <c r="B360" s="1">
        <v>3</v>
      </c>
      <c r="C360">
        <f>(258.03+313.03+264.51)-(3*4.57)</f>
        <v>821.8599999999999</v>
      </c>
      <c r="D360" s="1">
        <v>44.5</v>
      </c>
      <c r="E360">
        <v>25</v>
      </c>
      <c r="F360">
        <f t="shared" si="47"/>
        <v>87331.25</v>
      </c>
      <c r="G360" t="s">
        <v>10</v>
      </c>
      <c r="H360">
        <v>10.6</v>
      </c>
      <c r="I360">
        <f t="shared" si="48"/>
        <v>1.2897573796023654E-2</v>
      </c>
      <c r="J360">
        <f t="shared" si="49"/>
        <v>1126.3612415739908</v>
      </c>
      <c r="K360">
        <v>0</v>
      </c>
      <c r="L360">
        <v>8.48</v>
      </c>
      <c r="M360">
        <f t="shared" si="50"/>
        <v>24.999999999999989</v>
      </c>
      <c r="N360">
        <f t="shared" si="51"/>
        <v>0.58372747190876195</v>
      </c>
    </row>
    <row r="361" spans="1:14" x14ac:dyDescent="0.3">
      <c r="A361" s="6" t="s">
        <v>52</v>
      </c>
      <c r="B361" s="1">
        <v>3</v>
      </c>
      <c r="C361">
        <f>(258.03+313.03+264.51)-(3*4.57)</f>
        <v>821.8599999999999</v>
      </c>
      <c r="D361" s="1">
        <v>44.5</v>
      </c>
      <c r="E361">
        <v>25</v>
      </c>
      <c r="F361">
        <f t="shared" si="47"/>
        <v>87331.25</v>
      </c>
      <c r="G361" t="s">
        <v>11</v>
      </c>
      <c r="H361" t="s">
        <v>28</v>
      </c>
      <c r="I361" t="s">
        <v>28</v>
      </c>
      <c r="J361" t="s">
        <v>28</v>
      </c>
      <c r="K361" t="s">
        <v>28</v>
      </c>
      <c r="L361" t="s">
        <v>28</v>
      </c>
      <c r="M361" t="s">
        <v>28</v>
      </c>
      <c r="N361" t="s">
        <v>28</v>
      </c>
    </row>
    <row r="362" spans="1:14" x14ac:dyDescent="0.3">
      <c r="A362" s="6" t="s">
        <v>51</v>
      </c>
      <c r="B362" s="1">
        <v>3</v>
      </c>
      <c r="C362">
        <f>(238.31+254.69+237.94)-(3*4.57)</f>
        <v>717.23</v>
      </c>
      <c r="D362" s="1">
        <v>30</v>
      </c>
      <c r="E362">
        <v>25</v>
      </c>
      <c r="F362">
        <f t="shared" si="47"/>
        <v>58875</v>
      </c>
      <c r="G362" t="s">
        <v>9</v>
      </c>
      <c r="H362">
        <v>10.67</v>
      </c>
      <c r="I362">
        <f t="shared" si="48"/>
        <v>1.4876678331915843E-2</v>
      </c>
      <c r="J362">
        <f t="shared" si="49"/>
        <v>875.86443679154524</v>
      </c>
      <c r="K362">
        <v>0.09</v>
      </c>
      <c r="L362">
        <v>8.3699999999999992</v>
      </c>
      <c r="M362">
        <f>100*((H362-(L365+K362))/(L365+K362))</f>
        <v>35.063291139240519</v>
      </c>
      <c r="N362">
        <f>((L365+K362)/J362)/I362</f>
        <v>0.60629533382178569</v>
      </c>
    </row>
    <row r="363" spans="1:14" x14ac:dyDescent="0.3">
      <c r="A363" s="6" t="s">
        <v>51</v>
      </c>
      <c r="B363" s="1">
        <v>3</v>
      </c>
      <c r="C363">
        <f>(238.31+254.69+237.94)-(3*4.57)</f>
        <v>717.23</v>
      </c>
      <c r="D363" s="1">
        <v>30</v>
      </c>
      <c r="E363">
        <v>25</v>
      </c>
      <c r="F363">
        <f t="shared" si="47"/>
        <v>58875</v>
      </c>
      <c r="G363" t="s">
        <v>10</v>
      </c>
      <c r="H363">
        <v>10.58</v>
      </c>
      <c r="I363">
        <f t="shared" si="48"/>
        <v>1.4751195571852822E-2</v>
      </c>
      <c r="J363">
        <f t="shared" si="49"/>
        <v>868.47663929283488</v>
      </c>
      <c r="K363">
        <v>0.14000000000000001</v>
      </c>
      <c r="L363">
        <v>8.34</v>
      </c>
      <c r="M363">
        <f>100*((H363-(L366+K363))/(L366+K363))</f>
        <v>37.224383916990924</v>
      </c>
      <c r="N363">
        <f>((L366+K363)/J363)/I363</f>
        <v>0.601823325357846</v>
      </c>
    </row>
    <row r="364" spans="1:14" x14ac:dyDescent="0.3">
      <c r="A364" s="6" t="s">
        <v>51</v>
      </c>
      <c r="B364" s="1">
        <v>3</v>
      </c>
      <c r="C364">
        <f>(238.31+254.69+237.94)-(3*4.57)</f>
        <v>717.23</v>
      </c>
      <c r="D364" s="1">
        <v>30</v>
      </c>
      <c r="E364">
        <v>25</v>
      </c>
      <c r="F364">
        <f t="shared" si="47"/>
        <v>58875</v>
      </c>
      <c r="G364" t="s">
        <v>11</v>
      </c>
      <c r="H364" t="s">
        <v>28</v>
      </c>
      <c r="I364" t="s">
        <v>28</v>
      </c>
      <c r="J364" t="s">
        <v>28</v>
      </c>
      <c r="K364" t="s">
        <v>28</v>
      </c>
      <c r="L364" t="s">
        <v>28</v>
      </c>
      <c r="M364" t="s">
        <v>28</v>
      </c>
      <c r="N364" t="s">
        <v>28</v>
      </c>
    </row>
    <row r="365" spans="1:14" x14ac:dyDescent="0.3">
      <c r="A365" s="6" t="s">
        <v>53</v>
      </c>
      <c r="B365" s="1">
        <v>3</v>
      </c>
      <c r="C365">
        <f>(276.47+275.68+297.84)-(3*4.57)</f>
        <v>836.28</v>
      </c>
      <c r="D365" s="1">
        <v>30</v>
      </c>
      <c r="E365">
        <v>25</v>
      </c>
      <c r="F365">
        <f t="shared" si="47"/>
        <v>58875</v>
      </c>
      <c r="G365" t="s">
        <v>9</v>
      </c>
      <c r="H365">
        <v>10.4</v>
      </c>
      <c r="I365">
        <f t="shared" si="48"/>
        <v>1.2436026211316785E-2</v>
      </c>
      <c r="J365">
        <f t="shared" si="49"/>
        <v>732.17104319127566</v>
      </c>
      <c r="K365">
        <v>0.11</v>
      </c>
      <c r="L365">
        <v>7.81</v>
      </c>
      <c r="M365">
        <f t="shared" ref="M364:M366" si="52">100*((H365-(L368+K365))/(L368+K365))</f>
        <v>21.212121212121215</v>
      </c>
      <c r="N365">
        <f t="shared" ref="N364:N366" si="53">((L368+K365)/J365)/I365</f>
        <v>0.94230850347868678</v>
      </c>
    </row>
    <row r="366" spans="1:14" x14ac:dyDescent="0.3">
      <c r="A366" s="6" t="s">
        <v>53</v>
      </c>
      <c r="B366" s="1">
        <v>3</v>
      </c>
      <c r="C366">
        <f>(276.47+275.68+297.84)-(3*4.57)</f>
        <v>836.28</v>
      </c>
      <c r="D366" s="1">
        <v>30</v>
      </c>
      <c r="E366">
        <v>25</v>
      </c>
      <c r="F366">
        <f t="shared" si="47"/>
        <v>58875</v>
      </c>
      <c r="G366" t="s">
        <v>10</v>
      </c>
      <c r="H366">
        <v>10.16</v>
      </c>
      <c r="I366">
        <f t="shared" si="48"/>
        <v>1.2149040991055628E-2</v>
      </c>
      <c r="J366">
        <f t="shared" si="49"/>
        <v>715.27478834840008</v>
      </c>
      <c r="K366">
        <v>0.11</v>
      </c>
      <c r="L366">
        <v>7.57</v>
      </c>
      <c r="M366">
        <f t="shared" si="52"/>
        <v>16.915995397008064</v>
      </c>
      <c r="N366">
        <f t="shared" si="53"/>
        <v>1.0000111941974201</v>
      </c>
    </row>
    <row r="367" spans="1:14" x14ac:dyDescent="0.3">
      <c r="A367" s="6" t="s">
        <v>53</v>
      </c>
      <c r="B367" s="1">
        <v>3</v>
      </c>
      <c r="C367">
        <f>(276.47+275.68+297.84)-(3*4.57)</f>
        <v>836.28</v>
      </c>
      <c r="D367" s="1">
        <v>30</v>
      </c>
      <c r="E367">
        <v>25</v>
      </c>
      <c r="F367">
        <f t="shared" si="47"/>
        <v>58875</v>
      </c>
      <c r="G367" t="s">
        <v>11</v>
      </c>
      <c r="H367" t="s">
        <v>28</v>
      </c>
      <c r="I367" t="s">
        <v>28</v>
      </c>
      <c r="J367" t="s">
        <v>28</v>
      </c>
      <c r="K367" t="s">
        <v>28</v>
      </c>
      <c r="L367" t="s">
        <v>28</v>
      </c>
      <c r="M367" t="s">
        <v>28</v>
      </c>
      <c r="N367" t="s">
        <v>28</v>
      </c>
    </row>
    <row r="368" spans="1:14" x14ac:dyDescent="0.3">
      <c r="A368" s="6" t="s">
        <v>46</v>
      </c>
      <c r="B368" s="1">
        <v>4</v>
      </c>
      <c r="C368">
        <f>(376.62+334.4+388.12)-(3*4.57)</f>
        <v>1085.4299999999998</v>
      </c>
      <c r="D368" s="1">
        <v>45</v>
      </c>
      <c r="E368">
        <v>25</v>
      </c>
      <c r="F368">
        <f t="shared" si="47"/>
        <v>88312.5</v>
      </c>
      <c r="G368" t="s">
        <v>9</v>
      </c>
      <c r="H368">
        <v>10.55</v>
      </c>
      <c r="I368">
        <f t="shared" si="48"/>
        <v>9.7196502768488093E-3</v>
      </c>
      <c r="J368">
        <f t="shared" si="49"/>
        <v>858.36661507421047</v>
      </c>
      <c r="K368">
        <v>0.42</v>
      </c>
      <c r="L368">
        <v>8.4700000000000006</v>
      </c>
      <c r="M368">
        <f t="shared" si="50"/>
        <v>18.672665916760405</v>
      </c>
      <c r="N368">
        <f t="shared" si="51"/>
        <v>1.0655609689645631</v>
      </c>
    </row>
    <row r="369" spans="1:14" x14ac:dyDescent="0.3">
      <c r="A369" s="6" t="s">
        <v>46</v>
      </c>
      <c r="B369" s="1">
        <v>4</v>
      </c>
      <c r="C369">
        <f>(376.62+334.4+388.12)-(3*4.57)</f>
        <v>1085.4299999999998</v>
      </c>
      <c r="D369" s="1">
        <v>45</v>
      </c>
      <c r="E369">
        <v>25</v>
      </c>
      <c r="F369">
        <f t="shared" si="47"/>
        <v>88312.5</v>
      </c>
      <c r="G369" t="s">
        <v>10</v>
      </c>
      <c r="H369">
        <v>10.46</v>
      </c>
      <c r="I369">
        <f t="shared" si="48"/>
        <v>9.6367338289894341E-3</v>
      </c>
      <c r="J369">
        <f t="shared" si="49"/>
        <v>851.0440562726294</v>
      </c>
      <c r="K369">
        <v>0.18</v>
      </c>
      <c r="L369">
        <v>8.58</v>
      </c>
      <c r="M369">
        <f t="shared" si="50"/>
        <v>19.406392694063939</v>
      </c>
      <c r="N369">
        <f t="shared" si="51"/>
        <v>1.0681252937499863</v>
      </c>
    </row>
    <row r="370" spans="1:14" x14ac:dyDescent="0.3">
      <c r="A370" s="6" t="s">
        <v>55</v>
      </c>
      <c r="B370" s="1">
        <v>2</v>
      </c>
      <c r="C370">
        <f>(233+271.83+238.84)-(3*4.57)</f>
        <v>729.95999999999992</v>
      </c>
      <c r="D370" s="1">
        <v>30</v>
      </c>
      <c r="E370">
        <v>25</v>
      </c>
      <c r="F370">
        <f t="shared" si="47"/>
        <v>58875</v>
      </c>
      <c r="G370" t="s">
        <v>11</v>
      </c>
      <c r="H370">
        <v>10.58</v>
      </c>
      <c r="I370">
        <f t="shared" si="48"/>
        <v>1.4493944873691711E-2</v>
      </c>
      <c r="J370">
        <f t="shared" si="49"/>
        <v>853.33100443859951</v>
      </c>
      <c r="K370">
        <v>0</v>
      </c>
      <c r="L370">
        <v>7.96</v>
      </c>
      <c r="M370">
        <f t="shared" si="50"/>
        <v>32.914572864321613</v>
      </c>
      <c r="N370">
        <f t="shared" si="51"/>
        <v>0.64358948094751778</v>
      </c>
    </row>
    <row r="371" spans="1:14" x14ac:dyDescent="0.3">
      <c r="A371" s="6" t="s">
        <v>55</v>
      </c>
      <c r="B371" s="1">
        <v>2</v>
      </c>
      <c r="C371">
        <f>(233+271.83+238.84)-(3*4.57)</f>
        <v>729.95999999999992</v>
      </c>
      <c r="D371" s="1">
        <v>30</v>
      </c>
      <c r="E371">
        <v>25</v>
      </c>
      <c r="F371">
        <f t="shared" si="47"/>
        <v>58875</v>
      </c>
      <c r="G371" t="s">
        <v>9</v>
      </c>
      <c r="H371">
        <v>10.6</v>
      </c>
      <c r="I371">
        <f t="shared" si="48"/>
        <v>1.4521343635267686E-2</v>
      </c>
      <c r="J371">
        <f t="shared" si="49"/>
        <v>854.94410652638499</v>
      </c>
      <c r="K371">
        <v>0.05</v>
      </c>
      <c r="L371">
        <v>7.82</v>
      </c>
      <c r="M371">
        <f t="shared" si="50"/>
        <v>34.688691232528583</v>
      </c>
      <c r="N371">
        <f t="shared" si="51"/>
        <v>0.63391380066528646</v>
      </c>
    </row>
    <row r="372" spans="1:14" x14ac:dyDescent="0.3">
      <c r="A372" s="6" t="s">
        <v>56</v>
      </c>
      <c r="B372" s="1">
        <v>4</v>
      </c>
      <c r="C372">
        <f>(277.75+373.83+306.08)-(8.43+4.57+4.57)</f>
        <v>940.0899999999998</v>
      </c>
      <c r="D372" s="1">
        <v>45</v>
      </c>
      <c r="E372">
        <v>25</v>
      </c>
      <c r="F372">
        <f t="shared" si="47"/>
        <v>88312.5</v>
      </c>
      <c r="G372" t="s">
        <v>10</v>
      </c>
      <c r="H372">
        <v>10.34</v>
      </c>
      <c r="I372">
        <f t="shared" si="48"/>
        <v>1.099894690933847E-2</v>
      </c>
      <c r="J372">
        <f t="shared" si="49"/>
        <v>971.34449893095359</v>
      </c>
      <c r="K372">
        <v>0.21</v>
      </c>
      <c r="L372">
        <v>8.23</v>
      </c>
      <c r="M372">
        <f t="shared" si="50"/>
        <v>22.511848341232206</v>
      </c>
      <c r="N372">
        <f t="shared" si="51"/>
        <v>0.78998356443018392</v>
      </c>
    </row>
    <row r="373" spans="1:14" x14ac:dyDescent="0.3">
      <c r="A373" s="6" t="s">
        <v>56</v>
      </c>
      <c r="B373" s="1">
        <v>4</v>
      </c>
      <c r="C373">
        <f>(277.75+373.83+306.08)-(8.43+4.57+4.57)</f>
        <v>940.0899999999998</v>
      </c>
      <c r="D373" s="1">
        <v>45</v>
      </c>
      <c r="E373">
        <v>25</v>
      </c>
      <c r="F373">
        <f t="shared" si="47"/>
        <v>88312.5</v>
      </c>
      <c r="G373" t="s">
        <v>11</v>
      </c>
      <c r="H373">
        <v>10.6</v>
      </c>
      <c r="I373">
        <f t="shared" si="48"/>
        <v>1.1275516173983344E-2</v>
      </c>
      <c r="J373">
        <f t="shared" si="49"/>
        <v>995.76902211490415</v>
      </c>
      <c r="K373">
        <v>7.0000000000000007E-2</v>
      </c>
      <c r="L373">
        <v>8.23</v>
      </c>
      <c r="M373">
        <f t="shared" si="50"/>
        <v>27.710843373493958</v>
      </c>
      <c r="N373">
        <f t="shared" si="51"/>
        <v>0.73923589828468117</v>
      </c>
    </row>
    <row r="374" spans="1:14" x14ac:dyDescent="0.3">
      <c r="A374" s="6" t="s">
        <v>54</v>
      </c>
      <c r="B374" s="1">
        <v>4</v>
      </c>
      <c r="C374">
        <f>(282+352.72+344.89)-(3*4.57)</f>
        <v>965.9</v>
      </c>
      <c r="D374" s="1">
        <v>44</v>
      </c>
      <c r="E374">
        <v>25</v>
      </c>
      <c r="F374">
        <f t="shared" si="47"/>
        <v>86350</v>
      </c>
      <c r="G374" t="s">
        <v>9</v>
      </c>
      <c r="H374">
        <v>10.050000000000001</v>
      </c>
      <c r="I374">
        <f t="shared" si="48"/>
        <v>1.0404803809918211E-2</v>
      </c>
      <c r="J374">
        <f t="shared" si="49"/>
        <v>898.45480898643757</v>
      </c>
      <c r="K374">
        <v>0.15</v>
      </c>
      <c r="L374">
        <v>7.84</v>
      </c>
      <c r="M374">
        <f t="shared" si="50"/>
        <v>25.782227784730921</v>
      </c>
      <c r="N374">
        <f t="shared" si="51"/>
        <v>0.85470579007694536</v>
      </c>
    </row>
    <row r="375" spans="1:14" x14ac:dyDescent="0.3">
      <c r="A375" s="6" t="s">
        <v>54</v>
      </c>
      <c r="B375" s="1">
        <v>4</v>
      </c>
      <c r="C375">
        <f>(282+352.72+344.89)-(3*4.57)</f>
        <v>965.9</v>
      </c>
      <c r="D375" s="1">
        <v>44</v>
      </c>
      <c r="E375">
        <v>25</v>
      </c>
      <c r="F375">
        <f t="shared" ref="F375:F393" si="54">(3.14*E375*E375*D375)</f>
        <v>86350</v>
      </c>
      <c r="G375" t="s">
        <v>10</v>
      </c>
      <c r="H375">
        <v>10.08</v>
      </c>
      <c r="I375">
        <f t="shared" ref="I375:I393" si="55">(H375/C375)</f>
        <v>1.0435862925768714E-2</v>
      </c>
      <c r="J375">
        <f t="shared" ref="J375:J393" si="56">((H375/C375)*F375)</f>
        <v>901.13676364012849</v>
      </c>
      <c r="K375">
        <v>0</v>
      </c>
      <c r="L375">
        <v>7.88</v>
      </c>
      <c r="M375">
        <f t="shared" ref="M375:M393" si="57">100*((H375-(L375+K375))/(L375+K375))</f>
        <v>27.918781725888326</v>
      </c>
      <c r="N375">
        <f t="shared" ref="N375:N393" si="58">((L375+K375)/J375)/I375</f>
        <v>0.83792885001531103</v>
      </c>
    </row>
    <row r="376" spans="1:14" x14ac:dyDescent="0.3">
      <c r="A376" s="6" t="s">
        <v>52</v>
      </c>
      <c r="B376" s="1">
        <v>4</v>
      </c>
      <c r="C376">
        <f>(355.44+349.91+378.71)-(8.53+4.57+4.57)</f>
        <v>1066.3899999999999</v>
      </c>
      <c r="D376" s="1">
        <v>45</v>
      </c>
      <c r="E376">
        <v>25</v>
      </c>
      <c r="F376">
        <f t="shared" si="54"/>
        <v>88312.5</v>
      </c>
      <c r="G376" t="s">
        <v>11</v>
      </c>
      <c r="H376">
        <v>10.44</v>
      </c>
      <c r="I376">
        <f t="shared" si="55"/>
        <v>9.7900392914412188E-3</v>
      </c>
      <c r="J376">
        <f t="shared" si="56"/>
        <v>864.58284492540258</v>
      </c>
      <c r="K376">
        <v>0.21</v>
      </c>
      <c r="L376">
        <v>8</v>
      </c>
      <c r="M376">
        <f t="shared" si="57"/>
        <v>27.16199756394639</v>
      </c>
      <c r="N376">
        <f t="shared" si="58"/>
        <v>0.96995616626904047</v>
      </c>
    </row>
    <row r="377" spans="1:14" x14ac:dyDescent="0.3">
      <c r="A377" s="6" t="s">
        <v>52</v>
      </c>
      <c r="B377" s="1">
        <v>4</v>
      </c>
      <c r="C377">
        <f>(355.44+349.91+378.71)-(8.53+4.57+4.57)</f>
        <v>1066.3899999999999</v>
      </c>
      <c r="D377" s="1">
        <v>45</v>
      </c>
      <c r="E377">
        <v>25</v>
      </c>
      <c r="F377">
        <f t="shared" si="54"/>
        <v>88312.5</v>
      </c>
      <c r="G377" t="s">
        <v>9</v>
      </c>
      <c r="H377">
        <v>10.44</v>
      </c>
      <c r="I377">
        <f t="shared" si="55"/>
        <v>9.7900392914412188E-3</v>
      </c>
      <c r="J377">
        <f t="shared" si="56"/>
        <v>864.58284492540258</v>
      </c>
      <c r="K377">
        <v>0.34</v>
      </c>
      <c r="L377">
        <v>8.06</v>
      </c>
      <c r="M377">
        <f t="shared" si="57"/>
        <v>24.285714285714274</v>
      </c>
      <c r="N377">
        <f t="shared" si="58"/>
        <v>0.99240338570766606</v>
      </c>
    </row>
    <row r="378" spans="1:14" x14ac:dyDescent="0.3">
      <c r="A378" s="6" t="s">
        <v>47</v>
      </c>
      <c r="B378" s="1">
        <v>4</v>
      </c>
      <c r="C378">
        <f>(358.49+247.41+335.2)-(3*4.57)</f>
        <v>927.38999999999987</v>
      </c>
      <c r="D378" s="1">
        <v>45</v>
      </c>
      <c r="E378">
        <v>25</v>
      </c>
      <c r="F378">
        <f t="shared" si="54"/>
        <v>88312.5</v>
      </c>
      <c r="G378" t="s">
        <v>10</v>
      </c>
      <c r="H378">
        <v>10.58</v>
      </c>
      <c r="I378">
        <f t="shared" si="55"/>
        <v>1.1408361099429583E-2</v>
      </c>
      <c r="J378">
        <f t="shared" si="56"/>
        <v>1007.5008895933751</v>
      </c>
      <c r="K378">
        <v>0.03</v>
      </c>
      <c r="L378">
        <v>8.3800000000000008</v>
      </c>
      <c r="M378">
        <f t="shared" si="57"/>
        <v>25.802615933412604</v>
      </c>
      <c r="N378">
        <f t="shared" si="58"/>
        <v>0.73169030132283697</v>
      </c>
    </row>
    <row r="379" spans="1:14" x14ac:dyDescent="0.3">
      <c r="A379" s="6" t="s">
        <v>47</v>
      </c>
      <c r="B379" s="1">
        <v>4</v>
      </c>
      <c r="C379">
        <f>(358.49+247.41+335.2)-(3*4.57)</f>
        <v>927.38999999999987</v>
      </c>
      <c r="D379" s="1">
        <v>45</v>
      </c>
      <c r="E379">
        <v>25</v>
      </c>
      <c r="F379">
        <f t="shared" si="54"/>
        <v>88312.5</v>
      </c>
      <c r="G379" t="s">
        <v>11</v>
      </c>
      <c r="H379">
        <v>10.44</v>
      </c>
      <c r="I379">
        <f t="shared" ref="I379" si="59">(H379/C379)</f>
        <v>1.1257399799437131E-2</v>
      </c>
      <c r="J379">
        <f t="shared" ref="J379" si="60">((H379/C379)*F379)</f>
        <v>994.1691197877916</v>
      </c>
      <c r="K379">
        <v>0.02</v>
      </c>
      <c r="L379">
        <v>8.26</v>
      </c>
      <c r="M379" t="e">
        <f>100*((#REF!-(L379+K379))/(L379+K379))</f>
        <v>#REF!</v>
      </c>
      <c r="N379">
        <f t="shared" si="58"/>
        <v>0.73983006739693324</v>
      </c>
    </row>
    <row r="380" spans="1:14" x14ac:dyDescent="0.3">
      <c r="A380" s="6" t="s">
        <v>43</v>
      </c>
      <c r="B380" s="1">
        <v>1</v>
      </c>
      <c r="C380">
        <f>(74.34+125.91+113.69)-(3*4.57)</f>
        <v>300.23</v>
      </c>
      <c r="D380" s="1">
        <v>15</v>
      </c>
      <c r="E380">
        <v>25</v>
      </c>
      <c r="F380">
        <f t="shared" si="54"/>
        <v>29437.5</v>
      </c>
      <c r="G380" t="s">
        <v>9</v>
      </c>
      <c r="H380">
        <v>10.14</v>
      </c>
      <c r="I380">
        <f t="shared" si="55"/>
        <v>3.3774106518335942E-2</v>
      </c>
      <c r="J380">
        <f t="shared" si="56"/>
        <v>994.22526063351427</v>
      </c>
      <c r="K380">
        <v>0.22</v>
      </c>
      <c r="L380">
        <v>7.02</v>
      </c>
      <c r="M380">
        <f t="shared" si="57"/>
        <v>40.055248618784553</v>
      </c>
      <c r="N380">
        <f t="shared" si="58"/>
        <v>0.21561049877435035</v>
      </c>
    </row>
    <row r="381" spans="1:14" x14ac:dyDescent="0.3">
      <c r="A381" s="6" t="s">
        <v>43</v>
      </c>
      <c r="B381" s="1">
        <v>1</v>
      </c>
      <c r="C381">
        <f>(74.34+125.91+113.69)-(3*4.57)</f>
        <v>300.23</v>
      </c>
      <c r="D381" s="1">
        <v>15</v>
      </c>
      <c r="E381">
        <v>25</v>
      </c>
      <c r="F381">
        <f t="shared" si="54"/>
        <v>29437.5</v>
      </c>
      <c r="G381" t="s">
        <v>10</v>
      </c>
      <c r="H381">
        <v>10.029999999999999</v>
      </c>
      <c r="I381">
        <f t="shared" si="55"/>
        <v>3.3407720747426969E-2</v>
      </c>
      <c r="J381">
        <f t="shared" si="56"/>
        <v>983.43977950238138</v>
      </c>
      <c r="K381">
        <v>0.05</v>
      </c>
      <c r="L381">
        <v>7.08</v>
      </c>
      <c r="M381">
        <f t="shared" si="57"/>
        <v>40.673211781206163</v>
      </c>
      <c r="N381">
        <f t="shared" si="58"/>
        <v>0.21701757778342218</v>
      </c>
    </row>
    <row r="382" spans="1:14" x14ac:dyDescent="0.3">
      <c r="A382" s="6" t="s">
        <v>27</v>
      </c>
      <c r="B382" s="1">
        <v>1</v>
      </c>
      <c r="C382">
        <f>(145.14+128.93)-(2*4.57)</f>
        <v>264.93</v>
      </c>
      <c r="D382" s="1">
        <v>10</v>
      </c>
      <c r="E382">
        <v>25</v>
      </c>
      <c r="F382">
        <f t="shared" si="54"/>
        <v>19625</v>
      </c>
      <c r="G382" t="s">
        <v>11</v>
      </c>
      <c r="H382">
        <v>10.36</v>
      </c>
      <c r="I382">
        <f t="shared" si="55"/>
        <v>3.9104669157890758E-2</v>
      </c>
      <c r="J382">
        <f t="shared" si="56"/>
        <v>767.42913222360608</v>
      </c>
      <c r="K382">
        <v>0.1</v>
      </c>
      <c r="L382">
        <v>6.66</v>
      </c>
      <c r="M382">
        <f t="shared" si="57"/>
        <v>53.254437869822482</v>
      </c>
      <c r="N382">
        <f t="shared" si="58"/>
        <v>0.22525777948837791</v>
      </c>
    </row>
    <row r="383" spans="1:14" x14ac:dyDescent="0.3">
      <c r="A383" s="6" t="s">
        <v>27</v>
      </c>
      <c r="B383" s="1">
        <v>1</v>
      </c>
      <c r="C383">
        <f>(145.14+128.93)-(2*4.57)</f>
        <v>264.93</v>
      </c>
      <c r="D383" s="1">
        <v>10</v>
      </c>
      <c r="E383">
        <v>25</v>
      </c>
      <c r="F383">
        <f t="shared" si="54"/>
        <v>19625</v>
      </c>
      <c r="G383" t="s">
        <v>9</v>
      </c>
      <c r="H383">
        <v>10.01</v>
      </c>
      <c r="I383">
        <f t="shared" si="55"/>
        <v>3.7783565470124181E-2</v>
      </c>
      <c r="J383">
        <f t="shared" si="56"/>
        <v>741.50247235118707</v>
      </c>
      <c r="K383">
        <v>0</v>
      </c>
      <c r="L383">
        <v>6.55</v>
      </c>
      <c r="M383">
        <f t="shared" si="57"/>
        <v>52.824427480916036</v>
      </c>
      <c r="N383">
        <f t="shared" si="58"/>
        <v>0.23378990720841486</v>
      </c>
    </row>
    <row r="384" spans="1:14" x14ac:dyDescent="0.3">
      <c r="A384" s="6" t="s">
        <v>40</v>
      </c>
      <c r="B384" s="1">
        <v>3</v>
      </c>
      <c r="C384">
        <f>(311.26+293.58+307.1)-(3*4.57)</f>
        <v>898.2299999999999</v>
      </c>
      <c r="D384" s="1">
        <v>30</v>
      </c>
      <c r="E384">
        <v>25</v>
      </c>
      <c r="F384">
        <f t="shared" si="54"/>
        <v>58875</v>
      </c>
      <c r="G384" t="s">
        <v>10</v>
      </c>
      <c r="H384">
        <v>10.25</v>
      </c>
      <c r="I384">
        <f t="shared" si="55"/>
        <v>1.1411331173530166E-2</v>
      </c>
      <c r="J384">
        <f t="shared" si="56"/>
        <v>671.84212284158855</v>
      </c>
      <c r="K384">
        <v>0.17</v>
      </c>
      <c r="L384">
        <v>7.59</v>
      </c>
      <c r="M384">
        <f t="shared" si="57"/>
        <v>32.087628865979383</v>
      </c>
      <c r="N384">
        <f t="shared" si="58"/>
        <v>1.0121810035818228</v>
      </c>
    </row>
    <row r="385" spans="1:14" x14ac:dyDescent="0.3">
      <c r="A385" s="6" t="s">
        <v>40</v>
      </c>
      <c r="B385" s="1">
        <v>3</v>
      </c>
      <c r="C385">
        <f>(311.26+293.58+307.1)-(3*4.57)</f>
        <v>898.2299999999999</v>
      </c>
      <c r="D385" s="1">
        <v>30</v>
      </c>
      <c r="E385">
        <v>25</v>
      </c>
      <c r="F385">
        <f t="shared" si="54"/>
        <v>58875</v>
      </c>
      <c r="G385" t="s">
        <v>11</v>
      </c>
      <c r="H385">
        <v>10.28</v>
      </c>
      <c r="I385">
        <f t="shared" si="55"/>
        <v>1.1444730191599034E-2</v>
      </c>
      <c r="J385">
        <f t="shared" si="56"/>
        <v>673.80849003039316</v>
      </c>
      <c r="K385">
        <v>0</v>
      </c>
      <c r="L385">
        <v>7.55</v>
      </c>
      <c r="M385">
        <f t="shared" si="57"/>
        <v>36.158940397350989</v>
      </c>
      <c r="N385">
        <f t="shared" si="58"/>
        <v>0.97905009553561506</v>
      </c>
    </row>
    <row r="386" spans="1:14" x14ac:dyDescent="0.3">
      <c r="A386" s="6" t="s">
        <v>57</v>
      </c>
      <c r="B386" s="1">
        <v>4</v>
      </c>
      <c r="C386">
        <f>(307.89+267.48+382.2)+(3*4.57)</f>
        <v>971.28</v>
      </c>
      <c r="D386" s="1">
        <v>45</v>
      </c>
      <c r="E386">
        <v>25</v>
      </c>
      <c r="F386">
        <f t="shared" si="54"/>
        <v>88312.5</v>
      </c>
      <c r="G386" t="s">
        <v>9</v>
      </c>
      <c r="H386" t="s">
        <v>28</v>
      </c>
      <c r="I386" t="s">
        <v>28</v>
      </c>
      <c r="J386" t="s">
        <v>28</v>
      </c>
      <c r="K386" t="s">
        <v>28</v>
      </c>
      <c r="L386" t="s">
        <v>28</v>
      </c>
      <c r="M386" t="e">
        <f t="shared" si="57"/>
        <v>#VALUE!</v>
      </c>
      <c r="N386" t="e">
        <f t="shared" si="58"/>
        <v>#VALUE!</v>
      </c>
    </row>
    <row r="387" spans="1:14" x14ac:dyDescent="0.3">
      <c r="A387" s="6" t="s">
        <v>57</v>
      </c>
      <c r="B387" s="1">
        <v>4</v>
      </c>
      <c r="C387">
        <f>(307.89+267.48+382.2)+(3*4.57)</f>
        <v>971.28</v>
      </c>
      <c r="D387" s="1">
        <v>45</v>
      </c>
      <c r="E387">
        <v>25</v>
      </c>
      <c r="F387">
        <f t="shared" si="54"/>
        <v>88312.5</v>
      </c>
      <c r="G387" t="s">
        <v>10</v>
      </c>
      <c r="H387" t="s">
        <v>28</v>
      </c>
      <c r="I387" t="s">
        <v>28</v>
      </c>
      <c r="J387" t="s">
        <v>28</v>
      </c>
      <c r="K387" t="s">
        <v>28</v>
      </c>
      <c r="L387" t="s">
        <v>28</v>
      </c>
      <c r="M387" t="e">
        <f t="shared" si="57"/>
        <v>#VALUE!</v>
      </c>
      <c r="N387" t="e">
        <f t="shared" si="58"/>
        <v>#VALUE!</v>
      </c>
    </row>
    <row r="388" spans="1:14" x14ac:dyDescent="0.3">
      <c r="A388" s="6" t="s">
        <v>43</v>
      </c>
      <c r="B388" s="1">
        <v>3</v>
      </c>
      <c r="C388">
        <f>(299.37+340.22+271.3)-(3*4.57)</f>
        <v>897.18000000000006</v>
      </c>
      <c r="D388" s="1">
        <v>30</v>
      </c>
      <c r="E388">
        <v>25</v>
      </c>
      <c r="F388">
        <f t="shared" si="54"/>
        <v>58875</v>
      </c>
      <c r="G388" t="s">
        <v>11</v>
      </c>
      <c r="H388">
        <v>10.09</v>
      </c>
      <c r="I388">
        <f t="shared" si="55"/>
        <v>1.1246349673421164E-2</v>
      </c>
      <c r="J388">
        <f t="shared" si="56"/>
        <v>662.12883702267095</v>
      </c>
      <c r="K388">
        <v>0</v>
      </c>
      <c r="L388">
        <v>7.78</v>
      </c>
      <c r="M388">
        <f t="shared" si="57"/>
        <v>29.691516709511561</v>
      </c>
      <c r="N388">
        <f t="shared" si="58"/>
        <v>1.0447815910454288</v>
      </c>
    </row>
    <row r="389" spans="1:14" x14ac:dyDescent="0.3">
      <c r="A389" s="6" t="s">
        <v>43</v>
      </c>
      <c r="B389" s="1">
        <v>3</v>
      </c>
      <c r="C389">
        <f>(299.37+340.22+271.3)-(3*4.57)</f>
        <v>897.18000000000006</v>
      </c>
      <c r="D389" s="1">
        <v>30</v>
      </c>
      <c r="E389">
        <v>25</v>
      </c>
      <c r="F389">
        <f t="shared" si="54"/>
        <v>58875</v>
      </c>
      <c r="G389" t="s">
        <v>9</v>
      </c>
      <c r="H389">
        <v>10.55</v>
      </c>
      <c r="I389">
        <f t="shared" si="55"/>
        <v>1.1759067299761474E-2</v>
      </c>
      <c r="J389">
        <f t="shared" si="56"/>
        <v>692.31508727345681</v>
      </c>
      <c r="K389">
        <v>0.03</v>
      </c>
      <c r="L389">
        <v>8.01</v>
      </c>
      <c r="M389">
        <f t="shared" si="57"/>
        <v>31.218905472636838</v>
      </c>
      <c r="N389">
        <f t="shared" si="58"/>
        <v>0.98759612386202356</v>
      </c>
    </row>
    <row r="390" spans="1:14" x14ac:dyDescent="0.3">
      <c r="A390" s="6" t="s">
        <v>50</v>
      </c>
      <c r="B390" s="1">
        <v>4</v>
      </c>
      <c r="C390">
        <f>(375.74+364.77+335.26)-(3*4.57)</f>
        <v>1062.06</v>
      </c>
      <c r="D390" s="1">
        <v>45</v>
      </c>
      <c r="E390">
        <v>25</v>
      </c>
      <c r="F390">
        <f t="shared" si="54"/>
        <v>88312.5</v>
      </c>
      <c r="G390" t="s">
        <v>10</v>
      </c>
      <c r="H390">
        <v>10.64</v>
      </c>
      <c r="I390">
        <f t="shared" ref="I390" si="61">(H390/C390)</f>
        <v>1.0018266387963016E-2</v>
      </c>
      <c r="J390">
        <f t="shared" ref="J390" si="62">((H390/C390)*F390)</f>
        <v>884.73815038698376</v>
      </c>
      <c r="K390">
        <v>0</v>
      </c>
      <c r="L390">
        <v>6.39</v>
      </c>
      <c r="M390">
        <f t="shared" si="57"/>
        <v>66.510172143974984</v>
      </c>
      <c r="N390">
        <f t="shared" si="58"/>
        <v>0.7209307134953421</v>
      </c>
    </row>
    <row r="391" spans="1:14" x14ac:dyDescent="0.3">
      <c r="A391" s="6" t="s">
        <v>50</v>
      </c>
      <c r="B391" s="1">
        <v>4</v>
      </c>
      <c r="C391">
        <f>(375.74+364.77+335.26)-(3*4.57)</f>
        <v>1062.06</v>
      </c>
      <c r="D391" s="1">
        <v>45</v>
      </c>
      <c r="E391">
        <v>25</v>
      </c>
      <c r="F391">
        <f t="shared" si="54"/>
        <v>88312.5</v>
      </c>
      <c r="G391" t="s">
        <v>11</v>
      </c>
      <c r="H391">
        <v>10.97</v>
      </c>
      <c r="I391">
        <f t="shared" si="55"/>
        <v>1.0328983296612245E-2</v>
      </c>
      <c r="J391">
        <f t="shared" si="56"/>
        <v>912.17833738206889</v>
      </c>
      <c r="K391">
        <v>0.22</v>
      </c>
      <c r="L391">
        <v>7.17</v>
      </c>
      <c r="M391">
        <f t="shared" si="57"/>
        <v>48.443843031123158</v>
      </c>
      <c r="N391">
        <f t="shared" si="58"/>
        <v>0.78434495774464219</v>
      </c>
    </row>
    <row r="392" spans="1:14" x14ac:dyDescent="0.3">
      <c r="A392" s="6" t="s">
        <v>18</v>
      </c>
      <c r="B392" s="1">
        <v>2</v>
      </c>
      <c r="C392">
        <f>(260.1+289.13)-(2*4.57)</f>
        <v>540.09</v>
      </c>
      <c r="D392" s="1">
        <v>20</v>
      </c>
      <c r="E392">
        <v>25</v>
      </c>
      <c r="F392">
        <f t="shared" si="54"/>
        <v>39250</v>
      </c>
      <c r="G392" t="s">
        <v>9</v>
      </c>
      <c r="H392">
        <v>10.050000000000001</v>
      </c>
      <c r="I392">
        <f t="shared" si="55"/>
        <v>1.8608009776148422E-2</v>
      </c>
      <c r="J392">
        <f t="shared" si="56"/>
        <v>730.36438371382553</v>
      </c>
      <c r="K392">
        <v>0.04</v>
      </c>
      <c r="L392">
        <v>7.57</v>
      </c>
      <c r="M392">
        <f t="shared" si="57"/>
        <v>32.063074901445468</v>
      </c>
      <c r="N392">
        <f t="shared" si="58"/>
        <v>0.55994470809523067</v>
      </c>
    </row>
    <row r="393" spans="1:14" x14ac:dyDescent="0.3">
      <c r="A393" s="6" t="s">
        <v>18</v>
      </c>
      <c r="B393" s="1">
        <v>3</v>
      </c>
      <c r="C393">
        <f>(270.74-4.57)</f>
        <v>266.17</v>
      </c>
      <c r="D393" s="1">
        <v>10</v>
      </c>
      <c r="E393">
        <v>25</v>
      </c>
      <c r="F393">
        <f t="shared" si="54"/>
        <v>19625</v>
      </c>
      <c r="G393" t="s">
        <v>10</v>
      </c>
      <c r="H393">
        <v>10.46</v>
      </c>
      <c r="I393">
        <f t="shared" si="55"/>
        <v>3.9298192884246907E-2</v>
      </c>
      <c r="J393">
        <f t="shared" si="56"/>
        <v>771.22703535334551</v>
      </c>
      <c r="K393">
        <v>0</v>
      </c>
      <c r="L393">
        <v>7.97</v>
      </c>
      <c r="M393">
        <f t="shared" si="57"/>
        <v>31.242158092848193</v>
      </c>
      <c r="N393">
        <f t="shared" si="58"/>
        <v>0.26296835891712411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Bevans, R.A.</dc:creator>
  <cp:lastModifiedBy>Bevans, R.A.</cp:lastModifiedBy>
  <dcterms:created xsi:type="dcterms:W3CDTF">2017-09-26T13:01:09Z</dcterms:created>
  <dcterms:modified xsi:type="dcterms:W3CDTF">2017-10-08T20:28:59Z</dcterms:modified>
</cp:coreProperties>
</file>