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0100" windowHeight="9792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91" i="1" l="1"/>
  <c r="O388" i="1"/>
  <c r="O385" i="1"/>
  <c r="O382" i="1"/>
  <c r="O379" i="1"/>
  <c r="O376" i="1"/>
  <c r="O373" i="1"/>
  <c r="O370" i="1"/>
  <c r="O368" i="1"/>
  <c r="O365" i="1"/>
  <c r="O362" i="1"/>
  <c r="O359" i="1"/>
  <c r="O356" i="1"/>
  <c r="O355" i="1"/>
  <c r="O353" i="1"/>
  <c r="O350" i="1"/>
  <c r="O347" i="1"/>
  <c r="O344" i="1"/>
  <c r="O341" i="1"/>
  <c r="O338" i="1"/>
  <c r="O336" i="1"/>
  <c r="O333" i="1"/>
  <c r="O330" i="1"/>
  <c r="O327" i="1"/>
  <c r="O324" i="1"/>
  <c r="O322" i="1"/>
  <c r="O319" i="1"/>
  <c r="O316" i="1"/>
  <c r="O314" i="1"/>
  <c r="O311" i="1"/>
  <c r="O308" i="1"/>
  <c r="O305" i="1"/>
  <c r="O302" i="1"/>
  <c r="O299" i="1"/>
  <c r="O297" i="1"/>
  <c r="O294" i="1"/>
  <c r="O291" i="1"/>
  <c r="O288" i="1"/>
  <c r="O285" i="1"/>
  <c r="O282" i="1"/>
  <c r="O279" i="1"/>
  <c r="O276" i="1"/>
  <c r="O272" i="1"/>
  <c r="O269" i="1"/>
  <c r="O266" i="1"/>
  <c r="O263" i="1"/>
  <c r="O260" i="1"/>
  <c r="O257" i="1"/>
  <c r="O25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O200" i="1"/>
  <c r="O197" i="1"/>
  <c r="O194" i="1"/>
  <c r="O191" i="1"/>
  <c r="O188" i="1"/>
  <c r="N197" i="1"/>
  <c r="O185" i="1"/>
  <c r="O182" i="1"/>
  <c r="O179" i="1"/>
  <c r="O176" i="1"/>
  <c r="O173" i="1"/>
  <c r="O168" i="1"/>
  <c r="O165" i="1"/>
  <c r="O162" i="1"/>
  <c r="O160" i="1"/>
  <c r="O157" i="1"/>
  <c r="O154" i="1"/>
  <c r="O151" i="1"/>
  <c r="O148" i="1"/>
  <c r="O147" i="1"/>
  <c r="O145" i="1"/>
  <c r="O142" i="1"/>
  <c r="O139" i="1"/>
  <c r="O136" i="1"/>
  <c r="O133" i="1"/>
  <c r="O130" i="1"/>
  <c r="O127" i="1"/>
  <c r="O124" i="1"/>
  <c r="O123" i="1"/>
  <c r="O121" i="1"/>
  <c r="O118" i="1"/>
  <c r="O115" i="1"/>
  <c r="O112" i="1"/>
  <c r="O109" i="1"/>
  <c r="O106" i="1"/>
  <c r="O103" i="1"/>
  <c r="O101" i="1"/>
  <c r="O98" i="1"/>
  <c r="O95" i="1"/>
  <c r="O92" i="1"/>
  <c r="O89" i="1"/>
  <c r="O86" i="1"/>
  <c r="O83" i="1"/>
  <c r="O80" i="1"/>
  <c r="O77" i="1"/>
  <c r="O74" i="1"/>
  <c r="O72" i="1"/>
  <c r="O70" i="1"/>
  <c r="O67" i="1"/>
  <c r="O64" i="1"/>
  <c r="O61" i="1"/>
  <c r="O58" i="1"/>
  <c r="O55" i="1"/>
  <c r="O52" i="1"/>
  <c r="O49" i="1"/>
  <c r="O46" i="1"/>
  <c r="O43" i="1"/>
  <c r="O40" i="1"/>
  <c r="O38" i="1"/>
  <c r="O35" i="1"/>
  <c r="O32" i="1"/>
  <c r="O29" i="1"/>
  <c r="O26" i="1"/>
  <c r="O23" i="1"/>
  <c r="O20" i="1"/>
  <c r="O14" i="1"/>
  <c r="O11" i="1"/>
  <c r="O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6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6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8" i="1"/>
  <c r="N259" i="1"/>
  <c r="N260" i="1"/>
  <c r="N261" i="1"/>
  <c r="N262" i="1"/>
  <c r="N263" i="1"/>
  <c r="N264" i="1"/>
  <c r="N265" i="1"/>
  <c r="N266" i="1"/>
  <c r="N267" i="1"/>
  <c r="N269" i="1"/>
  <c r="N270" i="1"/>
  <c r="N272" i="1"/>
  <c r="N273" i="1"/>
  <c r="N276" i="1"/>
  <c r="N277" i="1"/>
  <c r="N278" i="1"/>
  <c r="N279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3" i="1"/>
  <c r="N304" i="1"/>
  <c r="N305" i="1"/>
  <c r="N306" i="1"/>
  <c r="N307" i="1"/>
  <c r="N308" i="1"/>
  <c r="N309" i="1"/>
  <c r="N310" i="1"/>
  <c r="N311" i="1"/>
  <c r="N312" i="1"/>
  <c r="N314" i="1"/>
  <c r="N315" i="1"/>
  <c r="N316" i="1"/>
  <c r="N317" i="1"/>
  <c r="N318" i="1"/>
  <c r="N319" i="1"/>
  <c r="N320" i="1"/>
  <c r="N321" i="1"/>
  <c r="N322" i="1"/>
  <c r="N323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2" i="1"/>
  <c r="J3" i="1"/>
  <c r="J4" i="1"/>
  <c r="J5" i="1"/>
  <c r="J6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2" i="1" l="1"/>
  <c r="J17" i="1"/>
  <c r="J18" i="1"/>
  <c r="J19" i="1"/>
  <c r="I17" i="1"/>
  <c r="I18" i="1"/>
  <c r="I19" i="1"/>
  <c r="M172" i="1"/>
  <c r="C172" i="1"/>
  <c r="M171" i="1"/>
  <c r="C171" i="1"/>
  <c r="J171" i="1" s="1"/>
  <c r="M337" i="1"/>
  <c r="C337" i="1"/>
  <c r="M336" i="1"/>
  <c r="C336" i="1"/>
  <c r="J336" i="1" s="1"/>
  <c r="M73" i="1"/>
  <c r="C73" i="1"/>
  <c r="M72" i="1"/>
  <c r="C72" i="1"/>
  <c r="J72" i="1" s="1"/>
  <c r="C275" i="1"/>
  <c r="C274" i="1"/>
  <c r="M39" i="1"/>
  <c r="C39" i="1"/>
  <c r="M38" i="1"/>
  <c r="C38" i="1"/>
  <c r="J38" i="1" s="1"/>
  <c r="M102" i="1"/>
  <c r="C102" i="1"/>
  <c r="M101" i="1"/>
  <c r="C101" i="1"/>
  <c r="J101" i="1" s="1"/>
  <c r="M71" i="1"/>
  <c r="C71" i="1"/>
  <c r="M70" i="1"/>
  <c r="C70" i="1"/>
  <c r="J70" i="1" s="1"/>
  <c r="M369" i="1"/>
  <c r="C369" i="1"/>
  <c r="M368" i="1"/>
  <c r="C368" i="1"/>
  <c r="J368" i="1" s="1"/>
  <c r="M315" i="1"/>
  <c r="C315" i="1"/>
  <c r="M314" i="1"/>
  <c r="C314" i="1"/>
  <c r="J314" i="1" s="1"/>
  <c r="M298" i="1"/>
  <c r="C298" i="1"/>
  <c r="M297" i="1"/>
  <c r="C297" i="1"/>
  <c r="J297" i="1" s="1"/>
  <c r="M326" i="1"/>
  <c r="C326" i="1"/>
  <c r="M325" i="1"/>
  <c r="C325" i="1"/>
  <c r="J325" i="1" s="1"/>
  <c r="M273" i="1"/>
  <c r="C273" i="1"/>
  <c r="M272" i="1"/>
  <c r="C272" i="1"/>
  <c r="J272" i="1" s="1"/>
  <c r="M161" i="1"/>
  <c r="C161" i="1"/>
  <c r="M160" i="1"/>
  <c r="C160" i="1"/>
  <c r="J160" i="1" s="1"/>
  <c r="C268" i="1"/>
  <c r="M267" i="1"/>
  <c r="I267" i="1"/>
  <c r="C267" i="1"/>
  <c r="J267" i="1" s="1"/>
  <c r="M266" i="1"/>
  <c r="I266" i="1"/>
  <c r="C266" i="1"/>
  <c r="J266" i="1" s="1"/>
  <c r="C324" i="1"/>
  <c r="M323" i="1"/>
  <c r="C323" i="1"/>
  <c r="M322" i="1"/>
  <c r="C322" i="1"/>
  <c r="J322" i="1" s="1"/>
  <c r="C313" i="1"/>
  <c r="M312" i="1"/>
  <c r="I312" i="1"/>
  <c r="C312" i="1"/>
  <c r="J312" i="1" s="1"/>
  <c r="M311" i="1"/>
  <c r="I311" i="1"/>
  <c r="C311" i="1"/>
  <c r="J311" i="1" s="1"/>
  <c r="M310" i="1"/>
  <c r="I310" i="1"/>
  <c r="C310" i="1"/>
  <c r="J310" i="1" s="1"/>
  <c r="M309" i="1"/>
  <c r="I309" i="1"/>
  <c r="C309" i="1"/>
  <c r="J309" i="1" s="1"/>
  <c r="M308" i="1"/>
  <c r="I308" i="1"/>
  <c r="C308" i="1"/>
  <c r="J308" i="1" s="1"/>
  <c r="C271" i="1"/>
  <c r="M270" i="1"/>
  <c r="C270" i="1"/>
  <c r="M269" i="1"/>
  <c r="C269" i="1"/>
  <c r="J269" i="1" s="1"/>
  <c r="C287" i="1"/>
  <c r="M286" i="1"/>
  <c r="I286" i="1"/>
  <c r="C286" i="1"/>
  <c r="J286" i="1" s="1"/>
  <c r="M285" i="1"/>
  <c r="I285" i="1"/>
  <c r="C285" i="1"/>
  <c r="J285" i="1" s="1"/>
  <c r="M296" i="1"/>
  <c r="I296" i="1"/>
  <c r="C296" i="1"/>
  <c r="J296" i="1" s="1"/>
  <c r="M295" i="1"/>
  <c r="I295" i="1"/>
  <c r="C295" i="1"/>
  <c r="J295" i="1" s="1"/>
  <c r="M294" i="1"/>
  <c r="I294" i="1"/>
  <c r="C294" i="1"/>
  <c r="J294" i="1" s="1"/>
  <c r="M293" i="1"/>
  <c r="I293" i="1"/>
  <c r="C293" i="1"/>
  <c r="J293" i="1" s="1"/>
  <c r="M292" i="1"/>
  <c r="I292" i="1"/>
  <c r="C292" i="1"/>
  <c r="J292" i="1" s="1"/>
  <c r="M291" i="1"/>
  <c r="I291" i="1"/>
  <c r="C291" i="1"/>
  <c r="J291" i="1" s="1"/>
  <c r="M307" i="1"/>
  <c r="I307" i="1"/>
  <c r="C307" i="1"/>
  <c r="J307" i="1" s="1"/>
  <c r="M306" i="1"/>
  <c r="I306" i="1"/>
  <c r="C306" i="1"/>
  <c r="J306" i="1" s="1"/>
  <c r="M305" i="1"/>
  <c r="I305" i="1"/>
  <c r="C305" i="1"/>
  <c r="J305" i="1" s="1"/>
  <c r="M265" i="1"/>
  <c r="I265" i="1"/>
  <c r="C265" i="1"/>
  <c r="J265" i="1" s="1"/>
  <c r="M264" i="1"/>
  <c r="I264" i="1"/>
  <c r="C264" i="1"/>
  <c r="J264" i="1" s="1"/>
  <c r="M263" i="1"/>
  <c r="I263" i="1"/>
  <c r="C263" i="1"/>
  <c r="J263" i="1" s="1"/>
  <c r="M262" i="1"/>
  <c r="I262" i="1"/>
  <c r="C262" i="1"/>
  <c r="J262" i="1" s="1"/>
  <c r="M261" i="1"/>
  <c r="I261" i="1"/>
  <c r="C261" i="1"/>
  <c r="J261" i="1" s="1"/>
  <c r="M260" i="1"/>
  <c r="I260" i="1"/>
  <c r="C260" i="1"/>
  <c r="J260" i="1" s="1"/>
  <c r="M290" i="1"/>
  <c r="I290" i="1"/>
  <c r="C290" i="1"/>
  <c r="J290" i="1" s="1"/>
  <c r="M289" i="1"/>
  <c r="I289" i="1"/>
  <c r="C289" i="1"/>
  <c r="J289" i="1" s="1"/>
  <c r="M288" i="1"/>
  <c r="I288" i="1"/>
  <c r="C288" i="1"/>
  <c r="J288" i="1" s="1"/>
  <c r="M259" i="1"/>
  <c r="I259" i="1"/>
  <c r="C259" i="1"/>
  <c r="J259" i="1" s="1"/>
  <c r="M258" i="1"/>
  <c r="I258" i="1"/>
  <c r="C258" i="1"/>
  <c r="J258" i="1" s="1"/>
  <c r="C257" i="1"/>
  <c r="J257" i="1" s="1"/>
  <c r="M304" i="1"/>
  <c r="C304" i="1"/>
  <c r="M303" i="1"/>
  <c r="I303" i="1"/>
  <c r="C303" i="1"/>
  <c r="I302" i="1"/>
  <c r="C302" i="1"/>
  <c r="J302" i="1" s="1"/>
  <c r="M321" i="1"/>
  <c r="I321" i="1"/>
  <c r="C321" i="1"/>
  <c r="M320" i="1"/>
  <c r="I320" i="1"/>
  <c r="C320" i="1"/>
  <c r="J320" i="1" s="1"/>
  <c r="M319" i="1"/>
  <c r="C319" i="1"/>
  <c r="I319" i="1" s="1"/>
  <c r="M318" i="1"/>
  <c r="I318" i="1"/>
  <c r="C318" i="1"/>
  <c r="M317" i="1"/>
  <c r="I317" i="1"/>
  <c r="C317" i="1"/>
  <c r="M316" i="1"/>
  <c r="I316" i="1"/>
  <c r="C316" i="1"/>
  <c r="M335" i="1"/>
  <c r="C335" i="1"/>
  <c r="I335" i="1" s="1"/>
  <c r="M334" i="1"/>
  <c r="I334" i="1"/>
  <c r="C334" i="1"/>
  <c r="J334" i="1" s="1"/>
  <c r="M333" i="1"/>
  <c r="I333" i="1"/>
  <c r="C333" i="1"/>
  <c r="M332" i="1"/>
  <c r="C332" i="1"/>
  <c r="M331" i="1"/>
  <c r="C331" i="1"/>
  <c r="I331" i="1" s="1"/>
  <c r="M330" i="1"/>
  <c r="C330" i="1"/>
  <c r="M367" i="1"/>
  <c r="I367" i="1"/>
  <c r="C367" i="1"/>
  <c r="M366" i="1"/>
  <c r="C366" i="1"/>
  <c r="J366" i="1" s="1"/>
  <c r="M365" i="1"/>
  <c r="C365" i="1"/>
  <c r="I365" i="1" s="1"/>
  <c r="M284" i="1"/>
  <c r="C284" i="1"/>
  <c r="J284" i="1" s="1"/>
  <c r="M283" i="1"/>
  <c r="I283" i="1"/>
  <c r="C283" i="1"/>
  <c r="M282" i="1"/>
  <c r="C282" i="1"/>
  <c r="M281" i="1"/>
  <c r="C281" i="1"/>
  <c r="I281" i="1" s="1"/>
  <c r="M280" i="1"/>
  <c r="I280" i="1"/>
  <c r="C280" i="1"/>
  <c r="J280" i="1" s="1"/>
  <c r="M279" i="1"/>
  <c r="I279" i="1"/>
  <c r="C279" i="1"/>
  <c r="M329" i="1"/>
  <c r="I329" i="1"/>
  <c r="C329" i="1"/>
  <c r="J329" i="1" s="1"/>
  <c r="M328" i="1"/>
  <c r="C328" i="1"/>
  <c r="I328" i="1" s="1"/>
  <c r="M327" i="1"/>
  <c r="I327" i="1"/>
  <c r="C327" i="1"/>
  <c r="M301" i="1"/>
  <c r="I301" i="1"/>
  <c r="C301" i="1"/>
  <c r="M300" i="1"/>
  <c r="I300" i="1"/>
  <c r="C300" i="1"/>
  <c r="M299" i="1"/>
  <c r="I299" i="1"/>
  <c r="C299" i="1"/>
  <c r="M278" i="1"/>
  <c r="C278" i="1"/>
  <c r="M277" i="1"/>
  <c r="I277" i="1"/>
  <c r="C277" i="1"/>
  <c r="J277" i="1" s="1"/>
  <c r="M276" i="1"/>
  <c r="I276" i="1"/>
  <c r="C276" i="1"/>
  <c r="J276" i="1" s="1"/>
  <c r="M159" i="1"/>
  <c r="I159" i="1"/>
  <c r="C159" i="1"/>
  <c r="J159" i="1" s="1"/>
  <c r="M158" i="1"/>
  <c r="I158" i="1"/>
  <c r="C158" i="1"/>
  <c r="J158" i="1" s="1"/>
  <c r="M157" i="1"/>
  <c r="I157" i="1"/>
  <c r="C157" i="1"/>
  <c r="J157" i="1" s="1"/>
  <c r="M156" i="1"/>
  <c r="I156" i="1"/>
  <c r="C156" i="1"/>
  <c r="J156" i="1" s="1"/>
  <c r="M155" i="1"/>
  <c r="I155" i="1"/>
  <c r="C155" i="1"/>
  <c r="J155" i="1" s="1"/>
  <c r="M154" i="1"/>
  <c r="I154" i="1"/>
  <c r="C154" i="1"/>
  <c r="J154" i="1" s="1"/>
  <c r="M364" i="1"/>
  <c r="I364" i="1"/>
  <c r="C364" i="1"/>
  <c r="J364" i="1" s="1"/>
  <c r="M363" i="1"/>
  <c r="I363" i="1"/>
  <c r="C363" i="1"/>
  <c r="J363" i="1" s="1"/>
  <c r="M362" i="1"/>
  <c r="I362" i="1"/>
  <c r="C362" i="1"/>
  <c r="J362" i="1" s="1"/>
  <c r="I153" i="1"/>
  <c r="C153" i="1"/>
  <c r="J153" i="1" s="1"/>
  <c r="I152" i="1"/>
  <c r="C152" i="1"/>
  <c r="J152" i="1" s="1"/>
  <c r="M151" i="1"/>
  <c r="I151" i="1"/>
  <c r="C151" i="1"/>
  <c r="J151" i="1" s="1"/>
  <c r="C19" i="1"/>
  <c r="C18" i="1"/>
  <c r="C17" i="1"/>
  <c r="M31" i="1"/>
  <c r="C31" i="1"/>
  <c r="M30" i="1"/>
  <c r="C30" i="1"/>
  <c r="J30" i="1" s="1"/>
  <c r="M29" i="1"/>
  <c r="C29" i="1"/>
  <c r="M69" i="1"/>
  <c r="C69" i="1"/>
  <c r="M68" i="1"/>
  <c r="C68" i="1"/>
  <c r="M67" i="1"/>
  <c r="C67" i="1"/>
  <c r="M51" i="1"/>
  <c r="C51" i="1"/>
  <c r="M50" i="1"/>
  <c r="C50" i="1"/>
  <c r="J50" i="1" s="1"/>
  <c r="M49" i="1"/>
  <c r="C49" i="1"/>
  <c r="M16" i="1"/>
  <c r="C16" i="1"/>
  <c r="J16" i="1" s="1"/>
  <c r="M15" i="1"/>
  <c r="C15" i="1"/>
  <c r="M14" i="1"/>
  <c r="C14" i="1"/>
  <c r="J14" i="1" s="1"/>
  <c r="C66" i="1"/>
  <c r="M65" i="1"/>
  <c r="I65" i="1"/>
  <c r="C65" i="1"/>
  <c r="J65" i="1" s="1"/>
  <c r="M64" i="1"/>
  <c r="I64" i="1"/>
  <c r="C64" i="1"/>
  <c r="J64" i="1" s="1"/>
  <c r="M37" i="1"/>
  <c r="I37" i="1"/>
  <c r="C37" i="1"/>
  <c r="J37" i="1" s="1"/>
  <c r="M36" i="1"/>
  <c r="I36" i="1"/>
  <c r="C36" i="1"/>
  <c r="J36" i="1" s="1"/>
  <c r="M35" i="1"/>
  <c r="I35" i="1"/>
  <c r="C35" i="1"/>
  <c r="J35" i="1" s="1"/>
  <c r="M256" i="1"/>
  <c r="I256" i="1"/>
  <c r="C256" i="1"/>
  <c r="J256" i="1" s="1"/>
  <c r="M255" i="1"/>
  <c r="I255" i="1"/>
  <c r="C255" i="1"/>
  <c r="J255" i="1" s="1"/>
  <c r="M254" i="1"/>
  <c r="I254" i="1"/>
  <c r="C254" i="1"/>
  <c r="J254" i="1" s="1"/>
  <c r="M28" i="1"/>
  <c r="I28" i="1"/>
  <c r="C28" i="1"/>
  <c r="J28" i="1" s="1"/>
  <c r="M27" i="1"/>
  <c r="I27" i="1"/>
  <c r="C27" i="1"/>
  <c r="J27" i="1" s="1"/>
  <c r="M26" i="1"/>
  <c r="I26" i="1"/>
  <c r="C26" i="1"/>
  <c r="J26" i="1" s="1"/>
  <c r="C48" i="1"/>
  <c r="M47" i="1"/>
  <c r="C47" i="1"/>
  <c r="M46" i="1"/>
  <c r="C46" i="1"/>
  <c r="J46" i="1" s="1"/>
  <c r="M13" i="1"/>
  <c r="C13" i="1"/>
  <c r="M12" i="1"/>
  <c r="C12" i="1"/>
  <c r="J12" i="1" s="1"/>
  <c r="M11" i="1"/>
  <c r="C11" i="1"/>
  <c r="M25" i="1"/>
  <c r="C25" i="1"/>
  <c r="J25" i="1" s="1"/>
  <c r="M24" i="1"/>
  <c r="C24" i="1"/>
  <c r="M23" i="1"/>
  <c r="C23" i="1"/>
  <c r="J23" i="1" s="1"/>
  <c r="M45" i="1"/>
  <c r="C45" i="1"/>
  <c r="M44" i="1"/>
  <c r="C44" i="1"/>
  <c r="J44" i="1" s="1"/>
  <c r="M43" i="1"/>
  <c r="C43" i="1"/>
  <c r="M42" i="1"/>
  <c r="C42" i="1"/>
  <c r="J42" i="1" s="1"/>
  <c r="M41" i="1"/>
  <c r="C41" i="1"/>
  <c r="M40" i="1"/>
  <c r="C40" i="1"/>
  <c r="J40" i="1" s="1"/>
  <c r="M253" i="1"/>
  <c r="C253" i="1"/>
  <c r="M252" i="1"/>
  <c r="C252" i="1"/>
  <c r="J252" i="1" s="1"/>
  <c r="M251" i="1"/>
  <c r="C251" i="1"/>
  <c r="M63" i="1"/>
  <c r="C63" i="1"/>
  <c r="J63" i="1" s="1"/>
  <c r="M62" i="1"/>
  <c r="C62" i="1"/>
  <c r="M61" i="1"/>
  <c r="C61" i="1"/>
  <c r="J61" i="1" s="1"/>
  <c r="M22" i="1"/>
  <c r="C22" i="1"/>
  <c r="M21" i="1"/>
  <c r="C21" i="1"/>
  <c r="J21" i="1" s="1"/>
  <c r="M20" i="1"/>
  <c r="C20" i="1"/>
  <c r="M34" i="1"/>
  <c r="C34" i="1"/>
  <c r="J34" i="1" s="1"/>
  <c r="C33" i="1"/>
  <c r="J33" i="1" s="1"/>
  <c r="M32" i="1"/>
  <c r="C32" i="1"/>
  <c r="M10" i="1"/>
  <c r="I10" i="1"/>
  <c r="C10" i="1"/>
  <c r="M9" i="1"/>
  <c r="I9" i="1"/>
  <c r="C9" i="1"/>
  <c r="M8" i="1"/>
  <c r="I8" i="1"/>
  <c r="C8" i="1"/>
  <c r="M7" i="1"/>
  <c r="C7" i="1"/>
  <c r="M6" i="1"/>
  <c r="I6" i="1"/>
  <c r="C6" i="1"/>
  <c r="M5" i="1"/>
  <c r="I5" i="1"/>
  <c r="C5" i="1"/>
  <c r="M393" i="1"/>
  <c r="I393" i="1"/>
  <c r="C393" i="1"/>
  <c r="J393" i="1" s="1"/>
  <c r="M392" i="1"/>
  <c r="C392" i="1"/>
  <c r="M391" i="1"/>
  <c r="C391" i="1"/>
  <c r="J391" i="1" s="1"/>
  <c r="M381" i="1"/>
  <c r="C381" i="1"/>
  <c r="M380" i="1"/>
  <c r="C380" i="1"/>
  <c r="J380" i="1" s="1"/>
  <c r="M379" i="1"/>
  <c r="C379" i="1"/>
  <c r="M390" i="1"/>
  <c r="C390" i="1"/>
  <c r="J390" i="1" s="1"/>
  <c r="M389" i="1"/>
  <c r="C389" i="1"/>
  <c r="M388" i="1"/>
  <c r="C388" i="1"/>
  <c r="J388" i="1" s="1"/>
  <c r="M4" i="1"/>
  <c r="C4" i="1"/>
  <c r="M3" i="1"/>
  <c r="C3" i="1"/>
  <c r="M2" i="1"/>
  <c r="C2" i="1"/>
  <c r="M232" i="1"/>
  <c r="C232" i="1"/>
  <c r="J232" i="1" s="1"/>
  <c r="M231" i="1"/>
  <c r="C231" i="1"/>
  <c r="M230" i="1"/>
  <c r="C230" i="1"/>
  <c r="J230" i="1" s="1"/>
  <c r="M387" i="1"/>
  <c r="C387" i="1"/>
  <c r="M386" i="1"/>
  <c r="C386" i="1"/>
  <c r="J386" i="1" s="1"/>
  <c r="M385" i="1"/>
  <c r="C385" i="1"/>
  <c r="M79" i="1"/>
  <c r="C79" i="1"/>
  <c r="J79" i="1" s="1"/>
  <c r="M78" i="1"/>
  <c r="C78" i="1"/>
  <c r="M77" i="1"/>
  <c r="C77" i="1"/>
  <c r="J77" i="1" s="1"/>
  <c r="M378" i="1"/>
  <c r="C378" i="1"/>
  <c r="M377" i="1"/>
  <c r="C377" i="1"/>
  <c r="J377" i="1" s="1"/>
  <c r="M376" i="1"/>
  <c r="C376" i="1"/>
  <c r="M76" i="1"/>
  <c r="C76" i="1"/>
  <c r="J76" i="1" s="1"/>
  <c r="M75" i="1"/>
  <c r="C75" i="1"/>
  <c r="M74" i="1"/>
  <c r="C74" i="1"/>
  <c r="J74" i="1" s="1"/>
  <c r="M229" i="1"/>
  <c r="C229" i="1"/>
  <c r="M228" i="1"/>
  <c r="C228" i="1"/>
  <c r="J228" i="1" s="1"/>
  <c r="M227" i="1"/>
  <c r="C227" i="1"/>
  <c r="M244" i="1"/>
  <c r="C244" i="1"/>
  <c r="J244" i="1" s="1"/>
  <c r="M243" i="1"/>
  <c r="C243" i="1"/>
  <c r="M242" i="1"/>
  <c r="C242" i="1"/>
  <c r="J242" i="1" s="1"/>
  <c r="M375" i="1"/>
  <c r="C375" i="1"/>
  <c r="M374" i="1"/>
  <c r="C374" i="1"/>
  <c r="J374" i="1" s="1"/>
  <c r="I373" i="1"/>
  <c r="C373" i="1"/>
  <c r="M372" i="1"/>
  <c r="I372" i="1"/>
  <c r="C372" i="1"/>
  <c r="M371" i="1"/>
  <c r="I371" i="1"/>
  <c r="C371" i="1"/>
  <c r="M370" i="1"/>
  <c r="I370" i="1"/>
  <c r="C370" i="1"/>
  <c r="M384" i="1"/>
  <c r="I384" i="1"/>
  <c r="C384" i="1"/>
  <c r="M383" i="1"/>
  <c r="I383" i="1"/>
  <c r="C383" i="1"/>
  <c r="M382" i="1"/>
  <c r="I382" i="1"/>
  <c r="C382" i="1"/>
  <c r="M60" i="1"/>
  <c r="I60" i="1"/>
  <c r="C60" i="1"/>
  <c r="M59" i="1"/>
  <c r="I59" i="1"/>
  <c r="C59" i="1"/>
  <c r="M58" i="1"/>
  <c r="I58" i="1"/>
  <c r="C58" i="1"/>
  <c r="M226" i="1"/>
  <c r="I226" i="1"/>
  <c r="C226" i="1"/>
  <c r="M225" i="1"/>
  <c r="I225" i="1"/>
  <c r="C225" i="1"/>
  <c r="M224" i="1"/>
  <c r="I224" i="1"/>
  <c r="C224" i="1"/>
  <c r="M223" i="1"/>
  <c r="I223" i="1"/>
  <c r="C223" i="1"/>
  <c r="M222" i="1"/>
  <c r="I222" i="1"/>
  <c r="C222" i="1"/>
  <c r="M221" i="1"/>
  <c r="I221" i="1"/>
  <c r="C221" i="1"/>
  <c r="M57" i="1"/>
  <c r="I57" i="1"/>
  <c r="C57" i="1"/>
  <c r="M56" i="1"/>
  <c r="I56" i="1"/>
  <c r="C56" i="1"/>
  <c r="M55" i="1"/>
  <c r="I55" i="1"/>
  <c r="C55" i="1"/>
  <c r="M361" i="1"/>
  <c r="I361" i="1"/>
  <c r="C361" i="1"/>
  <c r="M360" i="1"/>
  <c r="I360" i="1"/>
  <c r="C360" i="1"/>
  <c r="M359" i="1"/>
  <c r="I359" i="1"/>
  <c r="C359" i="1"/>
  <c r="M54" i="1"/>
  <c r="I54" i="1"/>
  <c r="C54" i="1"/>
  <c r="M53" i="1"/>
  <c r="I53" i="1"/>
  <c r="C53" i="1"/>
  <c r="M52" i="1"/>
  <c r="C52" i="1"/>
  <c r="J52" i="1" s="1"/>
  <c r="M349" i="1"/>
  <c r="C349" i="1"/>
  <c r="M348" i="1"/>
  <c r="C348" i="1"/>
  <c r="J348" i="1" s="1"/>
  <c r="M347" i="1"/>
  <c r="C347" i="1"/>
  <c r="M358" i="1"/>
  <c r="C358" i="1"/>
  <c r="J358" i="1" s="1"/>
  <c r="C357" i="1"/>
  <c r="M356" i="1"/>
  <c r="C356" i="1"/>
  <c r="J356" i="1" s="1"/>
  <c r="M250" i="1"/>
  <c r="C250" i="1"/>
  <c r="M249" i="1"/>
  <c r="C249" i="1"/>
  <c r="J249" i="1" s="1"/>
  <c r="M248" i="1"/>
  <c r="C248" i="1"/>
  <c r="M346" i="1"/>
  <c r="C346" i="1"/>
  <c r="J346" i="1" s="1"/>
  <c r="M345" i="1"/>
  <c r="C345" i="1"/>
  <c r="M344" i="1"/>
  <c r="C344" i="1"/>
  <c r="J344" i="1" s="1"/>
  <c r="M241" i="1"/>
  <c r="C241" i="1"/>
  <c r="M240" i="1"/>
  <c r="C240" i="1"/>
  <c r="J240" i="1" s="1"/>
  <c r="M239" i="1"/>
  <c r="C239" i="1"/>
  <c r="M247" i="1"/>
  <c r="C247" i="1"/>
  <c r="J247" i="1" s="1"/>
  <c r="M246" i="1"/>
  <c r="C246" i="1"/>
  <c r="M245" i="1"/>
  <c r="C245" i="1"/>
  <c r="J245" i="1" s="1"/>
  <c r="M238" i="1"/>
  <c r="C238" i="1"/>
  <c r="M237" i="1"/>
  <c r="C237" i="1"/>
  <c r="J237" i="1" s="1"/>
  <c r="M236" i="1"/>
  <c r="C236" i="1"/>
  <c r="M355" i="1"/>
  <c r="C355" i="1"/>
  <c r="J355" i="1" s="1"/>
  <c r="M354" i="1"/>
  <c r="C354" i="1"/>
  <c r="M353" i="1"/>
  <c r="C353" i="1"/>
  <c r="J353" i="1" s="1"/>
  <c r="M235" i="1"/>
  <c r="C235" i="1"/>
  <c r="M234" i="1"/>
  <c r="C234" i="1"/>
  <c r="J234" i="1" s="1"/>
  <c r="M233" i="1"/>
  <c r="C233" i="1"/>
  <c r="M220" i="1"/>
  <c r="C220" i="1"/>
  <c r="J220" i="1" s="1"/>
  <c r="M219" i="1"/>
  <c r="C219" i="1"/>
  <c r="C218" i="1"/>
  <c r="M170" i="1"/>
  <c r="C170" i="1"/>
  <c r="J170" i="1" s="1"/>
  <c r="M169" i="1"/>
  <c r="C169" i="1"/>
  <c r="M168" i="1"/>
  <c r="C168" i="1"/>
  <c r="J168" i="1" s="1"/>
  <c r="M352" i="1"/>
  <c r="C352" i="1"/>
  <c r="M351" i="1"/>
  <c r="C351" i="1"/>
  <c r="J351" i="1" s="1"/>
  <c r="M350" i="1"/>
  <c r="C350" i="1"/>
  <c r="M343" i="1"/>
  <c r="C343" i="1"/>
  <c r="J343" i="1" s="1"/>
  <c r="M342" i="1"/>
  <c r="C342" i="1"/>
  <c r="M341" i="1"/>
  <c r="C341" i="1"/>
  <c r="J341" i="1" s="1"/>
  <c r="M340" i="1"/>
  <c r="C340" i="1"/>
  <c r="M339" i="1"/>
  <c r="C339" i="1"/>
  <c r="J339" i="1" s="1"/>
  <c r="I338" i="1"/>
  <c r="C338" i="1"/>
  <c r="M217" i="1"/>
  <c r="I217" i="1"/>
  <c r="C217" i="1"/>
  <c r="M216" i="1"/>
  <c r="I216" i="1"/>
  <c r="C216" i="1"/>
  <c r="M215" i="1"/>
  <c r="I215" i="1"/>
  <c r="C215" i="1"/>
  <c r="M196" i="1"/>
  <c r="I196" i="1"/>
  <c r="C196" i="1"/>
  <c r="I195" i="1"/>
  <c r="C195" i="1"/>
  <c r="J195" i="1" s="1"/>
  <c r="M194" i="1"/>
  <c r="I194" i="1"/>
  <c r="C194" i="1"/>
  <c r="J194" i="1" s="1"/>
  <c r="M167" i="1"/>
  <c r="I167" i="1"/>
  <c r="C167" i="1"/>
  <c r="J167" i="1" s="1"/>
  <c r="M166" i="1"/>
  <c r="I166" i="1"/>
  <c r="C166" i="1"/>
  <c r="J166" i="1" s="1"/>
  <c r="M165" i="1"/>
  <c r="I165" i="1"/>
  <c r="C165" i="1"/>
  <c r="J165" i="1" s="1"/>
  <c r="M114" i="1"/>
  <c r="I114" i="1"/>
  <c r="C114" i="1"/>
  <c r="J114" i="1" s="1"/>
  <c r="M113" i="1"/>
  <c r="I113" i="1"/>
  <c r="C113" i="1"/>
  <c r="J113" i="1" s="1"/>
  <c r="M112" i="1"/>
  <c r="I112" i="1"/>
  <c r="C112" i="1"/>
  <c r="J112" i="1" s="1"/>
  <c r="M150" i="1"/>
  <c r="I150" i="1"/>
  <c r="C150" i="1"/>
  <c r="J150" i="1" s="1"/>
  <c r="M149" i="1"/>
  <c r="I149" i="1"/>
  <c r="C149" i="1"/>
  <c r="J149" i="1" s="1"/>
  <c r="M148" i="1"/>
  <c r="I148" i="1"/>
  <c r="C148" i="1"/>
  <c r="J148" i="1" s="1"/>
  <c r="C147" i="1"/>
  <c r="M146" i="1"/>
  <c r="C146" i="1"/>
  <c r="I145" i="1"/>
  <c r="C145" i="1"/>
  <c r="M144" i="1"/>
  <c r="I144" i="1"/>
  <c r="C144" i="1"/>
  <c r="J144" i="1" s="1"/>
  <c r="M143" i="1"/>
  <c r="C143" i="1"/>
  <c r="M142" i="1"/>
  <c r="I142" i="1"/>
  <c r="C142" i="1"/>
  <c r="M208" i="1"/>
  <c r="I208" i="1"/>
  <c r="C208" i="1"/>
  <c r="M207" i="1"/>
  <c r="I207" i="1"/>
  <c r="C207" i="1"/>
  <c r="M206" i="1"/>
  <c r="C206" i="1"/>
  <c r="M205" i="1"/>
  <c r="C205" i="1"/>
  <c r="M204" i="1"/>
  <c r="I204" i="1"/>
  <c r="C204" i="1"/>
  <c r="M203" i="1"/>
  <c r="C203" i="1"/>
  <c r="J203" i="1" s="1"/>
  <c r="M100" i="1"/>
  <c r="C100" i="1"/>
  <c r="M99" i="1"/>
  <c r="C99" i="1"/>
  <c r="J99" i="1" s="1"/>
  <c r="M98" i="1"/>
  <c r="I98" i="1"/>
  <c r="C98" i="1"/>
  <c r="M97" i="1"/>
  <c r="C97" i="1"/>
  <c r="M96" i="1"/>
  <c r="C96" i="1"/>
  <c r="M95" i="1"/>
  <c r="I95" i="1"/>
  <c r="C95" i="1"/>
  <c r="J95" i="1" s="1"/>
  <c r="M202" i="1"/>
  <c r="I202" i="1"/>
  <c r="C202" i="1"/>
  <c r="M201" i="1"/>
  <c r="I201" i="1"/>
  <c r="C201" i="1"/>
  <c r="J201" i="1" s="1"/>
  <c r="M200" i="1"/>
  <c r="C200" i="1"/>
  <c r="M94" i="1"/>
  <c r="I94" i="1"/>
  <c r="C94" i="1"/>
  <c r="C93" i="1"/>
  <c r="M92" i="1"/>
  <c r="I92" i="1"/>
  <c r="C92" i="1"/>
  <c r="M193" i="1"/>
  <c r="C193" i="1"/>
  <c r="J193" i="1" s="1"/>
  <c r="M192" i="1"/>
  <c r="C192" i="1"/>
  <c r="M191" i="1"/>
  <c r="C191" i="1"/>
  <c r="J191" i="1" s="1"/>
  <c r="M190" i="1"/>
  <c r="I190" i="1"/>
  <c r="C190" i="1"/>
  <c r="M189" i="1"/>
  <c r="C189" i="1"/>
  <c r="M188" i="1"/>
  <c r="C188" i="1"/>
  <c r="M91" i="1"/>
  <c r="I91" i="1"/>
  <c r="C91" i="1"/>
  <c r="J91" i="1" s="1"/>
  <c r="M90" i="1"/>
  <c r="I90" i="1"/>
  <c r="C90" i="1"/>
  <c r="M89" i="1"/>
  <c r="I89" i="1"/>
  <c r="C89" i="1"/>
  <c r="J89" i="1" s="1"/>
  <c r="M184" i="1"/>
  <c r="C184" i="1"/>
  <c r="M183" i="1"/>
  <c r="I183" i="1"/>
  <c r="C183" i="1"/>
  <c r="M182" i="1"/>
  <c r="I182" i="1"/>
  <c r="C182" i="1"/>
  <c r="C181" i="1"/>
  <c r="M180" i="1"/>
  <c r="C180" i="1"/>
  <c r="J180" i="1" s="1"/>
  <c r="M179" i="1"/>
  <c r="I179" i="1"/>
  <c r="J179" i="1"/>
  <c r="C179" i="1"/>
  <c r="M111" i="1"/>
  <c r="I111" i="1"/>
  <c r="C111" i="1"/>
  <c r="M110" i="1"/>
  <c r="J110" i="1"/>
  <c r="C110" i="1"/>
  <c r="I110" i="1" s="1"/>
  <c r="M109" i="1"/>
  <c r="C109" i="1"/>
  <c r="J109" i="1" s="1"/>
  <c r="M141" i="1"/>
  <c r="I141" i="1"/>
  <c r="J141" i="1"/>
  <c r="C141" i="1"/>
  <c r="M140" i="1"/>
  <c r="I140" i="1"/>
  <c r="C140" i="1"/>
  <c r="M139" i="1"/>
  <c r="I139" i="1"/>
  <c r="C139" i="1"/>
  <c r="M138" i="1"/>
  <c r="I138" i="1"/>
  <c r="C138" i="1"/>
  <c r="M137" i="1"/>
  <c r="I137" i="1"/>
  <c r="C137" i="1"/>
  <c r="M136" i="1"/>
  <c r="I136" i="1"/>
  <c r="C136" i="1"/>
  <c r="M108" i="1"/>
  <c r="I108" i="1"/>
  <c r="C108" i="1"/>
  <c r="M107" i="1"/>
  <c r="I107" i="1"/>
  <c r="C107" i="1"/>
  <c r="M106" i="1"/>
  <c r="I106" i="1"/>
  <c r="C106" i="1"/>
  <c r="J106" i="1" s="1"/>
  <c r="M105" i="1"/>
  <c r="I105" i="1"/>
  <c r="C105" i="1"/>
  <c r="J105" i="1" s="1"/>
  <c r="M104" i="1"/>
  <c r="I104" i="1"/>
  <c r="C104" i="1"/>
  <c r="J104" i="1" s="1"/>
  <c r="M103" i="1"/>
  <c r="I103" i="1"/>
  <c r="C103" i="1"/>
  <c r="J103" i="1" s="1"/>
  <c r="M126" i="1"/>
  <c r="I126" i="1"/>
  <c r="C126" i="1"/>
  <c r="J126" i="1" s="1"/>
  <c r="M125" i="1"/>
  <c r="I125" i="1"/>
  <c r="C125" i="1"/>
  <c r="J125" i="1" s="1"/>
  <c r="M124" i="1"/>
  <c r="I124" i="1"/>
  <c r="C124" i="1"/>
  <c r="J124" i="1" s="1"/>
  <c r="M135" i="1"/>
  <c r="I135" i="1"/>
  <c r="C135" i="1"/>
  <c r="J135" i="1" s="1"/>
  <c r="M134" i="1"/>
  <c r="I134" i="1"/>
  <c r="C134" i="1"/>
  <c r="J134" i="1" s="1"/>
  <c r="M133" i="1"/>
  <c r="I133" i="1"/>
  <c r="C133" i="1"/>
  <c r="J133" i="1" s="1"/>
  <c r="M88" i="1"/>
  <c r="I88" i="1"/>
  <c r="C88" i="1"/>
  <c r="J88" i="1" s="1"/>
  <c r="M87" i="1"/>
  <c r="I87" i="1"/>
  <c r="C87" i="1"/>
  <c r="J87" i="1" s="1"/>
  <c r="M86" i="1"/>
  <c r="I86" i="1"/>
  <c r="C86" i="1"/>
  <c r="J86" i="1" s="1"/>
  <c r="M85" i="1"/>
  <c r="I85" i="1"/>
  <c r="C85" i="1"/>
  <c r="J85" i="1" s="1"/>
  <c r="M84" i="1"/>
  <c r="I84" i="1"/>
  <c r="C84" i="1"/>
  <c r="J84" i="1" s="1"/>
  <c r="M83" i="1"/>
  <c r="I83" i="1"/>
  <c r="C83" i="1"/>
  <c r="J83" i="1" s="1"/>
  <c r="M123" i="1"/>
  <c r="I123" i="1"/>
  <c r="C123" i="1"/>
  <c r="J123" i="1" s="1"/>
  <c r="M122" i="1"/>
  <c r="I122" i="1"/>
  <c r="C122" i="1"/>
  <c r="J122" i="1" s="1"/>
  <c r="M121" i="1"/>
  <c r="I121" i="1"/>
  <c r="C121" i="1"/>
  <c r="J121" i="1" s="1"/>
  <c r="M120" i="1"/>
  <c r="I120" i="1"/>
  <c r="C120" i="1"/>
  <c r="J120" i="1" s="1"/>
  <c r="M119" i="1"/>
  <c r="I119" i="1"/>
  <c r="C119" i="1"/>
  <c r="J119" i="1" s="1"/>
  <c r="M118" i="1"/>
  <c r="I118" i="1"/>
  <c r="C118" i="1"/>
  <c r="J118" i="1" s="1"/>
  <c r="M117" i="1"/>
  <c r="I117" i="1"/>
  <c r="C117" i="1"/>
  <c r="J117" i="1" s="1"/>
  <c r="M116" i="1"/>
  <c r="I116" i="1"/>
  <c r="C116" i="1"/>
  <c r="J116" i="1" s="1"/>
  <c r="M115" i="1"/>
  <c r="I115" i="1"/>
  <c r="C115" i="1"/>
  <c r="J115" i="1" s="1"/>
  <c r="M82" i="1"/>
  <c r="I82" i="1"/>
  <c r="C82" i="1"/>
  <c r="J82" i="1" s="1"/>
  <c r="M81" i="1"/>
  <c r="I81" i="1"/>
  <c r="C81" i="1"/>
  <c r="J81" i="1" s="1"/>
  <c r="M80" i="1"/>
  <c r="I80" i="1"/>
  <c r="C80" i="1"/>
  <c r="J80" i="1" s="1"/>
  <c r="M178" i="1"/>
  <c r="I178" i="1"/>
  <c r="C178" i="1"/>
  <c r="J178" i="1" s="1"/>
  <c r="M177" i="1"/>
  <c r="I177" i="1"/>
  <c r="C177" i="1"/>
  <c r="J177" i="1" s="1"/>
  <c r="M176" i="1"/>
  <c r="I176" i="1"/>
  <c r="C176" i="1"/>
  <c r="J176" i="1" s="1"/>
  <c r="M175" i="1"/>
  <c r="I175" i="1"/>
  <c r="C175" i="1"/>
  <c r="J175" i="1" s="1"/>
  <c r="M174" i="1"/>
  <c r="I174" i="1"/>
  <c r="C174" i="1"/>
  <c r="J174" i="1" s="1"/>
  <c r="M173" i="1"/>
  <c r="I173" i="1"/>
  <c r="C173" i="1"/>
  <c r="J173" i="1" s="1"/>
  <c r="M199" i="1"/>
  <c r="I199" i="1"/>
  <c r="C199" i="1"/>
  <c r="J199" i="1" s="1"/>
  <c r="M198" i="1"/>
  <c r="I198" i="1"/>
  <c r="C198" i="1"/>
  <c r="J198" i="1" s="1"/>
  <c r="M197" i="1"/>
  <c r="I197" i="1"/>
  <c r="C197" i="1"/>
  <c r="J197" i="1" s="1"/>
  <c r="M187" i="1"/>
  <c r="I187" i="1"/>
  <c r="C187" i="1"/>
  <c r="J187" i="1" s="1"/>
  <c r="M186" i="1"/>
  <c r="I186" i="1"/>
  <c r="C186" i="1"/>
  <c r="J186" i="1" s="1"/>
  <c r="M185" i="1"/>
  <c r="I185" i="1"/>
  <c r="C185" i="1"/>
  <c r="J185" i="1" s="1"/>
  <c r="M132" i="1"/>
  <c r="I132" i="1"/>
  <c r="C132" i="1"/>
  <c r="J132" i="1" s="1"/>
  <c r="M131" i="1"/>
  <c r="I131" i="1"/>
  <c r="C131" i="1"/>
  <c r="J131" i="1" s="1"/>
  <c r="M130" i="1"/>
  <c r="I130" i="1"/>
  <c r="C130" i="1"/>
  <c r="J130" i="1" s="1"/>
  <c r="M129" i="1"/>
  <c r="I129" i="1"/>
  <c r="C129" i="1"/>
  <c r="J129" i="1" s="1"/>
  <c r="M128" i="1"/>
  <c r="I128" i="1"/>
  <c r="C128" i="1"/>
  <c r="J128" i="1" s="1"/>
  <c r="M127" i="1"/>
  <c r="I127" i="1"/>
  <c r="C127" i="1"/>
  <c r="J127" i="1" s="1"/>
  <c r="M164" i="1"/>
  <c r="I164" i="1"/>
  <c r="C164" i="1"/>
  <c r="J164" i="1" s="1"/>
  <c r="M163" i="1"/>
  <c r="I163" i="1"/>
  <c r="C163" i="1"/>
  <c r="J163" i="1" s="1"/>
  <c r="M162" i="1"/>
  <c r="I162" i="1"/>
  <c r="C162" i="1"/>
  <c r="J162" i="1" s="1"/>
  <c r="M214" i="1"/>
  <c r="I214" i="1"/>
  <c r="C214" i="1"/>
  <c r="J214" i="1" s="1"/>
  <c r="M213" i="1"/>
  <c r="I213" i="1"/>
  <c r="C213" i="1"/>
  <c r="J213" i="1" s="1"/>
  <c r="M212" i="1"/>
  <c r="I212" i="1"/>
  <c r="C212" i="1"/>
  <c r="J212" i="1" s="1"/>
  <c r="M211" i="1"/>
  <c r="I211" i="1"/>
  <c r="C211" i="1"/>
  <c r="J211" i="1" s="1"/>
  <c r="M210" i="1"/>
  <c r="I210" i="1"/>
  <c r="C210" i="1"/>
  <c r="J210" i="1" s="1"/>
  <c r="M209" i="1"/>
  <c r="I209" i="1"/>
  <c r="J209" i="1" s="1"/>
  <c r="C209" i="1"/>
  <c r="J69" i="1" l="1"/>
  <c r="J67" i="1"/>
  <c r="J107" i="1"/>
  <c r="J108" i="1"/>
  <c r="J136" i="1"/>
  <c r="J137" i="1"/>
  <c r="J138" i="1"/>
  <c r="J139" i="1"/>
  <c r="J140" i="1"/>
  <c r="J111" i="1"/>
  <c r="J189" i="1"/>
  <c r="J93" i="1"/>
  <c r="J97" i="1"/>
  <c r="J205" i="1"/>
  <c r="J146" i="1"/>
  <c r="J196" i="1"/>
  <c r="J215" i="1"/>
  <c r="J216" i="1"/>
  <c r="J217" i="1"/>
  <c r="J338" i="1"/>
  <c r="J342" i="1"/>
  <c r="J352" i="1"/>
  <c r="J218" i="1"/>
  <c r="J233" i="1"/>
  <c r="J354" i="1"/>
  <c r="J238" i="1"/>
  <c r="J239" i="1"/>
  <c r="J345" i="1"/>
  <c r="J250" i="1"/>
  <c r="J347" i="1"/>
  <c r="J53" i="1"/>
  <c r="J54" i="1"/>
  <c r="J359" i="1"/>
  <c r="J360" i="1"/>
  <c r="J361" i="1"/>
  <c r="J55" i="1"/>
  <c r="J56" i="1"/>
  <c r="J57" i="1"/>
  <c r="J221" i="1"/>
  <c r="J222" i="1"/>
  <c r="J223" i="1"/>
  <c r="J224" i="1"/>
  <c r="J225" i="1"/>
  <c r="J226" i="1"/>
  <c r="J58" i="1"/>
  <c r="J59" i="1"/>
  <c r="J60" i="1"/>
  <c r="J382" i="1"/>
  <c r="J383" i="1"/>
  <c r="J384" i="1"/>
  <c r="J370" i="1"/>
  <c r="J371" i="1"/>
  <c r="J372" i="1"/>
  <c r="J373" i="1"/>
  <c r="J243" i="1"/>
  <c r="J229" i="1"/>
  <c r="J376" i="1"/>
  <c r="J78" i="1"/>
  <c r="J387" i="1"/>
  <c r="J389" i="1"/>
  <c r="J381" i="1"/>
  <c r="J8" i="1"/>
  <c r="J10" i="1"/>
  <c r="J20" i="1"/>
  <c r="J62" i="1"/>
  <c r="J253" i="1"/>
  <c r="J43" i="1"/>
  <c r="J24" i="1"/>
  <c r="J13" i="1"/>
  <c r="J15" i="1"/>
  <c r="J51" i="1"/>
  <c r="J29" i="1"/>
  <c r="J299" i="1"/>
  <c r="J300" i="1"/>
  <c r="J327" i="1"/>
  <c r="J332" i="1"/>
  <c r="J303" i="1"/>
  <c r="J304" i="1"/>
  <c r="J323" i="1"/>
  <c r="J273" i="1"/>
  <c r="J298" i="1"/>
  <c r="J369" i="1"/>
  <c r="J102" i="1"/>
  <c r="J73" i="1"/>
  <c r="J172" i="1"/>
  <c r="J183" i="1"/>
  <c r="J94" i="1"/>
  <c r="J207" i="1"/>
  <c r="J142" i="1"/>
  <c r="J340" i="1"/>
  <c r="J350" i="1"/>
  <c r="J169" i="1"/>
  <c r="J219" i="1"/>
  <c r="J235" i="1"/>
  <c r="J236" i="1"/>
  <c r="J246" i="1"/>
  <c r="J241" i="1"/>
  <c r="J248" i="1"/>
  <c r="J357" i="1"/>
  <c r="J349" i="1"/>
  <c r="J375" i="1"/>
  <c r="J227" i="1"/>
  <c r="J75" i="1"/>
  <c r="J378" i="1"/>
  <c r="J385" i="1"/>
  <c r="J231" i="1"/>
  <c r="J379" i="1"/>
  <c r="J22" i="1"/>
  <c r="J251" i="1"/>
  <c r="J41" i="1"/>
  <c r="J45" i="1"/>
  <c r="J11" i="1"/>
  <c r="J47" i="1"/>
  <c r="J49" i="1"/>
  <c r="J68" i="1"/>
  <c r="J31" i="1"/>
  <c r="J282" i="1"/>
  <c r="J330" i="1"/>
  <c r="J316" i="1"/>
  <c r="J318" i="1"/>
  <c r="J270" i="1"/>
  <c r="J161" i="1"/>
  <c r="J326" i="1"/>
  <c r="J315" i="1"/>
  <c r="J71" i="1"/>
  <c r="J39" i="1"/>
  <c r="J337" i="1"/>
  <c r="I180" i="1"/>
  <c r="I193" i="1"/>
  <c r="I93" i="1"/>
  <c r="I203" i="1"/>
  <c r="I205" i="1"/>
  <c r="I34" i="1"/>
  <c r="I20" i="1"/>
  <c r="I21" i="1"/>
  <c r="I22" i="1"/>
  <c r="I61" i="1"/>
  <c r="I62" i="1"/>
  <c r="I63" i="1"/>
  <c r="I251" i="1"/>
  <c r="I252" i="1"/>
  <c r="I253" i="1"/>
  <c r="I40" i="1"/>
  <c r="I41" i="1"/>
  <c r="I42" i="1"/>
  <c r="I43" i="1"/>
  <c r="I44" i="1"/>
  <c r="I45" i="1"/>
  <c r="I23" i="1"/>
  <c r="I24" i="1"/>
  <c r="I25" i="1"/>
  <c r="I11" i="1"/>
  <c r="I12" i="1"/>
  <c r="I13" i="1"/>
  <c r="I46" i="1"/>
  <c r="I47" i="1"/>
  <c r="I14" i="1"/>
  <c r="I15" i="1"/>
  <c r="I16" i="1"/>
  <c r="I49" i="1"/>
  <c r="I50" i="1"/>
  <c r="I51" i="1"/>
  <c r="I67" i="1"/>
  <c r="I68" i="1"/>
  <c r="I69" i="1"/>
  <c r="I29" i="1"/>
  <c r="I30" i="1"/>
  <c r="I31" i="1"/>
  <c r="J278" i="1"/>
  <c r="I278" i="1"/>
  <c r="I109" i="1"/>
  <c r="I189" i="1"/>
  <c r="I191" i="1"/>
  <c r="I97" i="1"/>
  <c r="I99" i="1"/>
  <c r="I146" i="1"/>
  <c r="I339" i="1"/>
  <c r="I340" i="1"/>
  <c r="I341" i="1"/>
  <c r="I342" i="1"/>
  <c r="I343" i="1"/>
  <c r="I350" i="1"/>
  <c r="I351" i="1"/>
  <c r="I352" i="1"/>
  <c r="I168" i="1"/>
  <c r="I169" i="1"/>
  <c r="I170" i="1"/>
  <c r="I218" i="1"/>
  <c r="I374" i="1"/>
  <c r="I375" i="1"/>
  <c r="I242" i="1"/>
  <c r="I243" i="1"/>
  <c r="I244" i="1"/>
  <c r="I227" i="1"/>
  <c r="I228" i="1"/>
  <c r="I229" i="1"/>
  <c r="I74" i="1"/>
  <c r="I75" i="1"/>
  <c r="I76" i="1"/>
  <c r="I376" i="1"/>
  <c r="I377" i="1"/>
  <c r="I378" i="1"/>
  <c r="I77" i="1"/>
  <c r="I78" i="1"/>
  <c r="I79" i="1"/>
  <c r="I385" i="1"/>
  <c r="I386" i="1"/>
  <c r="I387" i="1"/>
  <c r="I230" i="1"/>
  <c r="I231" i="1"/>
  <c r="I232" i="1"/>
  <c r="I2" i="1"/>
  <c r="I3" i="1"/>
  <c r="I4" i="1"/>
  <c r="I388" i="1"/>
  <c r="I389" i="1"/>
  <c r="I390" i="1"/>
  <c r="I379" i="1"/>
  <c r="I380" i="1"/>
  <c r="I381" i="1"/>
  <c r="I391" i="1"/>
  <c r="O8" i="1"/>
  <c r="J184" i="1"/>
  <c r="J188" i="1"/>
  <c r="J192" i="1"/>
  <c r="J200" i="1"/>
  <c r="J96" i="1"/>
  <c r="J100" i="1"/>
  <c r="J206" i="1"/>
  <c r="J143" i="1"/>
  <c r="I282" i="1"/>
  <c r="I284" i="1"/>
  <c r="I332" i="1"/>
  <c r="I269" i="1"/>
  <c r="I270" i="1"/>
  <c r="I322" i="1"/>
  <c r="I323" i="1"/>
  <c r="I160" i="1"/>
  <c r="I161" i="1"/>
  <c r="I272" i="1"/>
  <c r="I273" i="1"/>
  <c r="I325" i="1"/>
  <c r="I326" i="1"/>
  <c r="I297" i="1"/>
  <c r="I298" i="1"/>
  <c r="I314" i="1"/>
  <c r="I315" i="1"/>
  <c r="I368" i="1"/>
  <c r="I369" i="1"/>
  <c r="I70" i="1"/>
  <c r="I71" i="1"/>
  <c r="I101" i="1"/>
  <c r="I102" i="1"/>
  <c r="I38" i="1"/>
  <c r="I39" i="1"/>
  <c r="I72" i="1"/>
  <c r="I73" i="1"/>
  <c r="I336" i="1"/>
  <c r="I337" i="1"/>
  <c r="I171" i="1"/>
  <c r="I172" i="1"/>
  <c r="J182" i="1"/>
  <c r="I184" i="1"/>
  <c r="J90" i="1"/>
  <c r="I188" i="1"/>
  <c r="J190" i="1"/>
  <c r="I192" i="1"/>
  <c r="J92" i="1"/>
  <c r="I200" i="1"/>
  <c r="J202" i="1"/>
  <c r="I96" i="1"/>
  <c r="J98" i="1"/>
  <c r="I100" i="1"/>
  <c r="J204" i="1"/>
  <c r="I206" i="1"/>
  <c r="J208" i="1"/>
  <c r="I143" i="1"/>
  <c r="J145" i="1"/>
  <c r="I219" i="1"/>
  <c r="I220" i="1"/>
  <c r="I233" i="1"/>
  <c r="I234" i="1"/>
  <c r="I235" i="1"/>
  <c r="I353" i="1"/>
  <c r="I354" i="1"/>
  <c r="I355" i="1"/>
  <c r="I236" i="1"/>
  <c r="I237" i="1"/>
  <c r="I238" i="1"/>
  <c r="I245" i="1"/>
  <c r="I246" i="1"/>
  <c r="I247" i="1"/>
  <c r="I239" i="1"/>
  <c r="I240" i="1"/>
  <c r="I241" i="1"/>
  <c r="I344" i="1"/>
  <c r="I345" i="1"/>
  <c r="I346" i="1"/>
  <c r="I248" i="1"/>
  <c r="I249" i="1"/>
  <c r="I250" i="1"/>
  <c r="I356" i="1"/>
  <c r="I357" i="1"/>
  <c r="I358" i="1"/>
  <c r="I347" i="1"/>
  <c r="I348" i="1"/>
  <c r="I349" i="1"/>
  <c r="I52" i="1"/>
  <c r="I33" i="1"/>
  <c r="J392" i="1"/>
  <c r="J7" i="1"/>
  <c r="J32" i="1"/>
  <c r="I392" i="1"/>
  <c r="I7" i="1"/>
  <c r="J9" i="1"/>
  <c r="I32" i="1"/>
  <c r="I366" i="1"/>
  <c r="I330" i="1"/>
  <c r="J301" i="1"/>
  <c r="J279" i="1"/>
  <c r="J283" i="1"/>
  <c r="J367" i="1"/>
  <c r="J333" i="1"/>
  <c r="J317" i="1"/>
  <c r="J321" i="1"/>
  <c r="I304" i="1"/>
  <c r="I257" i="1"/>
  <c r="J328" i="1"/>
  <c r="J281" i="1"/>
  <c r="J365" i="1"/>
  <c r="J331" i="1"/>
  <c r="J335" i="1"/>
  <c r="J319" i="1"/>
  <c r="O5" i="1" l="1"/>
  <c r="O2" i="1" l="1"/>
</calcChain>
</file>

<file path=xl/sharedStrings.xml><?xml version="1.0" encoding="utf-8"?>
<sst xmlns="http://schemas.openxmlformats.org/spreadsheetml/2006/main" count="1070" uniqueCount="60">
  <si>
    <t>Location</t>
  </si>
  <si>
    <t>Depth</t>
  </si>
  <si>
    <t>FreshWt</t>
  </si>
  <si>
    <t>LengthCm</t>
  </si>
  <si>
    <t>Radius</t>
  </si>
  <si>
    <t>TotalVolCm3</t>
  </si>
  <si>
    <t>SubsampleID</t>
  </si>
  <si>
    <t>SubFreshWt</t>
  </si>
  <si>
    <t>SubFracWt</t>
  </si>
  <si>
    <t>SubVolCm3</t>
  </si>
  <si>
    <t>SubDryWt&gt;2</t>
  </si>
  <si>
    <t>SubDryWt&lt;2</t>
  </si>
  <si>
    <t>PctM</t>
  </si>
  <si>
    <t>BD(uncorrected)</t>
  </si>
  <si>
    <t>133V1</t>
  </si>
  <si>
    <t>R1</t>
  </si>
  <si>
    <t>R2</t>
  </si>
  <si>
    <t>R3</t>
  </si>
  <si>
    <t>131V2</t>
  </si>
  <si>
    <t>131N1</t>
  </si>
  <si>
    <t>133U1</t>
  </si>
  <si>
    <t>133U2</t>
  </si>
  <si>
    <t>132Q</t>
  </si>
  <si>
    <t>130P</t>
  </si>
  <si>
    <t>131M</t>
  </si>
  <si>
    <t>130T2</t>
  </si>
  <si>
    <t>131N2</t>
  </si>
  <si>
    <t>NA</t>
  </si>
  <si>
    <t>130Q1</t>
  </si>
  <si>
    <t>159L</t>
  </si>
  <si>
    <t>159N</t>
  </si>
  <si>
    <t>134X</t>
  </si>
  <si>
    <t>135J</t>
  </si>
  <si>
    <t>127E</t>
  </si>
  <si>
    <t>134T</t>
  </si>
  <si>
    <t>160L1</t>
  </si>
  <si>
    <t>160D</t>
  </si>
  <si>
    <t>130E</t>
  </si>
  <si>
    <t>130E1</t>
  </si>
  <si>
    <t>125J</t>
  </si>
  <si>
    <t>126F</t>
  </si>
  <si>
    <t>126E</t>
  </si>
  <si>
    <t>126Y</t>
  </si>
  <si>
    <t>127F</t>
  </si>
  <si>
    <t>10.00</t>
  </si>
  <si>
    <t>10.45</t>
  </si>
  <si>
    <t>131V1</t>
  </si>
  <si>
    <t>159P</t>
  </si>
  <si>
    <t>157L</t>
  </si>
  <si>
    <t>157P</t>
  </si>
  <si>
    <t>158N</t>
  </si>
  <si>
    <t>158J</t>
  </si>
  <si>
    <t>158G</t>
  </si>
  <si>
    <t>156Q</t>
  </si>
  <si>
    <t>157M</t>
  </si>
  <si>
    <t>157G</t>
  </si>
  <si>
    <t>158J1</t>
  </si>
  <si>
    <t>157G2</t>
  </si>
  <si>
    <t>bdavg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</si>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</sst>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workbookViewId="0">
      <pane ySplit="1" topLeftCell="A138" activePane="bottomLeft" state="frozen"/>
      <selection pane="bottomLeft" activeCell="O146" sqref="O146"/>
    </sheetView>
  </sheetViews>
  <sheetFormatPr defaultRowHeight="14.4" x14ac:dyDescent="0.3"/>
  <cols>
    <col min="9" max="9" width="12.21875" customWidth="1"/>
    <col min="10" max="10" width="13.6640625" customWidth="1"/>
    <col min="11" max="11" width="12.5546875" customWidth="1"/>
    <col min="12" max="12" width="12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58</v>
      </c>
    </row>
    <row r="2" spans="1:15" x14ac:dyDescent="0.3">
      <c r="A2" s="3" t="s">
        <v>38</v>
      </c>
      <c r="B2" s="1">
        <v>1</v>
      </c>
      <c r="C2">
        <f>(111.17+110.61+133.12)-(3*4.57)</f>
        <v>341.19</v>
      </c>
      <c r="D2" s="1">
        <v>15</v>
      </c>
      <c r="E2">
        <v>2.5</v>
      </c>
      <c r="F2">
        <f>(3.14*(E2^2)*D2)</f>
        <v>294.375</v>
      </c>
      <c r="G2" t="s">
        <v>15</v>
      </c>
      <c r="H2">
        <v>10.39</v>
      </c>
      <c r="I2">
        <f>(H2/C2)</f>
        <v>3.0452240687007241E-2</v>
      </c>
      <c r="J2">
        <f>(H2/C2)*F2</f>
        <v>8.9643783522377571</v>
      </c>
      <c r="K2">
        <v>0.17</v>
      </c>
      <c r="L2">
        <v>5.83</v>
      </c>
      <c r="M2">
        <f>100*((H2-(L2+K2))/(L2+K2))</f>
        <v>73.166666666666686</v>
      </c>
      <c r="N2">
        <f>((L2+K2)/J2)</f>
        <v>0.66931579237753103</v>
      </c>
      <c r="O2">
        <f>AVERAGE(N2:N4)</f>
        <v>0.67201824586299919</v>
      </c>
    </row>
    <row r="3" spans="1:15" x14ac:dyDescent="0.3">
      <c r="A3" s="3" t="s">
        <v>38</v>
      </c>
      <c r="B3" s="1">
        <v>1</v>
      </c>
      <c r="C3">
        <f>(111.17+110.61+133.12)-(3*4.57)</f>
        <v>341.19</v>
      </c>
      <c r="D3" s="1">
        <v>15</v>
      </c>
      <c r="E3">
        <v>2.5</v>
      </c>
      <c r="F3">
        <f t="shared" ref="F3:F66" si="0">(3.14*(E3^2)*D3)</f>
        <v>294.375</v>
      </c>
      <c r="G3" t="s">
        <v>16</v>
      </c>
      <c r="H3">
        <v>10.5</v>
      </c>
      <c r="I3">
        <f>(H3/C3)</f>
        <v>3.0774641695243118E-2</v>
      </c>
      <c r="J3">
        <f t="shared" ref="J3:J6" si="1">(H3/C3)*F3</f>
        <v>9.0592851490371924</v>
      </c>
      <c r="K3">
        <v>0</v>
      </c>
      <c r="L3">
        <v>5.7</v>
      </c>
      <c r="M3">
        <f>100*((H3-(L3+K3))/(L3+K3))</f>
        <v>84.210526315789465</v>
      </c>
      <c r="N3">
        <f t="shared" ref="N3:N66" si="2">((L3+K3)/J3)</f>
        <v>0.62918871701546875</v>
      </c>
      <c r="O3">
        <v>0.67201824586299919</v>
      </c>
    </row>
    <row r="4" spans="1:15" x14ac:dyDescent="0.3">
      <c r="A4" s="3" t="s">
        <v>38</v>
      </c>
      <c r="B4" s="1">
        <v>1</v>
      </c>
      <c r="C4">
        <f>(111.17+110.61+133.12)-(3*4.57)</f>
        <v>341.19</v>
      </c>
      <c r="D4" s="1">
        <v>15</v>
      </c>
      <c r="E4">
        <v>2.5</v>
      </c>
      <c r="F4">
        <f t="shared" si="0"/>
        <v>294.375</v>
      </c>
      <c r="G4" t="s">
        <v>17</v>
      </c>
      <c r="H4">
        <v>10.16</v>
      </c>
      <c r="I4">
        <f>(H4/C4)</f>
        <v>2.9778129487968583E-2</v>
      </c>
      <c r="J4">
        <f t="shared" si="1"/>
        <v>8.7659368680207521</v>
      </c>
      <c r="K4">
        <v>7.0000000000000007E-2</v>
      </c>
      <c r="L4">
        <v>6.22</v>
      </c>
      <c r="M4">
        <f>100*((H4-(L4+K4))/(L4+K4))</f>
        <v>61.526232114467405</v>
      </c>
      <c r="N4">
        <f t="shared" si="2"/>
        <v>0.71755022819599767</v>
      </c>
      <c r="O4">
        <v>0.67201824586299919</v>
      </c>
    </row>
    <row r="5" spans="1:15" x14ac:dyDescent="0.3">
      <c r="A5" s="3" t="s">
        <v>38</v>
      </c>
      <c r="B5" s="1">
        <v>4</v>
      </c>
      <c r="C5">
        <f>(402.38+306.44+381.1)-(3*4.57)</f>
        <v>1076.21</v>
      </c>
      <c r="D5" s="1">
        <v>45</v>
      </c>
      <c r="E5">
        <v>2.5</v>
      </c>
      <c r="F5">
        <f t="shared" si="0"/>
        <v>883.125</v>
      </c>
      <c r="G5" t="s">
        <v>15</v>
      </c>
      <c r="H5">
        <v>11.12</v>
      </c>
      <c r="I5">
        <f>(H5/C5)</f>
        <v>1.0332555913808642E-2</v>
      </c>
      <c r="J5">
        <f t="shared" si="1"/>
        <v>9.1249384413822572</v>
      </c>
      <c r="K5">
        <v>0.14000000000000001</v>
      </c>
      <c r="L5">
        <v>8.67</v>
      </c>
      <c r="M5">
        <f>100*((H5-(L5+K5))/(L5+K5))</f>
        <v>26.220204313280348</v>
      </c>
      <c r="N5">
        <f t="shared" si="2"/>
        <v>0.96548596536783327</v>
      </c>
      <c r="O5">
        <f>AVERAGE(N5:N7)</f>
        <v>0.94239156353251241</v>
      </c>
    </row>
    <row r="6" spans="1:15" x14ac:dyDescent="0.3">
      <c r="A6" s="3" t="s">
        <v>38</v>
      </c>
      <c r="B6" s="1">
        <v>4</v>
      </c>
      <c r="C6">
        <f>(402.38+306.44+381.1)-(3*4.57)</f>
        <v>1076.21</v>
      </c>
      <c r="D6" s="1">
        <v>45</v>
      </c>
      <c r="E6">
        <v>2.5</v>
      </c>
      <c r="F6">
        <f t="shared" si="0"/>
        <v>883.125</v>
      </c>
      <c r="G6" t="s">
        <v>16</v>
      </c>
      <c r="H6">
        <v>10.38</v>
      </c>
      <c r="I6">
        <f>(H6/C6)</f>
        <v>9.6449577684652628E-3</v>
      </c>
      <c r="J6">
        <f t="shared" si="1"/>
        <v>8.5177033292758857</v>
      </c>
      <c r="K6">
        <v>0.2</v>
      </c>
      <c r="L6">
        <v>7.78</v>
      </c>
      <c r="M6">
        <f>100*((H6-(L6+K6))/(L6+K6))</f>
        <v>30.075187969924816</v>
      </c>
      <c r="N6">
        <f t="shared" si="2"/>
        <v>0.93687226374417565</v>
      </c>
      <c r="O6">
        <v>0.94239156353251241</v>
      </c>
    </row>
    <row r="7" spans="1:15" x14ac:dyDescent="0.3">
      <c r="A7" s="3" t="s">
        <v>38</v>
      </c>
      <c r="B7" s="1">
        <v>4</v>
      </c>
      <c r="C7">
        <f>(402.38+306.44+381.1)-(3*4.57)</f>
        <v>1076.21</v>
      </c>
      <c r="D7" s="1">
        <v>45</v>
      </c>
      <c r="E7">
        <v>2.5</v>
      </c>
      <c r="F7">
        <f t="shared" si="0"/>
        <v>883.125</v>
      </c>
      <c r="G7" t="s">
        <v>17</v>
      </c>
      <c r="H7">
        <v>10.119999999999999</v>
      </c>
      <c r="I7">
        <f>(H7/C7)</f>
        <v>9.4033692309121817E-3</v>
      </c>
      <c r="J7">
        <f>((H7/C7)*F7)</f>
        <v>8.3043504520493201</v>
      </c>
      <c r="K7">
        <v>0.24</v>
      </c>
      <c r="L7">
        <v>7.44</v>
      </c>
      <c r="M7">
        <f>100*((H7-(L7+K7))/(L7+K7))</f>
        <v>31.770833333333314</v>
      </c>
      <c r="N7">
        <f t="shared" si="2"/>
        <v>0.92481646148552843</v>
      </c>
      <c r="O7">
        <v>0.94239156353251241</v>
      </c>
    </row>
    <row r="8" spans="1:15" x14ac:dyDescent="0.3">
      <c r="A8" s="3" t="s">
        <v>39</v>
      </c>
      <c r="B8" s="1">
        <v>1</v>
      </c>
      <c r="C8">
        <f>(119.56+112.95+96.87)-(3*4.57)</f>
        <v>315.67</v>
      </c>
      <c r="D8" s="1">
        <v>15</v>
      </c>
      <c r="E8">
        <v>2.5</v>
      </c>
      <c r="F8">
        <f t="shared" si="0"/>
        <v>294.375</v>
      </c>
      <c r="G8" t="s">
        <v>15</v>
      </c>
      <c r="H8">
        <v>10.64</v>
      </c>
      <c r="I8">
        <f>(H8/C8)</f>
        <v>3.3706085469002438E-2</v>
      </c>
      <c r="J8">
        <f>((H8/C8)*F8)</f>
        <v>9.9222289099375924</v>
      </c>
      <c r="K8">
        <v>0.03</v>
      </c>
      <c r="L8">
        <v>7.98</v>
      </c>
      <c r="M8">
        <f>100*((H8-(L8+K8))/(L8+K8))</f>
        <v>32.833957553058681</v>
      </c>
      <c r="N8">
        <f t="shared" si="2"/>
        <v>0.80727829126957529</v>
      </c>
      <c r="O8">
        <f>AVERAGE(N8:N10)</f>
        <v>0.80825446733055151</v>
      </c>
    </row>
    <row r="9" spans="1:15" x14ac:dyDescent="0.3">
      <c r="A9" s="3" t="s">
        <v>39</v>
      </c>
      <c r="B9" s="1">
        <v>1</v>
      </c>
      <c r="C9">
        <f>(119.56+112.95+96.87)-(3*4.57)</f>
        <v>315.67</v>
      </c>
      <c r="D9" s="1">
        <v>15</v>
      </c>
      <c r="E9">
        <v>2.5</v>
      </c>
      <c r="F9">
        <f t="shared" si="0"/>
        <v>294.375</v>
      </c>
      <c r="G9" t="s">
        <v>16</v>
      </c>
      <c r="H9">
        <v>10.4</v>
      </c>
      <c r="I9">
        <f>(H9/C9)</f>
        <v>3.2945797826844488E-2</v>
      </c>
      <c r="J9">
        <f>((H9/C9)*F9)</f>
        <v>9.6984192352773455</v>
      </c>
      <c r="K9">
        <v>0.04</v>
      </c>
      <c r="L9">
        <v>7.78</v>
      </c>
      <c r="M9">
        <f>100*((H9-(L9+K9))/(L9+K9))</f>
        <v>32.992327365728904</v>
      </c>
      <c r="N9">
        <f t="shared" si="2"/>
        <v>0.8063169688061409</v>
      </c>
      <c r="O9">
        <f>AVERAGE(N9:N11)</f>
        <v>0.88412169143037167</v>
      </c>
    </row>
    <row r="10" spans="1:15" x14ac:dyDescent="0.3">
      <c r="A10" s="3" t="s">
        <v>39</v>
      </c>
      <c r="B10" s="1">
        <v>1</v>
      </c>
      <c r="C10">
        <f>(119.56+112.95+96.87)-(3*4.57)</f>
        <v>315.67</v>
      </c>
      <c r="D10" s="1">
        <v>15</v>
      </c>
      <c r="E10">
        <v>2.5</v>
      </c>
      <c r="F10">
        <f t="shared" si="0"/>
        <v>294.375</v>
      </c>
      <c r="G10" t="s">
        <v>17</v>
      </c>
      <c r="H10">
        <v>10.47</v>
      </c>
      <c r="I10">
        <f>(H10/C10)</f>
        <v>3.3167548389140558E-2</v>
      </c>
      <c r="J10">
        <f>((H10/C10)*F10)</f>
        <v>9.7636970570532515</v>
      </c>
      <c r="K10">
        <v>0</v>
      </c>
      <c r="L10">
        <v>7.92</v>
      </c>
      <c r="M10">
        <f>100*((H10-(L10+K10))/(L10+K10))</f>
        <v>32.19696969696971</v>
      </c>
      <c r="N10">
        <f t="shared" si="2"/>
        <v>0.81116814191593822</v>
      </c>
      <c r="O10">
        <v>0.88412169143037167</v>
      </c>
    </row>
    <row r="11" spans="1:15" x14ac:dyDescent="0.3">
      <c r="A11" s="3" t="s">
        <v>39</v>
      </c>
      <c r="B11" s="1">
        <v>2</v>
      </c>
      <c r="C11">
        <f>(241.96+271.31+261.51)-(3*4.57)</f>
        <v>761.06999999999994</v>
      </c>
      <c r="D11" s="1">
        <v>30</v>
      </c>
      <c r="E11">
        <v>2.5</v>
      </c>
      <c r="F11">
        <f t="shared" si="0"/>
        <v>588.75</v>
      </c>
      <c r="G11" t="s">
        <v>15</v>
      </c>
      <c r="H11">
        <v>10.63</v>
      </c>
      <c r="I11">
        <f>(H11/C11)</f>
        <v>1.3967177789165256E-2</v>
      </c>
      <c r="J11">
        <f>((H11/C11)*F11)</f>
        <v>8.2231759233710449</v>
      </c>
      <c r="K11">
        <v>0.1</v>
      </c>
      <c r="L11">
        <v>8.41</v>
      </c>
      <c r="M11">
        <f>100*((H11-(L11+K11))/(L11+K11))</f>
        <v>24.911868390129271</v>
      </c>
      <c r="N11">
        <f t="shared" si="2"/>
        <v>1.0348799635690358</v>
      </c>
      <c r="O11">
        <f>AVERAGE(N11:N13)</f>
        <v>1.0625920602672003</v>
      </c>
    </row>
    <row r="12" spans="1:15" x14ac:dyDescent="0.3">
      <c r="A12" s="3" t="s">
        <v>39</v>
      </c>
      <c r="B12" s="1">
        <v>2</v>
      </c>
      <c r="C12">
        <f>(241.96+271.31+261.51)-(3*4.57)</f>
        <v>761.06999999999994</v>
      </c>
      <c r="D12" s="1">
        <v>30</v>
      </c>
      <c r="E12">
        <v>2.5</v>
      </c>
      <c r="F12">
        <f t="shared" si="0"/>
        <v>588.75</v>
      </c>
      <c r="G12" t="s">
        <v>16</v>
      </c>
      <c r="H12">
        <v>9.94</v>
      </c>
      <c r="I12">
        <f>(H12/C12)</f>
        <v>1.3060559475475318E-2</v>
      </c>
      <c r="J12">
        <f>((H12/C12)*F12)</f>
        <v>7.6894043911860939</v>
      </c>
      <c r="K12">
        <v>0</v>
      </c>
      <c r="L12">
        <v>8.52</v>
      </c>
      <c r="M12">
        <f>100*((H12-(L12+K12))/(L12+K12))</f>
        <v>16.666666666666664</v>
      </c>
      <c r="N12">
        <f t="shared" si="2"/>
        <v>1.1080181983621473</v>
      </c>
      <c r="O12">
        <v>1.0625920602672003</v>
      </c>
    </row>
    <row r="13" spans="1:15" x14ac:dyDescent="0.3">
      <c r="A13" s="3" t="s">
        <v>39</v>
      </c>
      <c r="B13" s="1">
        <v>2</v>
      </c>
      <c r="C13">
        <f>(241.96+271.31+261.51)-(3*4.57)</f>
        <v>761.06999999999994</v>
      </c>
      <c r="D13" s="1">
        <v>30</v>
      </c>
      <c r="E13">
        <v>2.5</v>
      </c>
      <c r="F13">
        <f t="shared" si="0"/>
        <v>588.75</v>
      </c>
      <c r="G13" t="s">
        <v>17</v>
      </c>
      <c r="H13">
        <v>12.05</v>
      </c>
      <c r="I13">
        <f>(H13/C13)</f>
        <v>1.5832971999947446E-2</v>
      </c>
      <c r="J13">
        <f>((H13/C13)*F13)</f>
        <v>9.3216622649690581</v>
      </c>
      <c r="K13">
        <v>0</v>
      </c>
      <c r="L13">
        <v>9.74</v>
      </c>
      <c r="M13">
        <f>100*((H13-(L13+K13))/(L13+K13))</f>
        <v>23.716632443531832</v>
      </c>
      <c r="N13">
        <f t="shared" si="2"/>
        <v>1.0448780188704176</v>
      </c>
      <c r="O13">
        <v>1.0625920602672003</v>
      </c>
    </row>
    <row r="14" spans="1:15" x14ac:dyDescent="0.3">
      <c r="A14" s="3" t="s">
        <v>39</v>
      </c>
      <c r="B14" s="1">
        <v>4</v>
      </c>
      <c r="C14">
        <f>(411.22+372.36+422.69)-(3*4.57)</f>
        <v>1192.56</v>
      </c>
      <c r="D14" s="1">
        <v>45</v>
      </c>
      <c r="E14">
        <v>2.5</v>
      </c>
      <c r="F14">
        <f t="shared" si="0"/>
        <v>883.125</v>
      </c>
      <c r="G14" t="s">
        <v>15</v>
      </c>
      <c r="H14">
        <v>10.27</v>
      </c>
      <c r="I14">
        <f>(H14/C14)</f>
        <v>8.6117260347487751E-3</v>
      </c>
      <c r="J14">
        <f>((H14/C14)*F14)</f>
        <v>7.6052305544375116</v>
      </c>
      <c r="K14" s="1">
        <v>0.28999999999999998</v>
      </c>
      <c r="L14" s="1">
        <v>6.94</v>
      </c>
      <c r="M14">
        <f>100*((H14-(L14+K14))/(L14+K14))</f>
        <v>42.04702627939141</v>
      </c>
      <c r="N14">
        <f t="shared" si="2"/>
        <v>0.95066151489403949</v>
      </c>
      <c r="O14">
        <f>AVERAGE(N14:N16)</f>
        <v>0.94318863605093639</v>
      </c>
    </row>
    <row r="15" spans="1:15" x14ac:dyDescent="0.3">
      <c r="A15" s="3" t="s">
        <v>39</v>
      </c>
      <c r="B15" s="1">
        <v>4</v>
      </c>
      <c r="C15">
        <f>(411.22+372.36+422.69)-(3*4.57)</f>
        <v>1192.56</v>
      </c>
      <c r="D15" s="1">
        <v>45</v>
      </c>
      <c r="E15">
        <v>2.5</v>
      </c>
      <c r="F15">
        <f t="shared" si="0"/>
        <v>883.125</v>
      </c>
      <c r="G15" t="s">
        <v>16</v>
      </c>
      <c r="H15" s="3" t="s">
        <v>44</v>
      </c>
      <c r="I15">
        <f>(H15/C15)</f>
        <v>8.3853223317904343E-3</v>
      </c>
      <c r="J15">
        <f>((H15/C15)*F15)</f>
        <v>7.405287784262427</v>
      </c>
      <c r="K15" s="1">
        <v>0.09</v>
      </c>
      <c r="L15" s="1">
        <v>7.02</v>
      </c>
      <c r="M15">
        <f>100*((H15-(L15+K15))/(L15+K15))</f>
        <v>40.646976090014078</v>
      </c>
      <c r="N15">
        <f t="shared" si="2"/>
        <v>0.96012473885350313</v>
      </c>
      <c r="O15">
        <v>0.94318863605093639</v>
      </c>
    </row>
    <row r="16" spans="1:15" x14ac:dyDescent="0.3">
      <c r="A16" s="3" t="s">
        <v>39</v>
      </c>
      <c r="B16" s="1">
        <v>4</v>
      </c>
      <c r="C16">
        <f>(411.22+372.36+422.69)-(3*4.57)</f>
        <v>1192.56</v>
      </c>
      <c r="D16" s="1">
        <v>45</v>
      </c>
      <c r="E16">
        <v>2.5</v>
      </c>
      <c r="F16">
        <f t="shared" si="0"/>
        <v>883.125</v>
      </c>
      <c r="G16" t="s">
        <v>17</v>
      </c>
      <c r="H16" s="3" t="s">
        <v>45</v>
      </c>
      <c r="I16">
        <f>(H16/C16)</f>
        <v>8.762661836721003E-3</v>
      </c>
      <c r="J16">
        <f>((H16/C16)*F16)</f>
        <v>7.7385257345542353</v>
      </c>
      <c r="K16" s="1">
        <v>0.19</v>
      </c>
      <c r="L16" s="1">
        <v>6.92</v>
      </c>
      <c r="M16">
        <f>100*((H16-(L16+K16))/(L16+K16))</f>
        <v>46.976090014064681</v>
      </c>
      <c r="N16">
        <f t="shared" si="2"/>
        <v>0.91877965440526632</v>
      </c>
      <c r="O16">
        <v>0.94318863605093639</v>
      </c>
    </row>
    <row r="17" spans="1:15" x14ac:dyDescent="0.3">
      <c r="A17" s="7" t="s">
        <v>39</v>
      </c>
      <c r="B17" s="8">
        <v>3</v>
      </c>
      <c r="C17" s="8">
        <f>(261.17+226.18+245.3)-(3*4.57)</f>
        <v>718.94</v>
      </c>
      <c r="D17" s="8">
        <v>30</v>
      </c>
      <c r="E17">
        <v>2.5</v>
      </c>
      <c r="F17">
        <f t="shared" si="0"/>
        <v>588.75</v>
      </c>
      <c r="G17" s="8" t="s">
        <v>15</v>
      </c>
      <c r="H17" s="8">
        <v>10.45</v>
      </c>
      <c r="I17">
        <f t="shared" ref="I17:I19" si="3">(H17/C17)</f>
        <v>1.453528806298161E-2</v>
      </c>
      <c r="J17">
        <f t="shared" ref="J17:J19" si="4">((H17/C17)*F17)</f>
        <v>8.5576508470804225</v>
      </c>
      <c r="K17" s="8"/>
      <c r="L17" s="8"/>
      <c r="M17" t="s">
        <v>59</v>
      </c>
      <c r="N17">
        <f t="shared" si="2"/>
        <v>0</v>
      </c>
      <c r="O17" t="s">
        <v>59</v>
      </c>
    </row>
    <row r="18" spans="1:15" x14ac:dyDescent="0.3">
      <c r="A18" s="7" t="s">
        <v>39</v>
      </c>
      <c r="B18" s="8">
        <v>3</v>
      </c>
      <c r="C18" s="8">
        <f>(261.17+226.18+245.3)-(3*4.57)</f>
        <v>718.94</v>
      </c>
      <c r="D18" s="8">
        <v>30</v>
      </c>
      <c r="E18">
        <v>2.5</v>
      </c>
      <c r="F18">
        <f t="shared" si="0"/>
        <v>588.75</v>
      </c>
      <c r="G18" s="8" t="s">
        <v>16</v>
      </c>
      <c r="H18" s="8">
        <v>10.07</v>
      </c>
      <c r="I18">
        <f t="shared" si="3"/>
        <v>1.4006732133418643E-2</v>
      </c>
      <c r="J18">
        <f t="shared" si="4"/>
        <v>8.2464635435502256</v>
      </c>
      <c r="K18" s="8"/>
      <c r="L18" s="8"/>
      <c r="M18" t="s">
        <v>59</v>
      </c>
      <c r="N18">
        <f t="shared" si="2"/>
        <v>0</v>
      </c>
      <c r="O18" t="s">
        <v>59</v>
      </c>
    </row>
    <row r="19" spans="1:15" x14ac:dyDescent="0.3">
      <c r="A19" s="4" t="s">
        <v>39</v>
      </c>
      <c r="B19" s="5">
        <v>3</v>
      </c>
      <c r="C19" s="5">
        <f>(261.17+226.18+245.3)-(3*4.57)</f>
        <v>718.94</v>
      </c>
      <c r="D19" s="5">
        <v>30</v>
      </c>
      <c r="E19">
        <v>2.5</v>
      </c>
      <c r="F19">
        <f t="shared" si="0"/>
        <v>588.75</v>
      </c>
      <c r="G19" s="5" t="s">
        <v>17</v>
      </c>
      <c r="H19" s="5" t="s">
        <v>27</v>
      </c>
      <c r="I19" t="e">
        <f t="shared" si="3"/>
        <v>#VALUE!</v>
      </c>
      <c r="J19" t="e">
        <f t="shared" si="4"/>
        <v>#VALUE!</v>
      </c>
      <c r="K19" s="5" t="s">
        <v>27</v>
      </c>
      <c r="L19" s="5" t="s">
        <v>27</v>
      </c>
      <c r="M19" t="s">
        <v>59</v>
      </c>
      <c r="N19" t="s">
        <v>59</v>
      </c>
      <c r="O19" t="s">
        <v>59</v>
      </c>
    </row>
    <row r="20" spans="1:15" x14ac:dyDescent="0.3">
      <c r="A20" s="3" t="s">
        <v>41</v>
      </c>
      <c r="B20" s="1">
        <v>1</v>
      </c>
      <c r="C20">
        <f>(126.75+143.58+188.88)-(3*4.57)</f>
        <v>445.50000000000006</v>
      </c>
      <c r="D20" s="1">
        <v>15</v>
      </c>
      <c r="E20">
        <v>2.5</v>
      </c>
      <c r="F20">
        <f t="shared" si="0"/>
        <v>294.375</v>
      </c>
      <c r="G20" t="s">
        <v>15</v>
      </c>
      <c r="H20">
        <v>10.94</v>
      </c>
      <c r="I20">
        <f>(H20/C20)</f>
        <v>2.455667789001122E-2</v>
      </c>
      <c r="J20">
        <f>((H20/C20)*F20)</f>
        <v>7.2288720538720526</v>
      </c>
      <c r="K20">
        <v>0</v>
      </c>
      <c r="L20">
        <v>7</v>
      </c>
      <c r="M20">
        <f>100*((H20-(L20+K20))/(L20+K20))</f>
        <v>56.285714285714285</v>
      </c>
      <c r="N20">
        <f t="shared" si="2"/>
        <v>0.96833917488559507</v>
      </c>
      <c r="O20">
        <f>AVERAGE(N20:N22)</f>
        <v>0.998658915379251</v>
      </c>
    </row>
    <row r="21" spans="1:15" x14ac:dyDescent="0.3">
      <c r="A21" s="3" t="s">
        <v>41</v>
      </c>
      <c r="B21" s="1">
        <v>1</v>
      </c>
      <c r="C21">
        <f>(126.75+143.58+188.88)-(3*4.57)</f>
        <v>445.50000000000006</v>
      </c>
      <c r="D21" s="1">
        <v>15</v>
      </c>
      <c r="E21">
        <v>2.5</v>
      </c>
      <c r="F21">
        <f t="shared" si="0"/>
        <v>294.375</v>
      </c>
      <c r="G21" t="s">
        <v>16</v>
      </c>
      <c r="H21">
        <v>10.32</v>
      </c>
      <c r="I21">
        <f>(H21/C21)</f>
        <v>2.3164983164983163E-2</v>
      </c>
      <c r="J21">
        <f>((H21/C21)*F21)</f>
        <v>6.8191919191919181</v>
      </c>
      <c r="K21">
        <v>0.11</v>
      </c>
      <c r="L21">
        <v>6.68</v>
      </c>
      <c r="M21">
        <f>100*((H21-(L21+K21))/(L21+K21))</f>
        <v>51.988217967599418</v>
      </c>
      <c r="N21">
        <f t="shared" si="2"/>
        <v>0.99571915271811595</v>
      </c>
      <c r="O21">
        <v>0.998658915379251</v>
      </c>
    </row>
    <row r="22" spans="1:15" x14ac:dyDescent="0.3">
      <c r="A22" s="3" t="s">
        <v>41</v>
      </c>
      <c r="B22" s="1">
        <v>1</v>
      </c>
      <c r="C22">
        <f>(126.75+143.58+188.88)-(3*4.57)</f>
        <v>445.50000000000006</v>
      </c>
      <c r="D22" s="1">
        <v>15</v>
      </c>
      <c r="E22">
        <v>2.5</v>
      </c>
      <c r="F22">
        <f t="shared" si="0"/>
        <v>294.375</v>
      </c>
      <c r="G22" t="s">
        <v>17</v>
      </c>
      <c r="H22">
        <v>9.65</v>
      </c>
      <c r="I22">
        <f>(H22/C22)</f>
        <v>2.1661054994388324E-2</v>
      </c>
      <c r="J22">
        <f>((H22/C22)*F22)</f>
        <v>6.3764730639730631</v>
      </c>
      <c r="K22">
        <v>0</v>
      </c>
      <c r="L22">
        <v>6.58</v>
      </c>
      <c r="M22">
        <f>100*((H22-(L22+K22))/(L22+K22))</f>
        <v>46.656534954407299</v>
      </c>
      <c r="N22">
        <f t="shared" si="2"/>
        <v>1.031918418534042</v>
      </c>
      <c r="O22">
        <v>0.998658915379251</v>
      </c>
    </row>
    <row r="23" spans="1:15" x14ac:dyDescent="0.3">
      <c r="A23" s="3" t="s">
        <v>41</v>
      </c>
      <c r="B23" s="1">
        <v>2</v>
      </c>
      <c r="C23">
        <f>(303.51+253.59+235.19)-(3*4.57)</f>
        <v>778.57999999999993</v>
      </c>
      <c r="D23" s="1">
        <v>30</v>
      </c>
      <c r="E23">
        <v>2.5</v>
      </c>
      <c r="F23">
        <f t="shared" si="0"/>
        <v>588.75</v>
      </c>
      <c r="G23" t="s">
        <v>15</v>
      </c>
      <c r="H23">
        <v>10.33</v>
      </c>
      <c r="I23">
        <f>(H23/C23)</f>
        <v>1.3267743841352207E-2</v>
      </c>
      <c r="J23">
        <f>((H23/C23)*F23)</f>
        <v>7.8113841865961122</v>
      </c>
      <c r="K23">
        <v>0</v>
      </c>
      <c r="L23">
        <v>7.82</v>
      </c>
      <c r="M23">
        <f>100*((H23-(L23+K23))/(L23+K23))</f>
        <v>32.09718670076726</v>
      </c>
      <c r="N23">
        <f t="shared" si="2"/>
        <v>1.0011029816480761</v>
      </c>
      <c r="O23">
        <f>AVERAGE(N23:N25)</f>
        <v>1.0193920005425359</v>
      </c>
    </row>
    <row r="24" spans="1:15" x14ac:dyDescent="0.3">
      <c r="A24" s="3" t="s">
        <v>41</v>
      </c>
      <c r="B24" s="1">
        <v>2</v>
      </c>
      <c r="C24">
        <f>(303.51+253.59+235.19)-(3*4.57)</f>
        <v>778.57999999999993</v>
      </c>
      <c r="D24" s="1">
        <v>30</v>
      </c>
      <c r="E24">
        <v>2.5</v>
      </c>
      <c r="F24">
        <f t="shared" si="0"/>
        <v>588.75</v>
      </c>
      <c r="G24" t="s">
        <v>16</v>
      </c>
      <c r="H24">
        <v>10.23</v>
      </c>
      <c r="I24">
        <f>(H24/C24)</f>
        <v>1.3139304888386551E-2</v>
      </c>
      <c r="J24">
        <f>((H24/C24)*F24)</f>
        <v>7.7357657530375823</v>
      </c>
      <c r="K24">
        <v>0.28000000000000003</v>
      </c>
      <c r="L24">
        <v>8.07</v>
      </c>
      <c r="M24">
        <f>100*((H24-(L24+K24))/(L24+K24))</f>
        <v>22.514970059880248</v>
      </c>
      <c r="N24">
        <f t="shared" si="2"/>
        <v>1.0794018674520007</v>
      </c>
      <c r="O24">
        <v>1.0193920005425359</v>
      </c>
    </row>
    <row r="25" spans="1:15" x14ac:dyDescent="0.3">
      <c r="A25" s="3" t="s">
        <v>41</v>
      </c>
      <c r="B25" s="1">
        <v>2</v>
      </c>
      <c r="C25">
        <f>(303.51+253.59+235.19)-(3*4.57)</f>
        <v>778.57999999999993</v>
      </c>
      <c r="D25" s="1">
        <v>30</v>
      </c>
      <c r="E25">
        <v>2.5</v>
      </c>
      <c r="F25">
        <f t="shared" si="0"/>
        <v>588.75</v>
      </c>
      <c r="G25" t="s">
        <v>17</v>
      </c>
      <c r="H25">
        <v>10.28</v>
      </c>
      <c r="I25">
        <f>(H25/C25)</f>
        <v>1.3203524364869377E-2</v>
      </c>
      <c r="J25">
        <f>((H25/C25)*F25)</f>
        <v>7.7735749698168455</v>
      </c>
      <c r="K25">
        <v>0.1</v>
      </c>
      <c r="L25">
        <v>7.5</v>
      </c>
      <c r="M25">
        <f>100*((H25-(L25+K25))/(L25+K25))</f>
        <v>35.263157894736842</v>
      </c>
      <c r="N25">
        <f t="shared" si="2"/>
        <v>0.97767115252753067</v>
      </c>
      <c r="O25">
        <v>1.0193920005425359</v>
      </c>
    </row>
    <row r="26" spans="1:15" x14ac:dyDescent="0.3">
      <c r="A26" s="4" t="s">
        <v>41</v>
      </c>
      <c r="B26" s="5">
        <v>3</v>
      </c>
      <c r="C26" s="5">
        <f>(285.42+280.56+290.51)-(3*8)</f>
        <v>832.49</v>
      </c>
      <c r="D26" s="5">
        <v>30</v>
      </c>
      <c r="E26">
        <v>2.5</v>
      </c>
      <c r="F26">
        <f t="shared" si="0"/>
        <v>588.75</v>
      </c>
      <c r="G26" s="5" t="s">
        <v>15</v>
      </c>
      <c r="H26" s="5">
        <v>9.98</v>
      </c>
      <c r="I26" s="5">
        <f>(H26/C26)</f>
        <v>1.1988131989573448E-2</v>
      </c>
      <c r="J26" s="5">
        <f>((H26/C26)*F26)</f>
        <v>7.0580127088613676</v>
      </c>
      <c r="K26" s="5">
        <v>0.12</v>
      </c>
      <c r="L26" s="5">
        <v>7.46</v>
      </c>
      <c r="M26" s="5">
        <f>100*((H26-(L26+K26))/(L26+K26))</f>
        <v>31.662269129287601</v>
      </c>
      <c r="N26">
        <f t="shared" si="2"/>
        <v>1.0739566947057597</v>
      </c>
      <c r="O26">
        <f>AVERAGE(N26:N28)</f>
        <v>1.1271447704606115</v>
      </c>
    </row>
    <row r="27" spans="1:15" x14ac:dyDescent="0.3">
      <c r="A27" s="4" t="s">
        <v>41</v>
      </c>
      <c r="B27" s="5">
        <v>3</v>
      </c>
      <c r="C27" s="5">
        <f>(285.42+280.56+290.51)-(3*8)</f>
        <v>832.49</v>
      </c>
      <c r="D27" s="5">
        <v>30</v>
      </c>
      <c r="E27">
        <v>2.5</v>
      </c>
      <c r="F27">
        <f t="shared" si="0"/>
        <v>588.75</v>
      </c>
      <c r="G27" s="5" t="s">
        <v>16</v>
      </c>
      <c r="H27" s="5">
        <v>10.34</v>
      </c>
      <c r="I27" s="5">
        <f>(H27/C27)</f>
        <v>1.2420569616451849E-2</v>
      </c>
      <c r="J27" s="5">
        <f>((H27/C27)*F27)</f>
        <v>7.3126103616860263</v>
      </c>
      <c r="K27" s="5">
        <v>0.21</v>
      </c>
      <c r="L27" s="5">
        <v>8.3000000000000007</v>
      </c>
      <c r="M27" s="5">
        <f>100*((H27-(L27+K27))/(L27+K27))</f>
        <v>21.504112808460611</v>
      </c>
      <c r="N27">
        <f t="shared" si="2"/>
        <v>1.1637431203209767</v>
      </c>
      <c r="O27">
        <v>1.1271447704606115</v>
      </c>
    </row>
    <row r="28" spans="1:15" x14ac:dyDescent="0.3">
      <c r="A28" s="4" t="s">
        <v>41</v>
      </c>
      <c r="B28" s="5">
        <v>3</v>
      </c>
      <c r="C28" s="5">
        <f>(285.42+280.56+290.51)-(3*8)</f>
        <v>832.49</v>
      </c>
      <c r="D28" s="5">
        <v>30</v>
      </c>
      <c r="E28">
        <v>2.5</v>
      </c>
      <c r="F28">
        <f t="shared" si="0"/>
        <v>588.75</v>
      </c>
      <c r="G28" s="5" t="s">
        <v>17</v>
      </c>
      <c r="H28" s="5">
        <v>10.15</v>
      </c>
      <c r="I28" s="5">
        <f>(H28/C28)</f>
        <v>1.2192338646710472E-2</v>
      </c>
      <c r="J28" s="5">
        <f>((H28/C28)*F28)</f>
        <v>7.1782393782507903</v>
      </c>
      <c r="K28" s="5">
        <v>0.11</v>
      </c>
      <c r="L28" s="5">
        <v>8.1</v>
      </c>
      <c r="M28" s="5">
        <f>100*((H28-(L28+K28))/(L28+K28))</f>
        <v>23.629719853836804</v>
      </c>
      <c r="N28">
        <f t="shared" si="2"/>
        <v>1.1437344963550979</v>
      </c>
      <c r="O28">
        <v>1.1271447704606115</v>
      </c>
    </row>
    <row r="29" spans="1:15" x14ac:dyDescent="0.3">
      <c r="A29" s="3" t="s">
        <v>41</v>
      </c>
      <c r="B29" s="1">
        <v>4</v>
      </c>
      <c r="C29">
        <f>(295.51+318.22+340.3)-(3*4.57)</f>
        <v>940.31999999999994</v>
      </c>
      <c r="D29" s="1">
        <v>45</v>
      </c>
      <c r="E29">
        <v>2.5</v>
      </c>
      <c r="F29">
        <f t="shared" si="0"/>
        <v>883.125</v>
      </c>
      <c r="G29" t="s">
        <v>15</v>
      </c>
      <c r="H29">
        <v>9.8800000000000008</v>
      </c>
      <c r="I29">
        <f>(H29/C29)</f>
        <v>1.0507061425897569E-2</v>
      </c>
      <c r="J29">
        <f>((H29/C29)*F29)</f>
        <v>9.2790486217457904</v>
      </c>
      <c r="K29" s="1">
        <v>0.01</v>
      </c>
      <c r="L29" s="1">
        <v>7.46</v>
      </c>
      <c r="M29">
        <f>100*((H29-(L29+K29))/(L29+K29))</f>
        <v>32.262382864792514</v>
      </c>
      <c r="N29">
        <f t="shared" si="2"/>
        <v>0.80503942855669286</v>
      </c>
      <c r="O29">
        <f>AVERAGE(N29:N31)</f>
        <v>0.83045616760582897</v>
      </c>
    </row>
    <row r="30" spans="1:15" x14ac:dyDescent="0.3">
      <c r="A30" s="3" t="s">
        <v>41</v>
      </c>
      <c r="B30" s="1">
        <v>4</v>
      </c>
      <c r="C30">
        <f>(295.51+318.22+340.3)-(3*4.57)</f>
        <v>940.31999999999994</v>
      </c>
      <c r="D30" s="1">
        <v>45</v>
      </c>
      <c r="E30">
        <v>2.5</v>
      </c>
      <c r="F30">
        <f t="shared" si="0"/>
        <v>883.125</v>
      </c>
      <c r="G30" t="s">
        <v>16</v>
      </c>
      <c r="H30">
        <v>10.36</v>
      </c>
      <c r="I30">
        <f>(H30/C30)</f>
        <v>1.1017525948613239E-2</v>
      </c>
      <c r="J30">
        <f>((H30/C30)*F30)</f>
        <v>9.729852603369066</v>
      </c>
      <c r="K30" s="1">
        <v>0.01</v>
      </c>
      <c r="L30" s="1">
        <v>8.09</v>
      </c>
      <c r="M30">
        <f>100*((H30-(L30+K30))/(L30+K30))</f>
        <v>27.901234567901234</v>
      </c>
      <c r="N30">
        <f t="shared" si="2"/>
        <v>0.83248948675700263</v>
      </c>
      <c r="O30">
        <v>0.83045616760582897</v>
      </c>
    </row>
    <row r="31" spans="1:15" x14ac:dyDescent="0.3">
      <c r="A31" s="3" t="s">
        <v>41</v>
      </c>
      <c r="B31" s="1">
        <v>4</v>
      </c>
      <c r="C31">
        <f>(295.51+318.22+340.3)-(3*4.57)</f>
        <v>940.31999999999994</v>
      </c>
      <c r="D31" s="1">
        <v>45</v>
      </c>
      <c r="E31">
        <v>2.5</v>
      </c>
      <c r="F31">
        <f t="shared" si="0"/>
        <v>883.125</v>
      </c>
      <c r="G31" t="s">
        <v>17</v>
      </c>
      <c r="H31">
        <v>10.5</v>
      </c>
      <c r="I31">
        <f>(H31/C31)</f>
        <v>1.116641143440531E-2</v>
      </c>
      <c r="J31">
        <f>((H31/C31)*F31)</f>
        <v>9.861337098009189</v>
      </c>
      <c r="K31" s="1">
        <v>0.26</v>
      </c>
      <c r="L31" s="1">
        <v>8.16</v>
      </c>
      <c r="M31">
        <f>100*((H31-(L31+K31))/(L31+K31))</f>
        <v>24.703087885985749</v>
      </c>
      <c r="N31">
        <f t="shared" si="2"/>
        <v>0.8538395875037913</v>
      </c>
      <c r="O31">
        <v>0.83045616760582897</v>
      </c>
    </row>
    <row r="32" spans="1:15" x14ac:dyDescent="0.3">
      <c r="A32" s="3" t="s">
        <v>40</v>
      </c>
      <c r="B32" s="1">
        <v>1</v>
      </c>
      <c r="C32">
        <f>(59.52+100.07+116.67)-(4.57+4.57+2.41)</f>
        <v>264.70999999999998</v>
      </c>
      <c r="D32" s="1">
        <v>15</v>
      </c>
      <c r="E32">
        <v>2.5</v>
      </c>
      <c r="F32">
        <f t="shared" si="0"/>
        <v>294.375</v>
      </c>
      <c r="G32" t="s">
        <v>15</v>
      </c>
      <c r="H32">
        <v>10.65</v>
      </c>
      <c r="I32">
        <f>(H32/C32)</f>
        <v>4.023270749121681E-2</v>
      </c>
      <c r="J32">
        <f>((H32/C32)*F32)</f>
        <v>11.843503267726948</v>
      </c>
      <c r="K32">
        <v>0.1</v>
      </c>
      <c r="L32">
        <v>7.24</v>
      </c>
      <c r="M32">
        <f>100*((H32-(L32+K32))/(L32+K32))</f>
        <v>45.095367847411453</v>
      </c>
      <c r="N32">
        <f t="shared" si="2"/>
        <v>0.61974905854091278</v>
      </c>
      <c r="O32">
        <f>AVERAGE(N32:N34)</f>
        <v>0.61981908329862523</v>
      </c>
    </row>
    <row r="33" spans="1:15" x14ac:dyDescent="0.3">
      <c r="A33" s="3" t="s">
        <v>40</v>
      </c>
      <c r="B33" s="1">
        <v>1</v>
      </c>
      <c r="C33">
        <f>(59.52+100.07+116.67)-(4.57+4.57+2.41)</f>
        <v>264.70999999999998</v>
      </c>
      <c r="D33" s="1">
        <v>15</v>
      </c>
      <c r="E33">
        <v>2.5</v>
      </c>
      <c r="F33">
        <f t="shared" si="0"/>
        <v>294.375</v>
      </c>
      <c r="G33" t="s">
        <v>16</v>
      </c>
      <c r="H33">
        <v>9.9700000000000006</v>
      </c>
      <c r="I33">
        <f>(H33/C33)</f>
        <v>3.7663858562200149E-2</v>
      </c>
      <c r="J33">
        <f>((H33/C33)*F33)</f>
        <v>11.087298364247669</v>
      </c>
      <c r="K33" t="s">
        <v>27</v>
      </c>
      <c r="L33" t="s">
        <v>27</v>
      </c>
      <c r="M33" t="s">
        <v>27</v>
      </c>
      <c r="N33" t="s">
        <v>27</v>
      </c>
      <c r="O33">
        <v>0.61981908329862523</v>
      </c>
    </row>
    <row r="34" spans="1:15" x14ac:dyDescent="0.3">
      <c r="A34" s="3" t="s">
        <v>40</v>
      </c>
      <c r="B34" s="1">
        <v>1</v>
      </c>
      <c r="C34">
        <f>(59.52+100.07+116.67)-(4.57+4.57+2.41)</f>
        <v>264.70999999999998</v>
      </c>
      <c r="D34" s="1">
        <v>15</v>
      </c>
      <c r="E34">
        <v>2.5</v>
      </c>
      <c r="F34">
        <f t="shared" si="0"/>
        <v>294.375</v>
      </c>
      <c r="G34" t="s">
        <v>17</v>
      </c>
      <c r="H34">
        <v>10.43</v>
      </c>
      <c r="I34">
        <f>(H34/C34)</f>
        <v>3.9401609308299654E-2</v>
      </c>
      <c r="J34">
        <f>((H34/C34)*F34)</f>
        <v>11.598848740130711</v>
      </c>
      <c r="K34">
        <v>0.03</v>
      </c>
      <c r="L34">
        <v>7.16</v>
      </c>
      <c r="M34">
        <f>100*((H34-(L34+K34))/(L34+K34))</f>
        <v>45.0625869262865</v>
      </c>
      <c r="N34">
        <f t="shared" si="2"/>
        <v>0.61988910805633757</v>
      </c>
      <c r="O34">
        <v>0.61981908329862523</v>
      </c>
    </row>
    <row r="35" spans="1:15" x14ac:dyDescent="0.3">
      <c r="A35" s="3" t="s">
        <v>40</v>
      </c>
      <c r="B35" s="1">
        <v>2</v>
      </c>
      <c r="C35">
        <f>(265.93+274.3+313.63)-(4.57+2.41+4.57)</f>
        <v>842.31000000000006</v>
      </c>
      <c r="D35" s="1">
        <v>30</v>
      </c>
      <c r="E35">
        <v>2.5</v>
      </c>
      <c r="F35">
        <f t="shared" si="0"/>
        <v>588.75</v>
      </c>
      <c r="G35" t="s">
        <v>15</v>
      </c>
      <c r="H35" s="1">
        <v>10.48</v>
      </c>
      <c r="I35">
        <f>(H35/C35)</f>
        <v>1.2441975044817229E-2</v>
      </c>
      <c r="J35">
        <f>((H35/C35)*F35)</f>
        <v>7.3252128076361434</v>
      </c>
      <c r="K35" s="1">
        <v>0.27</v>
      </c>
      <c r="L35" s="1">
        <v>7.71</v>
      </c>
      <c r="M35">
        <f>100*((H35-(L35+K35))/(L35+K35))</f>
        <v>31.32832080200501</v>
      </c>
      <c r="N35">
        <f t="shared" si="2"/>
        <v>1.0893881460592212</v>
      </c>
      <c r="O35">
        <f>AVERAGE(N35:N37)</f>
        <v>1.0834155574646271</v>
      </c>
    </row>
    <row r="36" spans="1:15" x14ac:dyDescent="0.3">
      <c r="A36" s="3" t="s">
        <v>40</v>
      </c>
      <c r="B36" s="1">
        <v>2</v>
      </c>
      <c r="C36">
        <f>(265.93+274.3+313.63)-(4.57+2.41+4.57)</f>
        <v>842.31000000000006</v>
      </c>
      <c r="D36" s="1">
        <v>30</v>
      </c>
      <c r="E36">
        <v>2.5</v>
      </c>
      <c r="F36">
        <f t="shared" si="0"/>
        <v>588.75</v>
      </c>
      <c r="G36" t="s">
        <v>16</v>
      </c>
      <c r="H36" s="1">
        <v>10.3</v>
      </c>
      <c r="I36">
        <f>(H36/C36)</f>
        <v>1.2228277000154338E-2</v>
      </c>
      <c r="J36">
        <f>((H36/C36)*F36)</f>
        <v>7.1993980838408662</v>
      </c>
      <c r="K36" s="1">
        <v>0.15</v>
      </c>
      <c r="L36" s="1">
        <v>7.8</v>
      </c>
      <c r="M36">
        <f>100*((H36-(L36+K36))/(L36+K36))</f>
        <v>29.559748427672961</v>
      </c>
      <c r="N36">
        <f t="shared" si="2"/>
        <v>1.1042589821285016</v>
      </c>
      <c r="O36">
        <v>1.0834155574646271</v>
      </c>
    </row>
    <row r="37" spans="1:15" x14ac:dyDescent="0.3">
      <c r="A37" s="3" t="s">
        <v>40</v>
      </c>
      <c r="B37" s="1">
        <v>2</v>
      </c>
      <c r="C37">
        <f>(265.93+274.3+313.63)-(4.57+2.41+4.57)</f>
        <v>842.31000000000006</v>
      </c>
      <c r="D37" s="1">
        <v>30</v>
      </c>
      <c r="E37">
        <v>2.5</v>
      </c>
      <c r="F37">
        <f t="shared" si="0"/>
        <v>588.75</v>
      </c>
      <c r="G37" t="s">
        <v>17</v>
      </c>
      <c r="H37" s="1">
        <v>10.9</v>
      </c>
      <c r="I37">
        <f>(H37/C37)</f>
        <v>1.2940603815697308E-2</v>
      </c>
      <c r="J37">
        <f>((H37/C37)*F37)</f>
        <v>7.61878049649179</v>
      </c>
      <c r="K37" s="1">
        <v>0.08</v>
      </c>
      <c r="L37" s="1">
        <v>7.97</v>
      </c>
      <c r="M37">
        <f>100*((H37-(L37+K37))/(L37+K37))</f>
        <v>35.403726708074558</v>
      </c>
      <c r="N37">
        <f t="shared" si="2"/>
        <v>1.0565995442061589</v>
      </c>
      <c r="O37">
        <v>1.0834155574646271</v>
      </c>
    </row>
    <row r="38" spans="1:15" x14ac:dyDescent="0.3">
      <c r="A38" s="6" t="s">
        <v>40</v>
      </c>
      <c r="B38" s="1">
        <v>3</v>
      </c>
      <c r="C38">
        <f>(311.26+293.58+307.1)-(3*4.57)</f>
        <v>898.2299999999999</v>
      </c>
      <c r="D38" s="1">
        <v>30</v>
      </c>
      <c r="E38">
        <v>2.5</v>
      </c>
      <c r="F38">
        <f t="shared" si="0"/>
        <v>588.75</v>
      </c>
      <c r="G38" t="s">
        <v>16</v>
      </c>
      <c r="H38">
        <v>10.25</v>
      </c>
      <c r="I38">
        <f>(H38/C38)</f>
        <v>1.1411331173530166E-2</v>
      </c>
      <c r="J38">
        <f>((H38/C38)*F38)</f>
        <v>6.7184212284158855</v>
      </c>
      <c r="K38">
        <v>0.17</v>
      </c>
      <c r="L38">
        <v>7.59</v>
      </c>
      <c r="M38">
        <f>100*((H38-(L38+K38))/(L38+K38))</f>
        <v>32.087628865979383</v>
      </c>
      <c r="N38">
        <f t="shared" si="2"/>
        <v>1.1550332639428302</v>
      </c>
      <c r="O38">
        <f>AVERAGE(N38:N39)</f>
        <v>1.1377648413446337</v>
      </c>
    </row>
    <row r="39" spans="1:15" x14ac:dyDescent="0.3">
      <c r="A39" s="6" t="s">
        <v>40</v>
      </c>
      <c r="B39" s="1">
        <v>3</v>
      </c>
      <c r="C39">
        <f>(311.26+293.58+307.1)-(3*4.57)</f>
        <v>898.2299999999999</v>
      </c>
      <c r="D39" s="1">
        <v>30</v>
      </c>
      <c r="E39">
        <v>2.5</v>
      </c>
      <c r="F39">
        <f t="shared" si="0"/>
        <v>588.75</v>
      </c>
      <c r="G39" t="s">
        <v>17</v>
      </c>
      <c r="H39">
        <v>10.28</v>
      </c>
      <c r="I39">
        <f>(H39/C39)</f>
        <v>1.1444730191599034E-2</v>
      </c>
      <c r="J39">
        <f>((H39/C39)*F39)</f>
        <v>6.7380849003039307</v>
      </c>
      <c r="K39">
        <v>0</v>
      </c>
      <c r="L39">
        <v>7.55</v>
      </c>
      <c r="M39">
        <f>100*((H39-(L39+K39))/(L39+K39))</f>
        <v>36.158940397350989</v>
      </c>
      <c r="N39">
        <f t="shared" si="2"/>
        <v>1.1204964187464375</v>
      </c>
      <c r="O39">
        <v>1.1377648413446337</v>
      </c>
    </row>
    <row r="40" spans="1:15" x14ac:dyDescent="0.3">
      <c r="A40" s="3" t="s">
        <v>42</v>
      </c>
      <c r="B40" s="1">
        <v>1</v>
      </c>
      <c r="C40">
        <f>(108.41+141.71+106.42)-(4.57+2.41+2.41)</f>
        <v>347.15000000000003</v>
      </c>
      <c r="D40" s="1">
        <v>15</v>
      </c>
      <c r="E40">
        <v>2.5</v>
      </c>
      <c r="F40">
        <f t="shared" si="0"/>
        <v>294.375</v>
      </c>
      <c r="G40" t="s">
        <v>15</v>
      </c>
      <c r="H40">
        <v>10.42</v>
      </c>
      <c r="I40">
        <f>(H40/C40)</f>
        <v>3.001584329540544E-2</v>
      </c>
      <c r="J40">
        <f>((H40/C40)*F40)</f>
        <v>8.8359138700849762</v>
      </c>
      <c r="K40">
        <v>0</v>
      </c>
      <c r="L40">
        <v>6.32</v>
      </c>
      <c r="M40">
        <f>100*((H40-(L40+K40))/(L40+K40))</f>
        <v>64.873417721518976</v>
      </c>
      <c r="N40">
        <f t="shared" si="2"/>
        <v>0.71526274394741474</v>
      </c>
      <c r="O40">
        <f>AVERAGE(N40:N42)</f>
        <v>0.72295622031127149</v>
      </c>
    </row>
    <row r="41" spans="1:15" x14ac:dyDescent="0.3">
      <c r="A41" s="3" t="s">
        <v>42</v>
      </c>
      <c r="B41" s="1">
        <v>1</v>
      </c>
      <c r="C41">
        <f>(108.41+141.71+106.42)-(4.57+2.41+2.41)</f>
        <v>347.15000000000003</v>
      </c>
      <c r="D41" s="1">
        <v>15</v>
      </c>
      <c r="E41">
        <v>2.5</v>
      </c>
      <c r="F41">
        <f t="shared" si="0"/>
        <v>294.375</v>
      </c>
      <c r="G41" t="s">
        <v>16</v>
      </c>
      <c r="H41">
        <v>10.36</v>
      </c>
      <c r="I41">
        <f>(H41/C41)</f>
        <v>2.9843007345527865E-2</v>
      </c>
      <c r="J41">
        <f>((H41/C41)*F41)</f>
        <v>8.785035287339765</v>
      </c>
      <c r="K41">
        <v>0.28000000000000003</v>
      </c>
      <c r="L41">
        <v>6.07</v>
      </c>
      <c r="M41">
        <f>100*((H41-(L41+K41))/(L41+K41))</f>
        <v>63.149606299212579</v>
      </c>
      <c r="N41">
        <f t="shared" si="2"/>
        <v>0.72282009033601413</v>
      </c>
      <c r="O41">
        <v>0.72295622031127149</v>
      </c>
    </row>
    <row r="42" spans="1:15" x14ac:dyDescent="0.3">
      <c r="A42" s="3" t="s">
        <v>42</v>
      </c>
      <c r="B42" s="1">
        <v>1</v>
      </c>
      <c r="C42">
        <f>(108.41+141.71+106.42)-(4.57+2.41+2.41)</f>
        <v>347.15000000000003</v>
      </c>
      <c r="D42" s="1">
        <v>15</v>
      </c>
      <c r="E42">
        <v>2.5</v>
      </c>
      <c r="F42">
        <f t="shared" si="0"/>
        <v>294.375</v>
      </c>
      <c r="G42" t="s">
        <v>17</v>
      </c>
      <c r="H42">
        <v>9.65</v>
      </c>
      <c r="I42">
        <f>(H42/C42)</f>
        <v>2.7797781938643237E-2</v>
      </c>
      <c r="J42">
        <f>((H42/C42)*F42)</f>
        <v>8.1829720581881027</v>
      </c>
      <c r="K42">
        <v>0</v>
      </c>
      <c r="L42">
        <v>5.98</v>
      </c>
      <c r="M42">
        <f>100*((H42-(L42+K42))/(L42+K42))</f>
        <v>61.371237458193974</v>
      </c>
      <c r="N42">
        <f t="shared" si="2"/>
        <v>0.73078582665038572</v>
      </c>
      <c r="O42">
        <v>0.72295622031127149</v>
      </c>
    </row>
    <row r="43" spans="1:15" x14ac:dyDescent="0.3">
      <c r="A43" s="3" t="s">
        <v>42</v>
      </c>
      <c r="B43" s="1">
        <v>2</v>
      </c>
      <c r="C43">
        <f>(273.14+285.24+256.87)-(3*4.57)</f>
        <v>801.54</v>
      </c>
      <c r="D43" s="1">
        <v>30</v>
      </c>
      <c r="E43">
        <v>2.5</v>
      </c>
      <c r="F43">
        <f t="shared" si="0"/>
        <v>588.75</v>
      </c>
      <c r="G43" t="s">
        <v>15</v>
      </c>
      <c r="H43">
        <v>10.8</v>
      </c>
      <c r="I43">
        <f>(H43/C43)</f>
        <v>1.3474062429822593E-2</v>
      </c>
      <c r="J43">
        <f>((H43/C43)*F43)</f>
        <v>7.932854255558051</v>
      </c>
      <c r="K43">
        <v>7.0000000000000007E-2</v>
      </c>
      <c r="L43">
        <v>7.54</v>
      </c>
      <c r="M43">
        <f>100*((H43-(L43+K43))/(L43+K43))</f>
        <v>41.918528252299609</v>
      </c>
      <c r="N43">
        <f t="shared" si="2"/>
        <v>0.95930162774239203</v>
      </c>
      <c r="O43">
        <f>AVERAGE(N43:N45)</f>
        <v>0.96772893000260163</v>
      </c>
    </row>
    <row r="44" spans="1:15" x14ac:dyDescent="0.3">
      <c r="A44" s="3" t="s">
        <v>42</v>
      </c>
      <c r="B44" s="1">
        <v>2</v>
      </c>
      <c r="C44">
        <f>(273.14+285.24+256.87)-(3*4.57)</f>
        <v>801.54</v>
      </c>
      <c r="D44" s="1">
        <v>30</v>
      </c>
      <c r="E44">
        <v>2.5</v>
      </c>
      <c r="F44">
        <f t="shared" si="0"/>
        <v>588.75</v>
      </c>
      <c r="G44" t="s">
        <v>16</v>
      </c>
      <c r="H44">
        <v>10.54</v>
      </c>
      <c r="I44">
        <f>(H44/C44)</f>
        <v>1.3149686852808344E-2</v>
      </c>
      <c r="J44">
        <f>((H44/C44)*F44)</f>
        <v>7.7418781345909125</v>
      </c>
      <c r="K44">
        <v>0.06</v>
      </c>
      <c r="L44">
        <v>7.15</v>
      </c>
      <c r="M44">
        <f>100*((H44-(L44+K44))/(L44+K44))</f>
        <v>46.185852981969475</v>
      </c>
      <c r="N44">
        <f t="shared" si="2"/>
        <v>0.9312985653682061</v>
      </c>
      <c r="O44">
        <v>0.96772893000260163</v>
      </c>
    </row>
    <row r="45" spans="1:15" x14ac:dyDescent="0.3">
      <c r="A45" s="3" t="s">
        <v>42</v>
      </c>
      <c r="B45" s="1">
        <v>2</v>
      </c>
      <c r="C45">
        <f>(273.14+285.24+256.87)-(3*4.57)</f>
        <v>801.54</v>
      </c>
      <c r="D45" s="1">
        <v>30</v>
      </c>
      <c r="E45">
        <v>2.5</v>
      </c>
      <c r="F45">
        <f t="shared" si="0"/>
        <v>588.75</v>
      </c>
      <c r="G45" t="s">
        <v>17</v>
      </c>
      <c r="H45">
        <v>10.029999999999999</v>
      </c>
      <c r="I45">
        <f>(H45/C45)</f>
        <v>1.2513411682511166E-2</v>
      </c>
      <c r="J45">
        <f>((H45/C45)*F45)</f>
        <v>7.3672711280784489</v>
      </c>
      <c r="K45">
        <v>0.01</v>
      </c>
      <c r="L45">
        <v>7.45</v>
      </c>
      <c r="M45">
        <f>100*((H45-(L45+K45))/(L45+K45))</f>
        <v>34.450402144772106</v>
      </c>
      <c r="N45">
        <f t="shared" si="2"/>
        <v>1.0125865968972065</v>
      </c>
      <c r="O45">
        <v>0.96772893000260163</v>
      </c>
    </row>
    <row r="46" spans="1:15" x14ac:dyDescent="0.3">
      <c r="A46" s="3" t="s">
        <v>42</v>
      </c>
      <c r="B46" s="1">
        <v>4</v>
      </c>
      <c r="C46">
        <f>(392.77+434.02+265.26)-(4.57+8.43+8.43)</f>
        <v>1070.6199999999999</v>
      </c>
      <c r="D46" s="1">
        <v>38</v>
      </c>
      <c r="E46">
        <v>2.5</v>
      </c>
      <c r="F46">
        <f t="shared" si="0"/>
        <v>745.75</v>
      </c>
      <c r="G46" t="s">
        <v>15</v>
      </c>
      <c r="H46">
        <v>10.62</v>
      </c>
      <c r="I46">
        <f>(H46/C46)</f>
        <v>9.9194859053632484E-3</v>
      </c>
      <c r="J46">
        <f>((H46/C46)*F46)</f>
        <v>7.3974566139246427</v>
      </c>
      <c r="K46">
        <v>0</v>
      </c>
      <c r="L46">
        <v>7</v>
      </c>
      <c r="M46">
        <f>100*((H46-(L46+K46))/(L46+K46))</f>
        <v>51.714285714285701</v>
      </c>
      <c r="N46">
        <f t="shared" si="2"/>
        <v>0.94627118012743894</v>
      </c>
      <c r="O46">
        <f>AVERAGE(N46:N48)</f>
        <v>1.0366595320077985</v>
      </c>
    </row>
    <row r="47" spans="1:15" x14ac:dyDescent="0.3">
      <c r="A47" s="3" t="s">
        <v>42</v>
      </c>
      <c r="B47" s="1">
        <v>4</v>
      </c>
      <c r="C47">
        <f>(392.77+434.02+265.26)-(4.57+8.43+8.43)</f>
        <v>1070.6199999999999</v>
      </c>
      <c r="D47" s="1">
        <v>38</v>
      </c>
      <c r="E47">
        <v>2.5</v>
      </c>
      <c r="F47">
        <f t="shared" si="0"/>
        <v>745.75</v>
      </c>
      <c r="G47" t="s">
        <v>16</v>
      </c>
      <c r="H47">
        <v>10.84</v>
      </c>
      <c r="I47">
        <f>(H47/C47)</f>
        <v>1.0124974313948928E-2</v>
      </c>
      <c r="J47">
        <f>((H47/C47)*F47)</f>
        <v>7.5506995946274129</v>
      </c>
      <c r="K47">
        <v>0.04</v>
      </c>
      <c r="L47">
        <v>8.4700000000000006</v>
      </c>
      <c r="M47">
        <f>100*((H47-(L47+K47))/(L47+K47))</f>
        <v>27.379553466509986</v>
      </c>
      <c r="N47">
        <f t="shared" si="2"/>
        <v>1.1270478838881581</v>
      </c>
      <c r="O47">
        <v>1.0366595320077985</v>
      </c>
    </row>
    <row r="48" spans="1:15" x14ac:dyDescent="0.3">
      <c r="A48" s="3" t="s">
        <v>42</v>
      </c>
      <c r="B48" s="1">
        <v>4</v>
      </c>
      <c r="C48">
        <f>(392.77+434.02+265.26)-(4.57+8.43+8.43)</f>
        <v>1070.6199999999999</v>
      </c>
      <c r="D48" s="1">
        <v>38</v>
      </c>
      <c r="E48">
        <v>2.5</v>
      </c>
      <c r="F48">
        <f t="shared" si="0"/>
        <v>745.75</v>
      </c>
      <c r="G48" t="s">
        <v>17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27</v>
      </c>
      <c r="O48">
        <v>1.0366595320077985</v>
      </c>
    </row>
    <row r="49" spans="1:15" x14ac:dyDescent="0.3">
      <c r="A49" s="3" t="s">
        <v>42</v>
      </c>
      <c r="B49" s="1">
        <v>3</v>
      </c>
      <c r="C49">
        <f>(297.53+290.8+358.48)-(4.57+2.41+2.41)</f>
        <v>937.42</v>
      </c>
      <c r="D49" s="1">
        <v>30</v>
      </c>
      <c r="E49">
        <v>2.5</v>
      </c>
      <c r="F49">
        <f t="shared" si="0"/>
        <v>588.75</v>
      </c>
      <c r="G49" t="s">
        <v>15</v>
      </c>
      <c r="H49">
        <v>10.67</v>
      </c>
      <c r="I49">
        <f>(H49/C49)</f>
        <v>1.1382304623327857E-2</v>
      </c>
      <c r="J49">
        <f>((H49/C49)*F49)</f>
        <v>6.7013318469842762</v>
      </c>
      <c r="K49" s="1">
        <v>0.14000000000000001</v>
      </c>
      <c r="L49" s="1">
        <v>8.27</v>
      </c>
      <c r="M49">
        <f>100*((H49-(L49+K49))/(L49+K49))</f>
        <v>26.872770511296075</v>
      </c>
      <c r="N49">
        <f t="shared" si="2"/>
        <v>1.2549744128526714</v>
      </c>
      <c r="O49">
        <f>AVERAGE(N49:N51)</f>
        <v>1.2322653750264858</v>
      </c>
    </row>
    <row r="50" spans="1:15" x14ac:dyDescent="0.3">
      <c r="A50" s="3" t="s">
        <v>42</v>
      </c>
      <c r="B50" s="1">
        <v>3</v>
      </c>
      <c r="C50">
        <f>(297.53+290.8+358.48)-(4.57+2.41+2.41)</f>
        <v>937.42</v>
      </c>
      <c r="D50" s="1">
        <v>30</v>
      </c>
      <c r="E50">
        <v>2.5</v>
      </c>
      <c r="F50">
        <f t="shared" si="0"/>
        <v>588.75</v>
      </c>
      <c r="G50" t="s">
        <v>16</v>
      </c>
      <c r="H50">
        <v>11.28</v>
      </c>
      <c r="I50">
        <f>(H50/C50)</f>
        <v>1.2033026818288493E-2</v>
      </c>
      <c r="J50">
        <f>((H50/C50)*F50)</f>
        <v>7.0844445392673503</v>
      </c>
      <c r="K50" s="1">
        <v>7.0000000000000007E-2</v>
      </c>
      <c r="L50" s="1">
        <v>8.5399999999999991</v>
      </c>
      <c r="M50">
        <f>100*((H50-(L50+K50))/(L50+K50))</f>
        <v>31.010452961672474</v>
      </c>
      <c r="N50">
        <f t="shared" si="2"/>
        <v>1.2153387541220582</v>
      </c>
      <c r="O50">
        <v>1.2322653750264858</v>
      </c>
    </row>
    <row r="51" spans="1:15" x14ac:dyDescent="0.3">
      <c r="A51" s="3" t="s">
        <v>42</v>
      </c>
      <c r="B51" s="1">
        <v>3</v>
      </c>
      <c r="C51">
        <f>(297.53+290.8+358.48)-(4.57+2.41+2.41)</f>
        <v>937.42</v>
      </c>
      <c r="D51" s="1">
        <v>30</v>
      </c>
      <c r="E51">
        <v>2.5</v>
      </c>
      <c r="F51">
        <f t="shared" si="0"/>
        <v>588.75</v>
      </c>
      <c r="G51" t="s">
        <v>17</v>
      </c>
      <c r="H51">
        <v>10.1</v>
      </c>
      <c r="I51">
        <f>(H51/C51)</f>
        <v>1.0774252736233492E-2</v>
      </c>
      <c r="J51">
        <f>((H51/C51)*F51)</f>
        <v>6.3433412984574682</v>
      </c>
      <c r="K51" s="1">
        <v>0.03</v>
      </c>
      <c r="L51" s="1">
        <v>7.75</v>
      </c>
      <c r="M51">
        <f>100*((H51-(L51+K51))/(L51+K51))</f>
        <v>29.820051413881739</v>
      </c>
      <c r="N51">
        <f t="shared" si="2"/>
        <v>1.2264829581047278</v>
      </c>
      <c r="O51">
        <v>1.2322653750264858</v>
      </c>
    </row>
    <row r="52" spans="1:15" x14ac:dyDescent="0.3">
      <c r="A52" t="s">
        <v>33</v>
      </c>
      <c r="B52" s="1">
        <v>3</v>
      </c>
      <c r="C52">
        <f>(277.82+272.54+260.21)-(3*4.57)</f>
        <v>796.8599999999999</v>
      </c>
      <c r="D52" s="1">
        <v>30</v>
      </c>
      <c r="E52">
        <v>2.5</v>
      </c>
      <c r="F52">
        <f t="shared" si="0"/>
        <v>588.75</v>
      </c>
      <c r="G52" t="s">
        <v>15</v>
      </c>
      <c r="H52">
        <v>10.78</v>
      </c>
      <c r="I52">
        <f>(H52/C52)</f>
        <v>1.3528097783801421E-2</v>
      </c>
      <c r="J52">
        <f>((H52/C52)*F52)</f>
        <v>7.964667570213086</v>
      </c>
      <c r="K52">
        <v>0.03</v>
      </c>
      <c r="L52">
        <v>8.5399999999999991</v>
      </c>
      <c r="M52">
        <f>100*((H52-(L52+K52))/(L52+K52))</f>
        <v>25.787631271878659</v>
      </c>
      <c r="N52">
        <f t="shared" si="2"/>
        <v>1.0760022216182361</v>
      </c>
      <c r="O52">
        <f>AVERAGE(N52:N54)</f>
        <v>1.0690486652110716</v>
      </c>
    </row>
    <row r="53" spans="1:15" x14ac:dyDescent="0.3">
      <c r="A53" t="s">
        <v>33</v>
      </c>
      <c r="B53" s="1">
        <v>3</v>
      </c>
      <c r="C53">
        <f>(277.82+272.54+260.21)-(3*4.57)</f>
        <v>796.8599999999999</v>
      </c>
      <c r="D53" s="1">
        <v>30</v>
      </c>
      <c r="E53">
        <v>2.5</v>
      </c>
      <c r="F53">
        <f t="shared" si="0"/>
        <v>588.75</v>
      </c>
      <c r="G53" t="s">
        <v>16</v>
      </c>
      <c r="H53">
        <v>11.11</v>
      </c>
      <c r="I53">
        <f>(H53/C53)</f>
        <v>1.3942223226162689E-2</v>
      </c>
      <c r="J53">
        <f>((H53/C53)*F53)</f>
        <v>8.2084839244032839</v>
      </c>
      <c r="K53">
        <v>0</v>
      </c>
      <c r="L53">
        <v>8.7100000000000009</v>
      </c>
      <c r="M53">
        <f>100*((H53-(L53+K53))/(L53+K53))</f>
        <v>27.554535017221564</v>
      </c>
      <c r="N53">
        <f t="shared" si="2"/>
        <v>1.061097284250718</v>
      </c>
      <c r="O53">
        <v>1.0690486652110716</v>
      </c>
    </row>
    <row r="54" spans="1:15" x14ac:dyDescent="0.3">
      <c r="A54" t="s">
        <v>33</v>
      </c>
      <c r="B54" s="1">
        <v>3</v>
      </c>
      <c r="C54">
        <f>(277.82+272.54+260.21)-(3*4.57)</f>
        <v>796.8599999999999</v>
      </c>
      <c r="D54" s="1">
        <v>30</v>
      </c>
      <c r="E54">
        <v>2.5</v>
      </c>
      <c r="F54">
        <f t="shared" si="0"/>
        <v>588.75</v>
      </c>
      <c r="G54" t="s">
        <v>17</v>
      </c>
      <c r="H54">
        <v>10.84</v>
      </c>
      <c r="I54">
        <f>(H54/C54)</f>
        <v>1.3603393318776198E-2</v>
      </c>
      <c r="J54">
        <f>((H54/C54)*F54)</f>
        <v>8.0089978164294866</v>
      </c>
      <c r="K54">
        <v>0</v>
      </c>
      <c r="L54">
        <v>8.57</v>
      </c>
      <c r="M54">
        <f>100*((H54-(L54+K54))/(L54+K54))</f>
        <v>26.48774795799299</v>
      </c>
      <c r="N54">
        <f t="shared" si="2"/>
        <v>1.0700464897642605</v>
      </c>
      <c r="O54">
        <v>1.0690486652110716</v>
      </c>
    </row>
    <row r="55" spans="1:15" x14ac:dyDescent="0.3">
      <c r="A55" t="s">
        <v>33</v>
      </c>
      <c r="B55" s="1">
        <v>2</v>
      </c>
      <c r="C55">
        <f>(252.75+235.71+252.8)-(4.57+2.41+2.41)</f>
        <v>731.87</v>
      </c>
      <c r="D55" s="1">
        <v>30</v>
      </c>
      <c r="E55">
        <v>2.5</v>
      </c>
      <c r="F55">
        <f t="shared" si="0"/>
        <v>588.75</v>
      </c>
      <c r="G55" t="s">
        <v>15</v>
      </c>
      <c r="H55">
        <v>10.08</v>
      </c>
      <c r="I55">
        <f>(H55/C55)</f>
        <v>1.3772937816825393E-2</v>
      </c>
      <c r="J55">
        <f>((H55/C55)*F55)</f>
        <v>8.1088171396559492</v>
      </c>
      <c r="K55">
        <v>0.01</v>
      </c>
      <c r="L55">
        <v>7.29</v>
      </c>
      <c r="M55">
        <f>100*((H55-(L55+K55))/(L55+K55))</f>
        <v>38.082191780821923</v>
      </c>
      <c r="N55">
        <f t="shared" si="2"/>
        <v>0.90025460856671058</v>
      </c>
      <c r="O55">
        <f>AVERAGE(N55:N57)</f>
        <v>0.93146351298756802</v>
      </c>
    </row>
    <row r="56" spans="1:15" x14ac:dyDescent="0.3">
      <c r="A56" t="s">
        <v>33</v>
      </c>
      <c r="B56" s="1">
        <v>2</v>
      </c>
      <c r="C56">
        <f>(252.75+235.71+252.8)-(4.57+2.41+2.41)</f>
        <v>731.87</v>
      </c>
      <c r="D56" s="1">
        <v>30</v>
      </c>
      <c r="E56">
        <v>2.5</v>
      </c>
      <c r="F56">
        <f t="shared" si="0"/>
        <v>588.75</v>
      </c>
      <c r="G56" t="s">
        <v>16</v>
      </c>
      <c r="H56">
        <v>11.25</v>
      </c>
      <c r="I56">
        <f>(H56/C56)</f>
        <v>1.5371582384849768E-2</v>
      </c>
      <c r="J56">
        <f>((H56/C56)*F56)</f>
        <v>9.0500191290803009</v>
      </c>
      <c r="K56">
        <v>0</v>
      </c>
      <c r="L56">
        <v>8.66</v>
      </c>
      <c r="M56">
        <f>100*((H56-(L56+K56))/(L56+K56))</f>
        <v>29.907621247113163</v>
      </c>
      <c r="N56">
        <f t="shared" si="2"/>
        <v>0.95690405472988915</v>
      </c>
      <c r="O56">
        <v>0.93146351298756802</v>
      </c>
    </row>
    <row r="57" spans="1:15" x14ac:dyDescent="0.3">
      <c r="A57" t="s">
        <v>33</v>
      </c>
      <c r="B57" s="1">
        <v>2</v>
      </c>
      <c r="C57">
        <f>(252.75+235.71+252.8)-(4.57+2.41+2.41)</f>
        <v>731.87</v>
      </c>
      <c r="D57" s="1">
        <v>30</v>
      </c>
      <c r="E57">
        <v>2.5</v>
      </c>
      <c r="F57">
        <f t="shared" si="0"/>
        <v>588.75</v>
      </c>
      <c r="G57" t="s">
        <v>17</v>
      </c>
      <c r="H57">
        <v>10.119999999999999</v>
      </c>
      <c r="I57">
        <f>(H57/C57)</f>
        <v>1.3827592331971525E-2</v>
      </c>
      <c r="J57">
        <f>((H57/C57)*F57)</f>
        <v>8.140994985448236</v>
      </c>
      <c r="K57">
        <v>0</v>
      </c>
      <c r="L57">
        <v>7.63</v>
      </c>
      <c r="M57">
        <f>100*((H57-(L57+K57))/(L57+K57))</f>
        <v>32.634338138925287</v>
      </c>
      <c r="N57">
        <f t="shared" si="2"/>
        <v>0.93723187566610433</v>
      </c>
      <c r="O57">
        <v>0.93146351298756802</v>
      </c>
    </row>
    <row r="58" spans="1:15" x14ac:dyDescent="0.3">
      <c r="A58" t="s">
        <v>33</v>
      </c>
      <c r="B58" s="1">
        <v>4</v>
      </c>
      <c r="C58">
        <f>(328.48+192.27+335.86)-(4.57+8.43+8.43+4.57)</f>
        <v>830.61</v>
      </c>
      <c r="D58" s="1">
        <v>45</v>
      </c>
      <c r="E58">
        <v>2.5</v>
      </c>
      <c r="F58">
        <f t="shared" si="0"/>
        <v>883.125</v>
      </c>
      <c r="G58" t="s">
        <v>15</v>
      </c>
      <c r="H58">
        <v>10.199999999999999</v>
      </c>
      <c r="I58">
        <f>(H58/C58)</f>
        <v>1.2280131469642791E-2</v>
      </c>
      <c r="J58">
        <f>((H58/C58)*F58)</f>
        <v>10.84489110412829</v>
      </c>
      <c r="K58">
        <v>0.03</v>
      </c>
      <c r="L58">
        <v>7.93</v>
      </c>
      <c r="M58">
        <f>100*((H58-(L58+K58))/(L58+K58))</f>
        <v>28.140703517587934</v>
      </c>
      <c r="N58">
        <f t="shared" si="2"/>
        <v>0.73398616210815537</v>
      </c>
      <c r="O58">
        <f>AVERAGE(N58:N60)</f>
        <v>0.74686213424418069</v>
      </c>
    </row>
    <row r="59" spans="1:15" x14ac:dyDescent="0.3">
      <c r="A59" t="s">
        <v>33</v>
      </c>
      <c r="B59" s="1">
        <v>4</v>
      </c>
      <c r="C59">
        <f>(328.48+192.27+335.86)-(4.57+8.43+8.43+4.57)</f>
        <v>830.61</v>
      </c>
      <c r="D59" s="1">
        <v>45</v>
      </c>
      <c r="E59">
        <v>2.5</v>
      </c>
      <c r="F59">
        <f t="shared" si="0"/>
        <v>883.125</v>
      </c>
      <c r="G59" t="s">
        <v>16</v>
      </c>
      <c r="H59">
        <v>10.88</v>
      </c>
      <c r="I59">
        <f>(H59/C59)</f>
        <v>1.3098806900952312E-2</v>
      </c>
      <c r="J59">
        <f>((H59/C59)*F59)</f>
        <v>11.567883844403511</v>
      </c>
      <c r="K59">
        <v>0.16</v>
      </c>
      <c r="L59">
        <v>8.56</v>
      </c>
      <c r="M59">
        <f>100*((H59-(L59+K59))/(L59+K59))</f>
        <v>24.77064220183486</v>
      </c>
      <c r="N59">
        <f t="shared" si="2"/>
        <v>0.75381116523042346</v>
      </c>
      <c r="O59">
        <v>0.74686213424418069</v>
      </c>
    </row>
    <row r="60" spans="1:15" x14ac:dyDescent="0.3">
      <c r="A60" t="s">
        <v>33</v>
      </c>
      <c r="B60" s="1">
        <v>4</v>
      </c>
      <c r="C60">
        <f>(328.48+192.27+335.86)-(4.57+8.43+8.43+4.57)</f>
        <v>830.61</v>
      </c>
      <c r="D60" s="1">
        <v>45</v>
      </c>
      <c r="E60">
        <v>2.5</v>
      </c>
      <c r="F60">
        <f t="shared" si="0"/>
        <v>883.125</v>
      </c>
      <c r="G60" t="s">
        <v>17</v>
      </c>
      <c r="H60">
        <v>10.42</v>
      </c>
      <c r="I60">
        <f>(H60/C60)</f>
        <v>1.2544997050360577E-2</v>
      </c>
      <c r="J60">
        <f>((H60/C60)*F60)</f>
        <v>11.078800520099685</v>
      </c>
      <c r="K60">
        <v>0.06</v>
      </c>
      <c r="L60">
        <v>8.2799999999999994</v>
      </c>
      <c r="M60">
        <f>100*((H60-(L60+K60))/(L60+K60))</f>
        <v>24.940047961630697</v>
      </c>
      <c r="N60">
        <f t="shared" si="2"/>
        <v>0.75278907539396311</v>
      </c>
      <c r="O60">
        <v>0.74686213424418069</v>
      </c>
    </row>
    <row r="61" spans="1:15" x14ac:dyDescent="0.3">
      <c r="A61" s="3" t="s">
        <v>33</v>
      </c>
      <c r="B61" s="1">
        <v>1</v>
      </c>
      <c r="C61">
        <f>(130.81+112.19+84.94)-(4.57+2.41+2.41)</f>
        <v>318.55</v>
      </c>
      <c r="D61" s="1">
        <v>15</v>
      </c>
      <c r="E61">
        <v>2.5</v>
      </c>
      <c r="F61">
        <f t="shared" si="0"/>
        <v>294.375</v>
      </c>
      <c r="G61" t="s">
        <v>15</v>
      </c>
      <c r="H61">
        <v>9.5</v>
      </c>
      <c r="I61">
        <f>(H61/C61)</f>
        <v>2.9822633809449065E-2</v>
      </c>
      <c r="J61">
        <f>((H61/C61)*F61)</f>
        <v>8.7790378276565679</v>
      </c>
      <c r="K61">
        <v>0</v>
      </c>
      <c r="L61">
        <v>6.25</v>
      </c>
      <c r="M61">
        <f>100*((H61-(L61+K61))/(L61+K61))</f>
        <v>52</v>
      </c>
      <c r="N61">
        <f t="shared" si="2"/>
        <v>0.71192311990166501</v>
      </c>
      <c r="O61">
        <f>AVERAGE(N61:N63)</f>
        <v>0.70124602871352393</v>
      </c>
    </row>
    <row r="62" spans="1:15" x14ac:dyDescent="0.3">
      <c r="A62" s="3" t="s">
        <v>33</v>
      </c>
      <c r="B62" s="1">
        <v>1</v>
      </c>
      <c r="C62">
        <f>(130.81+112.19+84.94)-(4.57+2.41+2.41)</f>
        <v>318.55</v>
      </c>
      <c r="D62" s="1">
        <v>15</v>
      </c>
      <c r="E62">
        <v>2.5</v>
      </c>
      <c r="F62">
        <f t="shared" si="0"/>
        <v>294.375</v>
      </c>
      <c r="G62" t="s">
        <v>16</v>
      </c>
      <c r="H62">
        <v>10.31</v>
      </c>
      <c r="I62">
        <f>(H62/C62)</f>
        <v>3.2365405744781042E-2</v>
      </c>
      <c r="J62">
        <f>((H62/C62)*F62)</f>
        <v>9.5275663161199198</v>
      </c>
      <c r="K62">
        <v>0.04</v>
      </c>
      <c r="L62">
        <v>6.67</v>
      </c>
      <c r="M62">
        <f>100*((H62-(L62+K62))/(L62+K62))</f>
        <v>53.651266766020875</v>
      </c>
      <c r="N62">
        <f t="shared" si="2"/>
        <v>0.70427219054326484</v>
      </c>
      <c r="O62">
        <v>0.70124602871352393</v>
      </c>
    </row>
    <row r="63" spans="1:15" x14ac:dyDescent="0.3">
      <c r="A63" s="3" t="s">
        <v>33</v>
      </c>
      <c r="B63" s="1">
        <v>1</v>
      </c>
      <c r="C63">
        <f>(130.81+112.19+84.94)-(4.57+2.41+2.41)</f>
        <v>318.55</v>
      </c>
      <c r="D63" s="1">
        <v>15</v>
      </c>
      <c r="E63">
        <v>2.5</v>
      </c>
      <c r="F63">
        <f t="shared" si="0"/>
        <v>294.375</v>
      </c>
      <c r="G63" t="s">
        <v>17</v>
      </c>
      <c r="H63">
        <v>10.01</v>
      </c>
      <c r="I63">
        <f>(H63/C63)</f>
        <v>3.1423638361324752E-2</v>
      </c>
      <c r="J63">
        <f>((H63/C63)*F63)</f>
        <v>9.2503335426149746</v>
      </c>
      <c r="K63">
        <v>0</v>
      </c>
      <c r="L63">
        <v>6.36</v>
      </c>
      <c r="M63">
        <f>100*((H63-(L63+K63))/(L63+K63))</f>
        <v>57.389937106918232</v>
      </c>
      <c r="N63">
        <f t="shared" si="2"/>
        <v>0.68754277569564193</v>
      </c>
      <c r="O63">
        <v>0.70124602871352393</v>
      </c>
    </row>
    <row r="64" spans="1:15" x14ac:dyDescent="0.3">
      <c r="A64" s="3" t="s">
        <v>43</v>
      </c>
      <c r="B64" s="1">
        <v>4</v>
      </c>
      <c r="C64">
        <f>(350.39+379.11+357.09)-(3*4.57)</f>
        <v>1072.8799999999999</v>
      </c>
      <c r="D64" s="1">
        <v>45</v>
      </c>
      <c r="E64">
        <v>2.5</v>
      </c>
      <c r="F64">
        <f t="shared" si="0"/>
        <v>883.125</v>
      </c>
      <c r="G64" t="s">
        <v>15</v>
      </c>
      <c r="H64" s="1">
        <v>10.46</v>
      </c>
      <c r="I64">
        <f>(H64/C64)</f>
        <v>9.7494593990008222E-3</v>
      </c>
      <c r="J64">
        <f>((H64/C64)*F64)</f>
        <v>8.6099913317426005</v>
      </c>
      <c r="K64" s="1">
        <v>7.0000000000000007E-2</v>
      </c>
      <c r="L64" s="1">
        <v>7.94</v>
      </c>
      <c r="M64">
        <f>100*((H64-(L64+K64))/(L64+K64))</f>
        <v>30.586766541822737</v>
      </c>
      <c r="N64">
        <f t="shared" si="2"/>
        <v>0.93031452545943893</v>
      </c>
      <c r="O64">
        <f>AVERAGE(N64:N66)</f>
        <v>0.92483691690618886</v>
      </c>
    </row>
    <row r="65" spans="1:15" x14ac:dyDescent="0.3">
      <c r="A65" s="3" t="s">
        <v>43</v>
      </c>
      <c r="B65" s="1">
        <v>4</v>
      </c>
      <c r="C65">
        <f>(350.39+379.11+357.09)-(3*4.57)</f>
        <v>1072.8799999999999</v>
      </c>
      <c r="D65" s="1">
        <v>45</v>
      </c>
      <c r="E65">
        <v>2.5</v>
      </c>
      <c r="F65">
        <f t="shared" si="0"/>
        <v>883.125</v>
      </c>
      <c r="G65" t="s">
        <v>16</v>
      </c>
      <c r="H65" s="1">
        <v>9.99</v>
      </c>
      <c r="I65">
        <f>(H65/C65)</f>
        <v>9.3113861755275539E-3</v>
      </c>
      <c r="J65">
        <f>((H65/C65)*F65)</f>
        <v>8.2231179162627708</v>
      </c>
      <c r="K65" s="1">
        <v>0.1</v>
      </c>
      <c r="L65" s="1">
        <v>7.46</v>
      </c>
      <c r="M65">
        <f>100*((H65-(L65+K65))/(L65+K65))</f>
        <v>32.142857142857153</v>
      </c>
      <c r="N65">
        <f t="shared" si="2"/>
        <v>0.91935930835293878</v>
      </c>
      <c r="O65">
        <v>0.92483691690618886</v>
      </c>
    </row>
    <row r="66" spans="1:15" x14ac:dyDescent="0.3">
      <c r="A66" s="3" t="s">
        <v>43</v>
      </c>
      <c r="B66" s="1">
        <v>4</v>
      </c>
      <c r="C66">
        <f>(350.39+379.11+357.09)-(3*4.57)</f>
        <v>1072.8799999999999</v>
      </c>
      <c r="D66" s="1">
        <v>45</v>
      </c>
      <c r="E66">
        <v>2.5</v>
      </c>
      <c r="F66">
        <f t="shared" si="0"/>
        <v>883.125</v>
      </c>
      <c r="G66" t="s">
        <v>17</v>
      </c>
      <c r="H66" t="s">
        <v>27</v>
      </c>
      <c r="I66" t="s">
        <v>27</v>
      </c>
      <c r="J66" t="s">
        <v>27</v>
      </c>
      <c r="K66" s="1" t="s">
        <v>27</v>
      </c>
      <c r="L66" s="1" t="s">
        <v>27</v>
      </c>
      <c r="M66" t="s">
        <v>27</v>
      </c>
      <c r="N66" t="s">
        <v>27</v>
      </c>
      <c r="O66">
        <v>0.92483691690618886</v>
      </c>
    </row>
    <row r="67" spans="1:15" x14ac:dyDescent="0.3">
      <c r="A67" s="3" t="s">
        <v>43</v>
      </c>
      <c r="B67" s="1">
        <v>2</v>
      </c>
      <c r="C67">
        <f>(206.05+296.46+280.61)-(4.57+2.41+2.41)</f>
        <v>773.73</v>
      </c>
      <c r="D67" s="1">
        <v>30</v>
      </c>
      <c r="E67">
        <v>2.5</v>
      </c>
      <c r="F67">
        <f t="shared" ref="F67:F130" si="5">(3.14*(E67^2)*D67)</f>
        <v>588.75</v>
      </c>
      <c r="G67" t="s">
        <v>15</v>
      </c>
      <c r="H67">
        <v>10.25</v>
      </c>
      <c r="I67">
        <f>(H67/C67)</f>
        <v>1.3247515283109095E-2</v>
      </c>
      <c r="J67">
        <f>((H67/C67)*F67)</f>
        <v>7.7994746229304797</v>
      </c>
      <c r="K67" s="1">
        <v>0.3</v>
      </c>
      <c r="L67" s="1">
        <v>8.27</v>
      </c>
      <c r="M67">
        <f>100*((H67-(L67+K67))/(L67+K67))</f>
        <v>19.603267211201864</v>
      </c>
      <c r="N67">
        <f t="shared" ref="N67:N130" si="6">((L67+K67)/J67)</f>
        <v>1.0987919589871058</v>
      </c>
      <c r="O67">
        <f>AVERAGE(N67:N69)</f>
        <v>1.0386409161601773</v>
      </c>
    </row>
    <row r="68" spans="1:15" x14ac:dyDescent="0.3">
      <c r="A68" s="3" t="s">
        <v>43</v>
      </c>
      <c r="B68" s="1">
        <v>2</v>
      </c>
      <c r="C68">
        <f>(206.05+296.46+280.61)-(4.57+2.41+2.41)</f>
        <v>773.73</v>
      </c>
      <c r="D68" s="1">
        <v>30</v>
      </c>
      <c r="E68">
        <v>2.5</v>
      </c>
      <c r="F68">
        <f t="shared" si="5"/>
        <v>588.75</v>
      </c>
      <c r="G68" t="s">
        <v>16</v>
      </c>
      <c r="H68">
        <v>10.48</v>
      </c>
      <c r="I68">
        <f>(H68/C68)</f>
        <v>1.354477660165691E-2</v>
      </c>
      <c r="J68">
        <f>((H68/C68)*F68)</f>
        <v>7.9744872242255056</v>
      </c>
      <c r="K68" s="1">
        <v>0.11</v>
      </c>
      <c r="L68" s="1">
        <v>8.5399999999999991</v>
      </c>
      <c r="M68">
        <f>100*((H68-(L68+K68))/(L68+K68))</f>
        <v>21.156069364161876</v>
      </c>
      <c r="N68">
        <f t="shared" si="6"/>
        <v>1.0847092429620262</v>
      </c>
      <c r="O68">
        <v>1.0386409161601773</v>
      </c>
    </row>
    <row r="69" spans="1:15" x14ac:dyDescent="0.3">
      <c r="A69" s="3" t="s">
        <v>43</v>
      </c>
      <c r="B69" s="1">
        <v>2</v>
      </c>
      <c r="C69">
        <f>(206.05+296.46+280.61)-(4.57+2.41+2.41)</f>
        <v>773.73</v>
      </c>
      <c r="D69" s="1">
        <v>30</v>
      </c>
      <c r="E69">
        <v>2.5</v>
      </c>
      <c r="F69">
        <f t="shared" si="5"/>
        <v>588.75</v>
      </c>
      <c r="G69" t="s">
        <v>17</v>
      </c>
      <c r="H69">
        <v>11.05</v>
      </c>
      <c r="I69">
        <f>(H69/C69)</f>
        <v>1.4281467695449317E-2</v>
      </c>
      <c r="J69">
        <f>((H69/C69)*F69)</f>
        <v>8.4082141056957855</v>
      </c>
      <c r="K69" s="1">
        <v>0.09</v>
      </c>
      <c r="L69" s="1">
        <v>7.75</v>
      </c>
      <c r="M69">
        <f>100*((H69-(L69+K69))/(L69+K69))</f>
        <v>40.943877551020421</v>
      </c>
      <c r="N69">
        <f t="shared" si="6"/>
        <v>0.93242154653140041</v>
      </c>
      <c r="O69">
        <v>1.0386409161601773</v>
      </c>
    </row>
    <row r="70" spans="1:15" x14ac:dyDescent="0.3">
      <c r="A70" s="6" t="s">
        <v>43</v>
      </c>
      <c r="B70" s="1">
        <v>1</v>
      </c>
      <c r="C70">
        <f>(74.34+125.91+113.69)-(3*4.57)</f>
        <v>300.23</v>
      </c>
      <c r="D70" s="1">
        <v>15</v>
      </c>
      <c r="E70">
        <v>2.5</v>
      </c>
      <c r="F70">
        <f t="shared" si="5"/>
        <v>294.375</v>
      </c>
      <c r="G70" t="s">
        <v>15</v>
      </c>
      <c r="H70">
        <v>10.14</v>
      </c>
      <c r="I70">
        <f>(H70/C70)</f>
        <v>3.3774106518335942E-2</v>
      </c>
      <c r="J70">
        <f>((H70/C70)*F70)</f>
        <v>9.9422526063351437</v>
      </c>
      <c r="K70">
        <v>0.22</v>
      </c>
      <c r="L70">
        <v>7.02</v>
      </c>
      <c r="M70">
        <f>100*((H70-(L70+K70))/(L70+K70))</f>
        <v>40.055248618784553</v>
      </c>
      <c r="N70">
        <f t="shared" si="6"/>
        <v>0.72820519520764482</v>
      </c>
      <c r="O70">
        <f>AVERAGE(N70:N71)</f>
        <v>0.72660572939740131</v>
      </c>
    </row>
    <row r="71" spans="1:15" x14ac:dyDescent="0.3">
      <c r="A71" s="6" t="s">
        <v>43</v>
      </c>
      <c r="B71" s="1">
        <v>1</v>
      </c>
      <c r="C71">
        <f>(74.34+125.91+113.69)-(3*4.57)</f>
        <v>300.23</v>
      </c>
      <c r="D71" s="1">
        <v>15</v>
      </c>
      <c r="E71">
        <v>2.5</v>
      </c>
      <c r="F71">
        <f t="shared" si="5"/>
        <v>294.375</v>
      </c>
      <c r="G71" t="s">
        <v>16</v>
      </c>
      <c r="H71">
        <v>10.029999999999999</v>
      </c>
      <c r="I71">
        <f>(H71/C71)</f>
        <v>3.3407720747426969E-2</v>
      </c>
      <c r="J71">
        <f>((H71/C71)*F71)</f>
        <v>9.8343977950238148</v>
      </c>
      <c r="K71">
        <v>0.05</v>
      </c>
      <c r="L71">
        <v>7.08</v>
      </c>
      <c r="M71">
        <f>100*((H71-(L71+K71))/(L71+K71))</f>
        <v>40.673211781206163</v>
      </c>
      <c r="N71">
        <f t="shared" si="6"/>
        <v>0.72500626358715781</v>
      </c>
      <c r="O71">
        <v>0.72660572939740131</v>
      </c>
    </row>
    <row r="72" spans="1:15" x14ac:dyDescent="0.3">
      <c r="A72" s="6" t="s">
        <v>43</v>
      </c>
      <c r="B72" s="1">
        <v>3</v>
      </c>
      <c r="C72">
        <f>(299.37+340.22+271.3)-(3*4.57)</f>
        <v>897.18000000000006</v>
      </c>
      <c r="D72" s="1">
        <v>30</v>
      </c>
      <c r="E72">
        <v>2.5</v>
      </c>
      <c r="F72">
        <f t="shared" si="5"/>
        <v>588.75</v>
      </c>
      <c r="G72" t="s">
        <v>17</v>
      </c>
      <c r="H72">
        <v>10.09</v>
      </c>
      <c r="I72">
        <f>(H72/C72)</f>
        <v>1.1246349673421164E-2</v>
      </c>
      <c r="J72">
        <f>((H72/C72)*F72)</f>
        <v>6.6212883702267105</v>
      </c>
      <c r="K72">
        <v>0</v>
      </c>
      <c r="L72">
        <v>7.78</v>
      </c>
      <c r="M72">
        <f>100*((H72-(L72+K72))/(L72+K72))</f>
        <v>29.691516709511561</v>
      </c>
      <c r="N72">
        <f t="shared" si="6"/>
        <v>1.1749979105250201</v>
      </c>
      <c r="O72">
        <f>AVERAGE(N72:N73)</f>
        <v>1.1681594195363652</v>
      </c>
    </row>
    <row r="73" spans="1:15" x14ac:dyDescent="0.3">
      <c r="A73" s="6" t="s">
        <v>43</v>
      </c>
      <c r="B73" s="1">
        <v>3</v>
      </c>
      <c r="C73">
        <f>(299.37+340.22+271.3)-(3*4.57)</f>
        <v>897.18000000000006</v>
      </c>
      <c r="D73" s="1">
        <v>30</v>
      </c>
      <c r="E73">
        <v>2.5</v>
      </c>
      <c r="F73">
        <f t="shared" si="5"/>
        <v>588.75</v>
      </c>
      <c r="G73" t="s">
        <v>15</v>
      </c>
      <c r="H73">
        <v>10.55</v>
      </c>
      <c r="I73">
        <f>(H73/C73)</f>
        <v>1.1759067299761474E-2</v>
      </c>
      <c r="J73">
        <f>((H73/C73)*F73)</f>
        <v>6.9231508727345679</v>
      </c>
      <c r="K73">
        <v>0.03</v>
      </c>
      <c r="L73">
        <v>8.01</v>
      </c>
      <c r="M73">
        <f>100*((H73-(L73+K73))/(L73+K73))</f>
        <v>31.218905472636838</v>
      </c>
      <c r="N73">
        <f t="shared" si="6"/>
        <v>1.1613209285477102</v>
      </c>
      <c r="O73">
        <v>1.1681594195363652</v>
      </c>
    </row>
    <row r="74" spans="1:15" x14ac:dyDescent="0.3">
      <c r="A74" s="2" t="s">
        <v>37</v>
      </c>
      <c r="B74" s="1">
        <v>2</v>
      </c>
      <c r="C74">
        <f>(274.26+274.4+274.07)-(3*4.57)</f>
        <v>809.02</v>
      </c>
      <c r="D74" s="1">
        <v>30</v>
      </c>
      <c r="E74">
        <v>2.5</v>
      </c>
      <c r="F74">
        <f t="shared" si="5"/>
        <v>588.75</v>
      </c>
      <c r="G74" t="s">
        <v>15</v>
      </c>
      <c r="H74">
        <v>11.08</v>
      </c>
      <c r="I74">
        <f>(H74/C74)</f>
        <v>1.369558230946083E-2</v>
      </c>
      <c r="J74">
        <f>((H74/C74)*F74)</f>
        <v>8.0632740846950632</v>
      </c>
      <c r="K74">
        <v>0.06</v>
      </c>
      <c r="L74">
        <v>7.9</v>
      </c>
      <c r="M74">
        <f>100*((H74-(L74+K74))/(L74+K74))</f>
        <v>39.195979899497488</v>
      </c>
      <c r="N74">
        <f t="shared" si="6"/>
        <v>0.98719204089923118</v>
      </c>
      <c r="O74">
        <f>AVERAGE(N74:N76)</f>
        <v>0.98694720351430421</v>
      </c>
    </row>
    <row r="75" spans="1:15" x14ac:dyDescent="0.3">
      <c r="A75" s="2" t="s">
        <v>37</v>
      </c>
      <c r="B75" s="1">
        <v>2</v>
      </c>
      <c r="C75">
        <f>(274.26+274.4+274.07)-(3*4.57)</f>
        <v>809.02</v>
      </c>
      <c r="D75" s="1">
        <v>30</v>
      </c>
      <c r="E75">
        <v>2.5</v>
      </c>
      <c r="F75">
        <f t="shared" si="5"/>
        <v>588.75</v>
      </c>
      <c r="G75" t="s">
        <v>16</v>
      </c>
      <c r="H75">
        <v>10.050000000000001</v>
      </c>
      <c r="I75">
        <f>(H75/C75)</f>
        <v>1.2422437022570518E-2</v>
      </c>
      <c r="J75">
        <f>((H75/C75)*F75)</f>
        <v>7.3137097970383929</v>
      </c>
      <c r="K75">
        <v>0.04</v>
      </c>
      <c r="L75">
        <v>7.28</v>
      </c>
      <c r="M75">
        <f>100*((H75-(L75+K75))/(L75+K75))</f>
        <v>37.295081967213115</v>
      </c>
      <c r="N75">
        <f t="shared" si="6"/>
        <v>1.0008600564058687</v>
      </c>
      <c r="O75">
        <v>0.98694720351430421</v>
      </c>
    </row>
    <row r="76" spans="1:15" x14ac:dyDescent="0.3">
      <c r="A76" s="2" t="s">
        <v>37</v>
      </c>
      <c r="B76" s="1">
        <v>2</v>
      </c>
      <c r="C76">
        <f>(274.26+274.4+274.07)-(3*4.57)</f>
        <v>809.02</v>
      </c>
      <c r="D76" s="1">
        <v>30</v>
      </c>
      <c r="E76">
        <v>2.5</v>
      </c>
      <c r="F76">
        <f t="shared" si="5"/>
        <v>588.75</v>
      </c>
      <c r="G76" t="s">
        <v>17</v>
      </c>
      <c r="H76">
        <v>10.34</v>
      </c>
      <c r="I76">
        <f>(H76/C76)</f>
        <v>1.2780895404316333E-2</v>
      </c>
      <c r="J76">
        <f>((H76/C76)*F76)</f>
        <v>7.5247521692912409</v>
      </c>
      <c r="K76">
        <v>0.22</v>
      </c>
      <c r="L76">
        <v>7.1</v>
      </c>
      <c r="M76">
        <f>100*((H76-(L76+K76))/(L76+K76))</f>
        <v>41.256830601092901</v>
      </c>
      <c r="N76">
        <f t="shared" si="6"/>
        <v>0.97278951323781238</v>
      </c>
      <c r="O76">
        <v>0.98694720351430421</v>
      </c>
    </row>
    <row r="77" spans="1:15" x14ac:dyDescent="0.3">
      <c r="A77" s="2" t="s">
        <v>37</v>
      </c>
      <c r="B77" s="1">
        <v>3</v>
      </c>
      <c r="C77">
        <f>(317.94+256.44+295.59)-(3*4.57)</f>
        <v>856.26</v>
      </c>
      <c r="D77" s="1">
        <v>30</v>
      </c>
      <c r="E77">
        <v>2.5</v>
      </c>
      <c r="F77">
        <f t="shared" si="5"/>
        <v>588.75</v>
      </c>
      <c r="G77" t="s">
        <v>15</v>
      </c>
      <c r="H77">
        <v>10.67</v>
      </c>
      <c r="I77">
        <f>(H77/C77)</f>
        <v>1.2461168336720155E-2</v>
      </c>
      <c r="J77">
        <f>((H77/C77)*F77)</f>
        <v>7.3365128582439914</v>
      </c>
      <c r="K77">
        <v>0</v>
      </c>
      <c r="L77">
        <v>8.15</v>
      </c>
      <c r="M77">
        <f>100*((H77-(L77+K77))/(L77+K77))</f>
        <v>30.920245398772998</v>
      </c>
      <c r="N77">
        <f t="shared" si="6"/>
        <v>1.1108819895056681</v>
      </c>
      <c r="O77">
        <f>AVERAGE(N77:N79)</f>
        <v>1.102762549811181</v>
      </c>
    </row>
    <row r="78" spans="1:15" x14ac:dyDescent="0.3">
      <c r="A78" s="2" t="s">
        <v>37</v>
      </c>
      <c r="B78" s="1">
        <v>3</v>
      </c>
      <c r="C78">
        <f>(317.94+256.44+295.59)-(3*4.57)</f>
        <v>856.26</v>
      </c>
      <c r="D78" s="1">
        <v>30</v>
      </c>
      <c r="E78">
        <v>2.5</v>
      </c>
      <c r="F78">
        <f t="shared" si="5"/>
        <v>588.75</v>
      </c>
      <c r="G78" t="s">
        <v>16</v>
      </c>
      <c r="H78">
        <v>11.23</v>
      </c>
      <c r="I78">
        <f>(H78/C78)</f>
        <v>1.3115175297222807E-2</v>
      </c>
      <c r="J78">
        <f>((H78/C78)*F78)</f>
        <v>7.7215594562399277</v>
      </c>
      <c r="K78">
        <v>0</v>
      </c>
      <c r="L78">
        <v>8.42</v>
      </c>
      <c r="M78">
        <f>100*((H78-(L78+K78))/(L78+K78))</f>
        <v>33.372921615201903</v>
      </c>
      <c r="N78">
        <f t="shared" si="6"/>
        <v>1.0904533012687807</v>
      </c>
      <c r="O78">
        <v>1.102762549811181</v>
      </c>
    </row>
    <row r="79" spans="1:15" x14ac:dyDescent="0.3">
      <c r="A79" s="2" t="s">
        <v>37</v>
      </c>
      <c r="B79" s="1">
        <v>3</v>
      </c>
      <c r="C79">
        <f>(317.94+256.44+295.59)-(3*4.57)</f>
        <v>856.26</v>
      </c>
      <c r="D79" s="1">
        <v>30</v>
      </c>
      <c r="E79">
        <v>2.5</v>
      </c>
      <c r="F79">
        <f t="shared" si="5"/>
        <v>588.75</v>
      </c>
      <c r="G79" t="s">
        <v>17</v>
      </c>
      <c r="H79">
        <v>10.34</v>
      </c>
      <c r="I79">
        <f>(H79/C79)</f>
        <v>1.2075771377852521E-2</v>
      </c>
      <c r="J79">
        <f>((H79/C79)*F79)</f>
        <v>7.1096103987106716</v>
      </c>
      <c r="K79">
        <v>0</v>
      </c>
      <c r="L79">
        <v>7.87</v>
      </c>
      <c r="M79">
        <f>100*((H79-(L79+K79))/(L79+K79))</f>
        <v>31.385006353240147</v>
      </c>
      <c r="N79">
        <f t="shared" si="6"/>
        <v>1.1069523586590941</v>
      </c>
      <c r="O79">
        <v>1.102762549811181</v>
      </c>
    </row>
    <row r="80" spans="1:15" x14ac:dyDescent="0.3">
      <c r="A80" t="s">
        <v>23</v>
      </c>
      <c r="B80">
        <v>4</v>
      </c>
      <c r="C80">
        <f>(374.3+347.05+307.21)-(3*4.57)</f>
        <v>1014.8499999999999</v>
      </c>
      <c r="D80">
        <v>45</v>
      </c>
      <c r="E80">
        <v>2.5</v>
      </c>
      <c r="F80">
        <f t="shared" si="5"/>
        <v>883.125</v>
      </c>
      <c r="G80" t="s">
        <v>15</v>
      </c>
      <c r="H80">
        <v>10.79</v>
      </c>
      <c r="I80">
        <f>(H80/C80)</f>
        <v>1.0632113120165541E-2</v>
      </c>
      <c r="J80">
        <f>((H80/C80)*F80)</f>
        <v>9.3894848992461935</v>
      </c>
      <c r="K80">
        <v>0.31</v>
      </c>
      <c r="L80">
        <v>8.74</v>
      </c>
      <c r="M80">
        <f>100*((H80-(L80+K80))/(L80+K80))</f>
        <v>19.226519337016555</v>
      </c>
      <c r="N80">
        <f t="shared" si="6"/>
        <v>0.96384414023889131</v>
      </c>
      <c r="O80">
        <f>AVERAGE(N80:N82)</f>
        <v>0.96119556875257828</v>
      </c>
    </row>
    <row r="81" spans="1:15" x14ac:dyDescent="0.3">
      <c r="A81" t="s">
        <v>23</v>
      </c>
      <c r="B81">
        <v>4</v>
      </c>
      <c r="C81">
        <f>(374.3+347.05+307.21)-(3*4.57)</f>
        <v>1014.8499999999999</v>
      </c>
      <c r="D81">
        <v>45</v>
      </c>
      <c r="E81">
        <v>2.5</v>
      </c>
      <c r="F81">
        <f t="shared" si="5"/>
        <v>883.125</v>
      </c>
      <c r="G81" t="s">
        <v>16</v>
      </c>
      <c r="H81">
        <v>11.37</v>
      </c>
      <c r="I81">
        <f>(H81/C81)</f>
        <v>1.1203626151648027E-2</v>
      </c>
      <c r="J81">
        <f>((H81/C81)*F81)</f>
        <v>9.894202345174163</v>
      </c>
      <c r="K81">
        <v>0.16</v>
      </c>
      <c r="L81">
        <v>9.14</v>
      </c>
      <c r="M81">
        <f>100*((H81-(L81+K81))/(L81+K81))</f>
        <v>22.258064516129014</v>
      </c>
      <c r="N81">
        <f t="shared" si="6"/>
        <v>0.93994439122583939</v>
      </c>
      <c r="O81">
        <v>0.96119556875257828</v>
      </c>
    </row>
    <row r="82" spans="1:15" x14ac:dyDescent="0.3">
      <c r="A82" t="s">
        <v>23</v>
      </c>
      <c r="B82">
        <v>4</v>
      </c>
      <c r="C82">
        <f>(374.3+347.05+307.21)-(3*4.57)</f>
        <v>1014.8499999999999</v>
      </c>
      <c r="D82">
        <v>45</v>
      </c>
      <c r="E82">
        <v>2.5</v>
      </c>
      <c r="F82">
        <f t="shared" si="5"/>
        <v>883.125</v>
      </c>
      <c r="G82" t="s">
        <v>17</v>
      </c>
      <c r="H82">
        <v>12.01</v>
      </c>
      <c r="I82">
        <f>(H82/C82)</f>
        <v>1.183426122087008E-2</v>
      </c>
      <c r="J82">
        <f>((H82/C82)*F82)</f>
        <v>10.45113194068089</v>
      </c>
      <c r="K82">
        <v>0.24</v>
      </c>
      <c r="L82">
        <v>10</v>
      </c>
      <c r="M82">
        <f>100*((H82-(L82+K82))/(L82+K82))</f>
        <v>17.285156249999993</v>
      </c>
      <c r="N82">
        <f t="shared" si="6"/>
        <v>0.97979817479300391</v>
      </c>
      <c r="O82">
        <v>0.96119556875257828</v>
      </c>
    </row>
    <row r="83" spans="1:15" x14ac:dyDescent="0.3">
      <c r="A83" s="1" t="s">
        <v>23</v>
      </c>
      <c r="B83" s="1">
        <v>1</v>
      </c>
      <c r="C83">
        <f>(106.78+127.8+130.5)-(3*4.57)</f>
        <v>351.37</v>
      </c>
      <c r="D83" s="1">
        <v>15</v>
      </c>
      <c r="E83">
        <v>2.5</v>
      </c>
      <c r="F83">
        <f t="shared" si="5"/>
        <v>294.375</v>
      </c>
      <c r="G83" t="s">
        <v>15</v>
      </c>
      <c r="H83" s="1">
        <v>10.27</v>
      </c>
      <c r="I83">
        <f>(H83/C83)</f>
        <v>2.9228448643879669E-2</v>
      </c>
      <c r="J83">
        <f>((H83/C83)*F83)</f>
        <v>8.604124569542078</v>
      </c>
      <c r="K83" s="1">
        <v>0.05</v>
      </c>
      <c r="L83" s="1">
        <v>7.83</v>
      </c>
      <c r="M83">
        <f>100*((H83-(L83+K83))/(L83+K83))</f>
        <v>30.329949238578674</v>
      </c>
      <c r="N83">
        <f t="shared" si="6"/>
        <v>0.91583983196786556</v>
      </c>
      <c r="O83">
        <f>AVERAGE(N83:N85)</f>
        <v>0.92733859298550747</v>
      </c>
    </row>
    <row r="84" spans="1:15" x14ac:dyDescent="0.3">
      <c r="A84" s="1" t="s">
        <v>23</v>
      </c>
      <c r="B84" s="1">
        <v>1</v>
      </c>
      <c r="C84">
        <f>(106.78+127.8+130.5)-(3*4.57)</f>
        <v>351.37</v>
      </c>
      <c r="D84" s="1">
        <v>15</v>
      </c>
      <c r="E84">
        <v>2.5</v>
      </c>
      <c r="F84">
        <f t="shared" si="5"/>
        <v>294.375</v>
      </c>
      <c r="G84" t="s">
        <v>16</v>
      </c>
      <c r="H84" s="1">
        <v>10</v>
      </c>
      <c r="I84">
        <f>(H84/C84)</f>
        <v>2.8460027890827334E-2</v>
      </c>
      <c r="J84">
        <f>((H84/C84)*F84)</f>
        <v>8.3779207103622966</v>
      </c>
      <c r="K84" s="1">
        <v>0</v>
      </c>
      <c r="L84" s="1">
        <v>7.86</v>
      </c>
      <c r="M84">
        <f>100*((H84-(L84+K84))/(L84+K84))</f>
        <v>27.226463104325692</v>
      </c>
      <c r="N84">
        <f t="shared" si="6"/>
        <v>0.93818028025477707</v>
      </c>
      <c r="O84">
        <v>0.92733859298550747</v>
      </c>
    </row>
    <row r="85" spans="1:15" x14ac:dyDescent="0.3">
      <c r="A85" s="1" t="s">
        <v>23</v>
      </c>
      <c r="B85" s="1">
        <v>1</v>
      </c>
      <c r="C85">
        <f>(106.78+127.8+130.5)-(3*4.57)</f>
        <v>351.37</v>
      </c>
      <c r="D85" s="1">
        <v>15</v>
      </c>
      <c r="E85">
        <v>2.5</v>
      </c>
      <c r="F85">
        <f t="shared" si="5"/>
        <v>294.375</v>
      </c>
      <c r="G85" t="s">
        <v>17</v>
      </c>
      <c r="H85" s="1">
        <v>10.74</v>
      </c>
      <c r="I85">
        <f>(H85/C85)</f>
        <v>3.0566069954748556E-2</v>
      </c>
      <c r="J85">
        <f>((H85/C85)*F85)</f>
        <v>8.9978868429291055</v>
      </c>
      <c r="K85" s="1">
        <v>0.09</v>
      </c>
      <c r="L85" s="1">
        <v>8.26</v>
      </c>
      <c r="M85">
        <f>100*((H85-(L85+K85))/(L85+K85))</f>
        <v>28.622754491017972</v>
      </c>
      <c r="N85">
        <f t="shared" si="6"/>
        <v>0.92799566673387979</v>
      </c>
      <c r="O85">
        <v>0.92733859298550747</v>
      </c>
    </row>
    <row r="86" spans="1:15" x14ac:dyDescent="0.3">
      <c r="A86" s="1" t="s">
        <v>23</v>
      </c>
      <c r="B86" s="1">
        <v>3</v>
      </c>
      <c r="C86">
        <f>(195.85+236.02+218.57)-(3*4.57)</f>
        <v>636.73</v>
      </c>
      <c r="D86" s="1">
        <v>30</v>
      </c>
      <c r="E86">
        <v>2.5</v>
      </c>
      <c r="F86">
        <f t="shared" si="5"/>
        <v>588.75</v>
      </c>
      <c r="G86" t="s">
        <v>15</v>
      </c>
      <c r="H86" s="1">
        <v>10.93</v>
      </c>
      <c r="I86">
        <f>(H86/C86)</f>
        <v>1.7165831671195012E-2</v>
      </c>
      <c r="J86">
        <f>((H86/C86)*F86)</f>
        <v>10.106383396416064</v>
      </c>
      <c r="K86" s="1">
        <v>0.49</v>
      </c>
      <c r="L86" s="1">
        <v>8.66</v>
      </c>
      <c r="M86">
        <f>100*((H86-(L86+K86))/(L86+K86))</f>
        <v>19.453551912568297</v>
      </c>
      <c r="N86">
        <f t="shared" si="6"/>
        <v>0.90536838363412797</v>
      </c>
      <c r="O86">
        <f>AVERAGE(N86:N88)</f>
        <v>0.90730815264813636</v>
      </c>
    </row>
    <row r="87" spans="1:15" x14ac:dyDescent="0.3">
      <c r="A87" s="1" t="s">
        <v>23</v>
      </c>
      <c r="B87" s="1">
        <v>3</v>
      </c>
      <c r="C87">
        <f>(195.85+236.02+218.57)-(3*4.57)</f>
        <v>636.73</v>
      </c>
      <c r="D87" s="1">
        <v>30</v>
      </c>
      <c r="E87">
        <v>2.5</v>
      </c>
      <c r="F87">
        <f t="shared" si="5"/>
        <v>588.75</v>
      </c>
      <c r="G87" t="s">
        <v>16</v>
      </c>
      <c r="H87" s="1">
        <v>10.220000000000001</v>
      </c>
      <c r="I87">
        <f>(H87/C87)</f>
        <v>1.6050759348546481E-2</v>
      </c>
      <c r="J87">
        <f>((H87/C87)*F87)</f>
        <v>9.4498845664567401</v>
      </c>
      <c r="K87" s="1">
        <v>0</v>
      </c>
      <c r="L87" s="1">
        <v>8.6300000000000008</v>
      </c>
      <c r="M87">
        <f>100*((H87-(L87+K87))/(L87+K87))</f>
        <v>18.424101969872535</v>
      </c>
      <c r="N87">
        <f t="shared" si="6"/>
        <v>0.91323866861114922</v>
      </c>
      <c r="O87">
        <v>0.90730815264813636</v>
      </c>
    </row>
    <row r="88" spans="1:15" x14ac:dyDescent="0.3">
      <c r="A88" s="1" t="s">
        <v>23</v>
      </c>
      <c r="B88" s="1">
        <v>3</v>
      </c>
      <c r="C88">
        <f>(195.85+236.02+218.57)-(3*4.57)</f>
        <v>636.73</v>
      </c>
      <c r="D88" s="1">
        <v>30</v>
      </c>
      <c r="E88">
        <v>2.5</v>
      </c>
      <c r="F88">
        <f t="shared" si="5"/>
        <v>588.75</v>
      </c>
      <c r="G88" t="s">
        <v>17</v>
      </c>
      <c r="H88" s="1">
        <v>10.44</v>
      </c>
      <c r="I88">
        <f>(H88/C88)</f>
        <v>1.6396274716127715E-2</v>
      </c>
      <c r="J88">
        <f>((H88/C88)*F88)</f>
        <v>9.6533067391201914</v>
      </c>
      <c r="K88" s="1">
        <v>0.09</v>
      </c>
      <c r="L88" s="1">
        <v>8.6300000000000008</v>
      </c>
      <c r="M88">
        <f>100*((H88-(L88+K88))/(L88+K88))</f>
        <v>19.724770642201818</v>
      </c>
      <c r="N88">
        <f t="shared" si="6"/>
        <v>0.90331740569913221</v>
      </c>
      <c r="O88">
        <v>0.90730815264813636</v>
      </c>
    </row>
    <row r="89" spans="1:15" x14ac:dyDescent="0.3">
      <c r="A89" s="1" t="s">
        <v>23</v>
      </c>
      <c r="B89" s="1">
        <v>2</v>
      </c>
      <c r="C89">
        <f>(183.97+257.84+215.74)-(4.57+2.41+2.41)</f>
        <v>648.16</v>
      </c>
      <c r="D89" s="1">
        <v>30</v>
      </c>
      <c r="E89">
        <v>2.5</v>
      </c>
      <c r="F89">
        <f t="shared" si="5"/>
        <v>588.75</v>
      </c>
      <c r="G89" t="s">
        <v>15</v>
      </c>
      <c r="H89">
        <v>10.75</v>
      </c>
      <c r="I89">
        <f>(H89/C89)</f>
        <v>1.6585411009627252E-2</v>
      </c>
      <c r="J89">
        <f>((H89/C89)*F89)</f>
        <v>9.7646607319180436</v>
      </c>
      <c r="K89" s="1">
        <v>0</v>
      </c>
      <c r="L89" s="1">
        <v>8.9499999999999993</v>
      </c>
      <c r="M89">
        <f>100*((H89-(L89+K89))/(L89+K89))</f>
        <v>20.111731843575427</v>
      </c>
      <c r="N89">
        <f t="shared" si="6"/>
        <v>0.91657050313533805</v>
      </c>
      <c r="O89">
        <f>AVERAGE(N89:N91)</f>
        <v>0.91530813003782396</v>
      </c>
    </row>
    <row r="90" spans="1:15" x14ac:dyDescent="0.3">
      <c r="A90" s="1" t="s">
        <v>23</v>
      </c>
      <c r="B90" s="1">
        <v>2</v>
      </c>
      <c r="C90">
        <f>(183.97+257.84+215.74)-(4.57+2.41+2.41)</f>
        <v>648.16</v>
      </c>
      <c r="D90" s="1">
        <v>30</v>
      </c>
      <c r="E90">
        <v>2.5</v>
      </c>
      <c r="F90">
        <f t="shared" si="5"/>
        <v>588.75</v>
      </c>
      <c r="G90" t="s">
        <v>16</v>
      </c>
      <c r="H90">
        <v>10.36</v>
      </c>
      <c r="I90">
        <f>(H90/C90)</f>
        <v>1.5983707726487287E-2</v>
      </c>
      <c r="J90">
        <f>((H90/C90)*F90)</f>
        <v>9.410407923969391</v>
      </c>
      <c r="K90" s="1">
        <v>0.02</v>
      </c>
      <c r="L90" s="1">
        <v>8.5500000000000007</v>
      </c>
      <c r="M90">
        <f>100*((H90-(L90+K90))/(L90+K90))</f>
        <v>20.886814469078168</v>
      </c>
      <c r="N90">
        <f t="shared" si="6"/>
        <v>0.91069378386575839</v>
      </c>
      <c r="O90">
        <v>0.91530813003782396</v>
      </c>
    </row>
    <row r="91" spans="1:15" x14ac:dyDescent="0.3">
      <c r="A91" s="1" t="s">
        <v>23</v>
      </c>
      <c r="B91" s="1">
        <v>2</v>
      </c>
      <c r="C91">
        <f>(183.97+257.84+215.74)-(4.57+2.41+2.41)</f>
        <v>648.16</v>
      </c>
      <c r="D91" s="1">
        <v>30</v>
      </c>
      <c r="E91">
        <v>2.5</v>
      </c>
      <c r="F91">
        <f t="shared" si="5"/>
        <v>588.75</v>
      </c>
      <c r="G91" t="s">
        <v>17</v>
      </c>
      <c r="H91">
        <v>10.39</v>
      </c>
      <c r="I91">
        <f>(H91/C91)</f>
        <v>1.6029992594421134E-2</v>
      </c>
      <c r="J91">
        <f>((H91/C91)*F91)</f>
        <v>9.4376581399654427</v>
      </c>
      <c r="K91" s="1">
        <v>0.05</v>
      </c>
      <c r="L91" s="1">
        <v>8.6199999999999992</v>
      </c>
      <c r="M91">
        <f>100*((H91-(L91+K91))/(L91+K91))</f>
        <v>19.838523644752026</v>
      </c>
      <c r="N91">
        <f t="shared" si="6"/>
        <v>0.91866010311237511</v>
      </c>
      <c r="O91">
        <v>0.91530813003782396</v>
      </c>
    </row>
    <row r="92" spans="1:15" x14ac:dyDescent="0.3">
      <c r="A92" s="1" t="s">
        <v>28</v>
      </c>
      <c r="B92" s="1">
        <v>4</v>
      </c>
      <c r="C92">
        <f>(333.96+228.17+396.77)-(3*4.57)</f>
        <v>945.18999999999994</v>
      </c>
      <c r="D92" s="1">
        <v>45</v>
      </c>
      <c r="E92">
        <v>2.5</v>
      </c>
      <c r="F92">
        <f t="shared" si="5"/>
        <v>883.125</v>
      </c>
      <c r="G92" t="s">
        <v>15</v>
      </c>
      <c r="H92">
        <v>10.65</v>
      </c>
      <c r="I92">
        <f>(H92/C92)</f>
        <v>1.126757583131434E-2</v>
      </c>
      <c r="J92">
        <f>((H92/C92)*F92)</f>
        <v>9.9506779060294761</v>
      </c>
      <c r="K92" s="1">
        <v>0.02</v>
      </c>
      <c r="L92" s="1">
        <v>8.58</v>
      </c>
      <c r="M92">
        <f>100*((H92-(L92+K92))/(L92+K92))</f>
        <v>23.83720930232559</v>
      </c>
      <c r="N92">
        <f t="shared" si="6"/>
        <v>0.86426272473244747</v>
      </c>
      <c r="O92">
        <f>AVERAGE(N92:N94)</f>
        <v>0.8812891486637251</v>
      </c>
    </row>
    <row r="93" spans="1:15" x14ac:dyDescent="0.3">
      <c r="A93" s="1" t="s">
        <v>28</v>
      </c>
      <c r="B93" s="1">
        <v>4</v>
      </c>
      <c r="C93">
        <f>(333.96+228.17+396.77)-(3*4.57)</f>
        <v>945.18999999999994</v>
      </c>
      <c r="D93" s="1">
        <v>45</v>
      </c>
      <c r="E93">
        <v>2.5</v>
      </c>
      <c r="F93">
        <f t="shared" si="5"/>
        <v>883.125</v>
      </c>
      <c r="G93" t="s">
        <v>16</v>
      </c>
      <c r="H93">
        <v>10.26</v>
      </c>
      <c r="I93">
        <f>(H93/C93)</f>
        <v>1.0854960378336631E-2</v>
      </c>
      <c r="J93">
        <f>((H93/C93)*F93)</f>
        <v>9.5862868841185378</v>
      </c>
      <c r="K93" t="s">
        <v>27</v>
      </c>
      <c r="L93" t="s">
        <v>27</v>
      </c>
      <c r="M93" t="s">
        <v>27</v>
      </c>
      <c r="N93" t="s">
        <v>27</v>
      </c>
      <c r="O93">
        <v>0.8812891486637251</v>
      </c>
    </row>
    <row r="94" spans="1:15" x14ac:dyDescent="0.3">
      <c r="A94" s="1" t="s">
        <v>28</v>
      </c>
      <c r="B94" s="1">
        <v>4</v>
      </c>
      <c r="C94">
        <f>(333.96+228.17+396.77)-(3*4.57)</f>
        <v>945.18999999999994</v>
      </c>
      <c r="D94" s="1">
        <v>45</v>
      </c>
      <c r="E94">
        <v>2.5</v>
      </c>
      <c r="F94">
        <f t="shared" si="5"/>
        <v>883.125</v>
      </c>
      <c r="G94" t="s">
        <v>17</v>
      </c>
      <c r="H94">
        <v>12.51</v>
      </c>
      <c r="I94">
        <f>(H94/C94)</f>
        <v>1.3235434145515717E-2</v>
      </c>
      <c r="J94">
        <f>((H94/C94)*F94)</f>
        <v>11.688542779758567</v>
      </c>
      <c r="K94">
        <v>0.41</v>
      </c>
      <c r="L94">
        <v>10.09</v>
      </c>
      <c r="M94">
        <f>100*((H94-(L94+K94))/(L94+K94))</f>
        <v>19.142857142857142</v>
      </c>
      <c r="N94">
        <f t="shared" si="6"/>
        <v>0.89831557259500261</v>
      </c>
      <c r="O94">
        <v>0.8812891486637251</v>
      </c>
    </row>
    <row r="95" spans="1:15" x14ac:dyDescent="0.3">
      <c r="A95" s="1" t="s">
        <v>28</v>
      </c>
      <c r="B95" s="1">
        <v>3</v>
      </c>
      <c r="C95">
        <f>(266.81+202.99+216.42)-(3*4.57)</f>
        <v>672.51</v>
      </c>
      <c r="D95" s="1">
        <v>30</v>
      </c>
      <c r="E95">
        <v>2.5</v>
      </c>
      <c r="F95">
        <f t="shared" si="5"/>
        <v>588.75</v>
      </c>
      <c r="G95" t="s">
        <v>15</v>
      </c>
      <c r="H95">
        <v>10.47</v>
      </c>
      <c r="I95">
        <f>(H95/C95)</f>
        <v>1.5568541731721463E-2</v>
      </c>
      <c r="J95">
        <f>((H95/C95)*F95)</f>
        <v>9.1659789445510107</v>
      </c>
      <c r="K95">
        <v>0</v>
      </c>
      <c r="L95">
        <v>7.99</v>
      </c>
      <c r="M95">
        <f>100*((H95-(L95+K95))/(L95+K95))</f>
        <v>31.038798498122659</v>
      </c>
      <c r="N95">
        <f t="shared" si="6"/>
        <v>0.87170176239057295</v>
      </c>
      <c r="O95">
        <f>AVERAGE(N95:N97)</f>
        <v>0.90507976832663906</v>
      </c>
    </row>
    <row r="96" spans="1:15" x14ac:dyDescent="0.3">
      <c r="A96" s="1" t="s">
        <v>28</v>
      </c>
      <c r="B96" s="1">
        <v>3</v>
      </c>
      <c r="C96">
        <f>(266.81+202.99+216.42)-(3*4.57)</f>
        <v>672.51</v>
      </c>
      <c r="D96" s="1">
        <v>30</v>
      </c>
      <c r="E96">
        <v>2.5</v>
      </c>
      <c r="F96">
        <f t="shared" si="5"/>
        <v>588.75</v>
      </c>
      <c r="G96" t="s">
        <v>16</v>
      </c>
      <c r="H96">
        <v>10.37</v>
      </c>
      <c r="I96">
        <f>(H96/C96)</f>
        <v>1.541984505806605E-2</v>
      </c>
      <c r="J96">
        <f>((H96/C96)*F96)</f>
        <v>9.0784337779363877</v>
      </c>
      <c r="K96">
        <v>0.05</v>
      </c>
      <c r="L96">
        <v>8.3699999999999992</v>
      </c>
      <c r="M96">
        <f>100*((H96-(L96+K96))/(L96+K96))</f>
        <v>23.15914489311163</v>
      </c>
      <c r="N96">
        <f t="shared" si="6"/>
        <v>0.92747275642009963</v>
      </c>
      <c r="O96">
        <v>0.90507976832663906</v>
      </c>
    </row>
    <row r="97" spans="1:15" x14ac:dyDescent="0.3">
      <c r="A97" s="1" t="s">
        <v>28</v>
      </c>
      <c r="B97" s="1">
        <v>3</v>
      </c>
      <c r="C97">
        <f>(266.81+202.99+216.42)-(3*4.57)</f>
        <v>672.51</v>
      </c>
      <c r="D97" s="1">
        <v>30</v>
      </c>
      <c r="E97">
        <v>2.5</v>
      </c>
      <c r="F97">
        <f t="shared" si="5"/>
        <v>588.75</v>
      </c>
      <c r="G97" t="s">
        <v>17</v>
      </c>
      <c r="H97">
        <v>10.15</v>
      </c>
      <c r="I97">
        <f>(H97/C97)</f>
        <v>1.5092712376024149E-2</v>
      </c>
      <c r="J97">
        <f>((H97/C97)*F97)</f>
        <v>8.8858344113842183</v>
      </c>
      <c r="K97">
        <v>0.03</v>
      </c>
      <c r="L97">
        <v>8.11</v>
      </c>
      <c r="M97">
        <f>100*((H97-(L97+K97))/(L97+K97))</f>
        <v>24.692874692874717</v>
      </c>
      <c r="N97">
        <f t="shared" si="6"/>
        <v>0.91606478616924458</v>
      </c>
      <c r="O97">
        <v>0.90507976832663906</v>
      </c>
    </row>
    <row r="98" spans="1:15" x14ac:dyDescent="0.3">
      <c r="A98" s="1" t="s">
        <v>28</v>
      </c>
      <c r="B98" s="1">
        <v>2</v>
      </c>
      <c r="C98">
        <f>(175.27+279+254.55)-(3*4.57)</f>
        <v>695.1099999999999</v>
      </c>
      <c r="D98" s="1">
        <v>30</v>
      </c>
      <c r="E98">
        <v>2.5</v>
      </c>
      <c r="F98">
        <f t="shared" si="5"/>
        <v>588.75</v>
      </c>
      <c r="G98" t="s">
        <v>15</v>
      </c>
      <c r="H98">
        <v>10.199999999999999</v>
      </c>
      <c r="I98">
        <f>(H98/C98)</f>
        <v>1.4673936499259112E-2</v>
      </c>
      <c r="J98">
        <f>((H98/C98)*F98)</f>
        <v>8.6392801139388027</v>
      </c>
      <c r="K98">
        <v>0.01</v>
      </c>
      <c r="L98">
        <v>7.99</v>
      </c>
      <c r="M98">
        <f>100*((H98-(L98+K98))/(L98+K98))</f>
        <v>27.499999999999993</v>
      </c>
      <c r="N98">
        <f t="shared" si="6"/>
        <v>0.92600308063777514</v>
      </c>
      <c r="O98">
        <f>AVERAGE(N98:N100)</f>
        <v>0.90768080022312903</v>
      </c>
    </row>
    <row r="99" spans="1:15" x14ac:dyDescent="0.3">
      <c r="A99" s="1" t="s">
        <v>28</v>
      </c>
      <c r="B99" s="1">
        <v>2</v>
      </c>
      <c r="C99">
        <f>(175.27+279+254.55)-(3*4.57)</f>
        <v>695.1099999999999</v>
      </c>
      <c r="D99" s="1">
        <v>30</v>
      </c>
      <c r="E99">
        <v>2.5</v>
      </c>
      <c r="F99">
        <f t="shared" si="5"/>
        <v>588.75</v>
      </c>
      <c r="G99" t="s">
        <v>16</v>
      </c>
      <c r="H99">
        <v>10.69</v>
      </c>
      <c r="I99">
        <f>(H99/C99)</f>
        <v>1.5378860899713716E-2</v>
      </c>
      <c r="J99">
        <f>((H99/C99)*F99)</f>
        <v>9.054304354706451</v>
      </c>
      <c r="K99">
        <v>0.04</v>
      </c>
      <c r="L99">
        <v>7.97</v>
      </c>
      <c r="M99">
        <f>100*((H99-(L99+K99))/(L99+K99))</f>
        <v>33.458177278401998</v>
      </c>
      <c r="N99">
        <f t="shared" si="6"/>
        <v>0.88466211055036836</v>
      </c>
      <c r="O99">
        <v>0.90768080022312903</v>
      </c>
    </row>
    <row r="100" spans="1:15" x14ac:dyDescent="0.3">
      <c r="A100" s="1" t="s">
        <v>28</v>
      </c>
      <c r="B100" s="1">
        <v>2</v>
      </c>
      <c r="C100">
        <f>(175.27+279+254.55)-(3*4.57)</f>
        <v>695.1099999999999</v>
      </c>
      <c r="D100" s="1">
        <v>30</v>
      </c>
      <c r="E100">
        <v>2.5</v>
      </c>
      <c r="F100">
        <f t="shared" si="5"/>
        <v>588.75</v>
      </c>
      <c r="G100" t="s">
        <v>17</v>
      </c>
      <c r="H100">
        <v>9.99</v>
      </c>
      <c r="I100">
        <f>(H100/C100)</f>
        <v>1.4371826041921425E-2</v>
      </c>
      <c r="J100">
        <f>((H100/C100)*F100)</f>
        <v>8.4614125821812394</v>
      </c>
      <c r="K100">
        <v>0</v>
      </c>
      <c r="L100">
        <v>7.72</v>
      </c>
      <c r="M100">
        <f>100*((H100-(L100+K100))/(L100+K100))</f>
        <v>29.404145077720212</v>
      </c>
      <c r="N100">
        <f t="shared" si="6"/>
        <v>0.91237720948124323</v>
      </c>
      <c r="O100">
        <v>0.90768080022312903</v>
      </c>
    </row>
    <row r="101" spans="1:15" x14ac:dyDescent="0.3">
      <c r="A101" s="6" t="s">
        <v>28</v>
      </c>
      <c r="B101" s="1">
        <v>1</v>
      </c>
      <c r="C101">
        <f>(145.14+128.93)-(2*4.57)</f>
        <v>264.93</v>
      </c>
      <c r="D101" s="1">
        <v>10</v>
      </c>
      <c r="E101">
        <v>2.5</v>
      </c>
      <c r="F101">
        <f t="shared" si="5"/>
        <v>196.25</v>
      </c>
      <c r="G101" t="s">
        <v>17</v>
      </c>
      <c r="H101">
        <v>10.36</v>
      </c>
      <c r="I101">
        <f>(H101/C101)</f>
        <v>3.9104669157890758E-2</v>
      </c>
      <c r="J101">
        <f>((H101/C101)*F101)</f>
        <v>7.6742913222360611</v>
      </c>
      <c r="K101">
        <v>0.1</v>
      </c>
      <c r="L101">
        <v>6.66</v>
      </c>
      <c r="M101">
        <f>100*((H101-(L101+K101))/(L101+K101))</f>
        <v>53.254437869822482</v>
      </c>
      <c r="N101">
        <f t="shared" si="6"/>
        <v>0.8808630942134128</v>
      </c>
      <c r="O101">
        <f>AVERAGE(N101:N102)</f>
        <v>0.88210236036987633</v>
      </c>
    </row>
    <row r="102" spans="1:15" x14ac:dyDescent="0.3">
      <c r="A102" s="6" t="s">
        <v>28</v>
      </c>
      <c r="B102" s="1">
        <v>1</v>
      </c>
      <c r="C102">
        <f>(145.14+128.93)-(2*4.57)</f>
        <v>264.93</v>
      </c>
      <c r="D102" s="1">
        <v>10</v>
      </c>
      <c r="E102">
        <v>2.5</v>
      </c>
      <c r="F102">
        <f t="shared" si="5"/>
        <v>196.25</v>
      </c>
      <c r="G102" t="s">
        <v>15</v>
      </c>
      <c r="H102">
        <v>10.01</v>
      </c>
      <c r="I102">
        <f>(H102/C102)</f>
        <v>3.7783565470124181E-2</v>
      </c>
      <c r="J102">
        <f>((H102/C102)*F102)</f>
        <v>7.4150247235118707</v>
      </c>
      <c r="K102">
        <v>0</v>
      </c>
      <c r="L102">
        <v>6.55</v>
      </c>
      <c r="M102">
        <f>100*((H102-(L102+K102))/(L102+K102))</f>
        <v>52.824427480916036</v>
      </c>
      <c r="N102">
        <f t="shared" si="6"/>
        <v>0.88334162652633996</v>
      </c>
      <c r="O102">
        <v>0.88210236036987633</v>
      </c>
    </row>
    <row r="103" spans="1:15" x14ac:dyDescent="0.3">
      <c r="A103" s="1" t="s">
        <v>25</v>
      </c>
      <c r="B103" s="1">
        <v>4</v>
      </c>
      <c r="C103">
        <f>(221.02+316.31+290.07)-(4.57+8.43+8.43)</f>
        <v>805.97000000000014</v>
      </c>
      <c r="D103" s="1">
        <v>45</v>
      </c>
      <c r="E103">
        <v>2.5</v>
      </c>
      <c r="F103">
        <f t="shared" si="5"/>
        <v>883.125</v>
      </c>
      <c r="G103" t="s">
        <v>15</v>
      </c>
      <c r="H103" s="1">
        <v>10.83</v>
      </c>
      <c r="I103">
        <f>(H103/C103)</f>
        <v>1.3437224710597166E-2</v>
      </c>
      <c r="J103">
        <f>((H103/C103)*F103)</f>
        <v>11.866749072546122</v>
      </c>
      <c r="K103" s="1">
        <v>0.02</v>
      </c>
      <c r="L103" s="1">
        <v>8.39</v>
      </c>
      <c r="M103">
        <f>100*((H103-(L103+K103))/(L103+K103))</f>
        <v>28.775267538644471</v>
      </c>
      <c r="N103">
        <f t="shared" si="6"/>
        <v>0.70870294371157172</v>
      </c>
      <c r="O103">
        <f>AVERAGE(N103:N105)</f>
        <v>0.71475483907021042</v>
      </c>
    </row>
    <row r="104" spans="1:15" x14ac:dyDescent="0.3">
      <c r="A104" s="1" t="s">
        <v>25</v>
      </c>
      <c r="B104" s="1">
        <v>4</v>
      </c>
      <c r="C104">
        <f>(221.02+316.31+290.07)-(4.57+8.43+8.43)</f>
        <v>805.97000000000014</v>
      </c>
      <c r="D104" s="1">
        <v>45</v>
      </c>
      <c r="E104">
        <v>2.5</v>
      </c>
      <c r="F104">
        <f t="shared" si="5"/>
        <v>883.125</v>
      </c>
      <c r="G104" t="s">
        <v>16</v>
      </c>
      <c r="H104" s="1">
        <v>10.82</v>
      </c>
      <c r="I104">
        <f>(H104/C104)</f>
        <v>1.3424817300892091E-2</v>
      </c>
      <c r="J104">
        <f>((H104/C104)*F104)</f>
        <v>11.855791778850328</v>
      </c>
      <c r="K104" s="1">
        <v>0.1</v>
      </c>
      <c r="L104" s="1">
        <v>8.44</v>
      </c>
      <c r="M104">
        <f>100*((H104-(L104+K104))/(L104+K104))</f>
        <v>26.697892271662781</v>
      </c>
      <c r="N104">
        <f t="shared" si="6"/>
        <v>0.72032304204554221</v>
      </c>
      <c r="O104">
        <v>0.71475483907021042</v>
      </c>
    </row>
    <row r="105" spans="1:15" x14ac:dyDescent="0.3">
      <c r="A105" s="1" t="s">
        <v>25</v>
      </c>
      <c r="B105" s="1">
        <v>4</v>
      </c>
      <c r="C105">
        <f>(221.02+316.31+290.07)-(4.57+8.43+8.43)</f>
        <v>805.97000000000014</v>
      </c>
      <c r="D105" s="1">
        <v>45</v>
      </c>
      <c r="E105">
        <v>2.5</v>
      </c>
      <c r="F105">
        <f t="shared" si="5"/>
        <v>883.125</v>
      </c>
      <c r="G105" t="s">
        <v>17</v>
      </c>
      <c r="H105" s="1">
        <v>10.68</v>
      </c>
      <c r="I105">
        <f>(H105/C105)</f>
        <v>1.3251113565021028E-2</v>
      </c>
      <c r="J105">
        <f>((H105/C105)*F105)</f>
        <v>11.702389667109196</v>
      </c>
      <c r="K105" s="1">
        <v>0</v>
      </c>
      <c r="L105" s="1">
        <v>8.3699999999999992</v>
      </c>
      <c r="M105">
        <f>100*((H105-(L105+K105))/(L105+K105))</f>
        <v>27.59856630824374</v>
      </c>
      <c r="N105">
        <f t="shared" si="6"/>
        <v>0.71523853145351746</v>
      </c>
      <c r="O105">
        <v>0.71475483907021042</v>
      </c>
    </row>
    <row r="106" spans="1:15" x14ac:dyDescent="0.3">
      <c r="A106" s="1" t="s">
        <v>25</v>
      </c>
      <c r="B106" s="1">
        <v>1</v>
      </c>
      <c r="C106">
        <f>(122.94+138.52+101.07)-(4.57+2.41+2.41)</f>
        <v>353.14000000000004</v>
      </c>
      <c r="D106" s="1">
        <v>15</v>
      </c>
      <c r="E106">
        <v>2.5</v>
      </c>
      <c r="F106">
        <f t="shared" si="5"/>
        <v>294.375</v>
      </c>
      <c r="G106" t="s">
        <v>15</v>
      </c>
      <c r="H106" s="1">
        <v>10.54</v>
      </c>
      <c r="I106">
        <f>(H106/C106)</f>
        <v>2.984651979384946E-2</v>
      </c>
      <c r="J106">
        <f>((H106/C106)*F106)</f>
        <v>8.7860692643144347</v>
      </c>
      <c r="K106" s="1">
        <v>0.03</v>
      </c>
      <c r="L106" s="1">
        <v>6.49</v>
      </c>
      <c r="M106">
        <f>100*((H106-(L106+K106))/(L106+K106))</f>
        <v>61.656441717791388</v>
      </c>
      <c r="N106">
        <f t="shared" si="6"/>
        <v>0.74208383793213217</v>
      </c>
      <c r="O106">
        <f>AVERAGE(N106:N108)</f>
        <v>0.7410842516320999</v>
      </c>
    </row>
    <row r="107" spans="1:15" x14ac:dyDescent="0.3">
      <c r="A107" s="1" t="s">
        <v>25</v>
      </c>
      <c r="B107" s="1">
        <v>1</v>
      </c>
      <c r="C107">
        <f>(122.94+138.52+101.07)-(4.57+2.41+2.41)</f>
        <v>353.14000000000004</v>
      </c>
      <c r="D107" s="1">
        <v>15</v>
      </c>
      <c r="E107">
        <v>2.5</v>
      </c>
      <c r="F107">
        <f t="shared" si="5"/>
        <v>294.375</v>
      </c>
      <c r="G107" t="s">
        <v>16</v>
      </c>
      <c r="H107" s="1">
        <v>10.16</v>
      </c>
      <c r="I107">
        <f>(H107/C107)</f>
        <v>2.8770459307923199E-2</v>
      </c>
      <c r="J107">
        <f>((H107/C107)*F107)</f>
        <v>8.4693039587698919</v>
      </c>
      <c r="K107" s="1">
        <v>0.02</v>
      </c>
      <c r="L107" s="1">
        <v>6.07</v>
      </c>
      <c r="M107">
        <f>100*((H107-(L107+K107))/(L107+K107))</f>
        <v>66.830870279146154</v>
      </c>
      <c r="N107">
        <f t="shared" si="6"/>
        <v>0.71906735543407396</v>
      </c>
      <c r="O107">
        <v>0.7410842516320999</v>
      </c>
    </row>
    <row r="108" spans="1:15" x14ac:dyDescent="0.3">
      <c r="A108" s="1" t="s">
        <v>25</v>
      </c>
      <c r="B108" s="1">
        <v>1</v>
      </c>
      <c r="C108">
        <f>(122.94+138.52+101.07)-(4.57+2.41+2.41)</f>
        <v>353.14000000000004</v>
      </c>
      <c r="D108" s="1">
        <v>15</v>
      </c>
      <c r="E108">
        <v>2.5</v>
      </c>
      <c r="F108">
        <f t="shared" si="5"/>
        <v>294.375</v>
      </c>
      <c r="G108" t="s">
        <v>17</v>
      </c>
      <c r="H108" s="1">
        <v>10.09</v>
      </c>
      <c r="I108">
        <f>(H108/C108)</f>
        <v>2.8572237639463097E-2</v>
      </c>
      <c r="J108">
        <f>((H108/C108)*F108)</f>
        <v>8.4109524551169486</v>
      </c>
      <c r="K108" s="1">
        <v>0.23</v>
      </c>
      <c r="L108" s="1">
        <v>6.18</v>
      </c>
      <c r="M108">
        <f>100*((H108-(L108+K108))/(L108+K108))</f>
        <v>57.410296411856464</v>
      </c>
      <c r="N108">
        <f t="shared" si="6"/>
        <v>0.76210156153009345</v>
      </c>
      <c r="O108">
        <v>0.7410842516320999</v>
      </c>
    </row>
    <row r="109" spans="1:15" x14ac:dyDescent="0.3">
      <c r="A109" s="1" t="s">
        <v>25</v>
      </c>
      <c r="B109" s="1">
        <v>2</v>
      </c>
      <c r="C109">
        <f>(289.49+267.95+255.75)-(4.57+2.41+2.41)</f>
        <v>803.80000000000007</v>
      </c>
      <c r="D109" s="1">
        <v>30</v>
      </c>
      <c r="E109">
        <v>2.5</v>
      </c>
      <c r="F109">
        <f t="shared" si="5"/>
        <v>588.75</v>
      </c>
      <c r="G109" t="s">
        <v>15</v>
      </c>
      <c r="H109" s="1">
        <v>10.29</v>
      </c>
      <c r="I109">
        <f>(H109/C109)</f>
        <v>1.2801691963174917E-2</v>
      </c>
      <c r="J109">
        <f>((H109/C109)*F109)</f>
        <v>7.5369961433192323</v>
      </c>
      <c r="K109" s="1">
        <v>0</v>
      </c>
      <c r="L109" s="1">
        <v>7.6</v>
      </c>
      <c r="M109">
        <f>100*((H109-(L109+K109))/(L109+K109))</f>
        <v>35.39473684210526</v>
      </c>
      <c r="N109">
        <f t="shared" si="6"/>
        <v>1.0083592794108849</v>
      </c>
      <c r="O109">
        <f>AVERAGE(N109:N111)</f>
        <v>1.0386290858365459</v>
      </c>
    </row>
    <row r="110" spans="1:15" x14ac:dyDescent="0.3">
      <c r="A110" s="1" t="s">
        <v>25</v>
      </c>
      <c r="B110" s="1">
        <v>2</v>
      </c>
      <c r="C110">
        <f>(289.49+267.95+255.75)-(4.57+2.41+2.41)</f>
        <v>803.80000000000007</v>
      </c>
      <c r="D110" s="1">
        <v>30</v>
      </c>
      <c r="E110">
        <v>2.5</v>
      </c>
      <c r="F110">
        <f t="shared" si="5"/>
        <v>588.75</v>
      </c>
      <c r="G110" t="s">
        <v>16</v>
      </c>
      <c r="H110" s="1">
        <v>11.45</v>
      </c>
      <c r="I110">
        <f>(H110/C110)</f>
        <v>1.4244837024135355E-2</v>
      </c>
      <c r="J110">
        <f>((H110/C110)*F110)</f>
        <v>8.3866477979596894</v>
      </c>
      <c r="K110" s="1">
        <v>0.02</v>
      </c>
      <c r="L110" s="1">
        <v>8.2799999999999994</v>
      </c>
      <c r="M110">
        <f>100*((H110-(L110+K110))/(L110+K110))</f>
        <v>37.951807228915676</v>
      </c>
      <c r="N110">
        <f t="shared" si="6"/>
        <v>0.98966836332619446</v>
      </c>
      <c r="O110">
        <v>1.0386290858365459</v>
      </c>
    </row>
    <row r="111" spans="1:15" x14ac:dyDescent="0.3">
      <c r="A111" s="1" t="s">
        <v>25</v>
      </c>
      <c r="B111" s="1">
        <v>2</v>
      </c>
      <c r="C111">
        <f>(289.49+267.95+255.75)-(4.57+2.41+2.41)</f>
        <v>803.80000000000007</v>
      </c>
      <c r="D111" s="1">
        <v>30</v>
      </c>
      <c r="E111">
        <v>2.5</v>
      </c>
      <c r="F111">
        <f t="shared" si="5"/>
        <v>588.75</v>
      </c>
      <c r="G111" t="s">
        <v>17</v>
      </c>
      <c r="H111" s="1">
        <v>10.54</v>
      </c>
      <c r="I111">
        <f>(H111/C111)</f>
        <v>1.3112714605623287E-2</v>
      </c>
      <c r="J111">
        <f>((H111/C111)*F111)</f>
        <v>7.7201107240607101</v>
      </c>
      <c r="K111" s="1">
        <v>0</v>
      </c>
      <c r="L111" s="1">
        <v>8.6300000000000008</v>
      </c>
      <c r="M111">
        <f>100*((H111-(L111+K111))/(L111+K111))</f>
        <v>22.132097334878313</v>
      </c>
      <c r="N111">
        <f t="shared" si="6"/>
        <v>1.1178596147725581</v>
      </c>
      <c r="O111">
        <v>1.0386290858365459</v>
      </c>
    </row>
    <row r="112" spans="1:15" x14ac:dyDescent="0.3">
      <c r="A112" s="1" t="s">
        <v>25</v>
      </c>
      <c r="B112" s="1">
        <v>3</v>
      </c>
      <c r="C112">
        <f>(313.95+241.83+229.55)-(3*4.57)</f>
        <v>771.61999999999989</v>
      </c>
      <c r="D112" s="1">
        <v>30</v>
      </c>
      <c r="E112">
        <v>2.5</v>
      </c>
      <c r="F112">
        <f t="shared" si="5"/>
        <v>588.75</v>
      </c>
      <c r="G112" t="s">
        <v>15</v>
      </c>
      <c r="H112">
        <v>10.77</v>
      </c>
      <c r="I112">
        <f>(H112/C112)</f>
        <v>1.395764754671989E-2</v>
      </c>
      <c r="J112">
        <f>((H112/C112)*F112)</f>
        <v>8.2175649931313348</v>
      </c>
      <c r="K112">
        <v>0.04</v>
      </c>
      <c r="L112">
        <v>8.58</v>
      </c>
      <c r="M112">
        <f>100*((H112-(L112+K112))/(L112+K112))</f>
        <v>24.941995359628777</v>
      </c>
      <c r="N112">
        <f t="shared" si="6"/>
        <v>1.0489725371451324</v>
      </c>
      <c r="O112">
        <f>AVERAGE(N112:N114)</f>
        <v>1.0412790396963947</v>
      </c>
    </row>
    <row r="113" spans="1:15" x14ac:dyDescent="0.3">
      <c r="A113" s="1" t="s">
        <v>25</v>
      </c>
      <c r="B113" s="1">
        <v>3</v>
      </c>
      <c r="C113">
        <f>(313.95+241.83+229.55)-(3*4.57)</f>
        <v>771.61999999999989</v>
      </c>
      <c r="D113" s="1">
        <v>30</v>
      </c>
      <c r="E113">
        <v>2.5</v>
      </c>
      <c r="F113">
        <f t="shared" si="5"/>
        <v>588.75</v>
      </c>
      <c r="G113" t="s">
        <v>16</v>
      </c>
      <c r="H113">
        <v>11</v>
      </c>
      <c r="I113">
        <f>(H113/C113)</f>
        <v>1.4255721728311865E-2</v>
      </c>
      <c r="J113">
        <f>((H113/C113)*F113)</f>
        <v>8.3930561675436106</v>
      </c>
      <c r="K113">
        <v>0</v>
      </c>
      <c r="L113">
        <v>8.75</v>
      </c>
      <c r="M113">
        <f>100*((H113-(L113+K113))/(L113+K113))</f>
        <v>25.714285714285712</v>
      </c>
      <c r="N113">
        <f t="shared" si="6"/>
        <v>1.0425284694074501</v>
      </c>
      <c r="O113">
        <v>1.0412790396963947</v>
      </c>
    </row>
    <row r="114" spans="1:15" x14ac:dyDescent="0.3">
      <c r="A114" s="1" t="s">
        <v>25</v>
      </c>
      <c r="B114" s="1">
        <v>3</v>
      </c>
      <c r="C114">
        <f>(313.95+241.83+229.55)-(3*4.57)</f>
        <v>771.61999999999989</v>
      </c>
      <c r="D114" s="1">
        <v>30</v>
      </c>
      <c r="E114">
        <v>2.5</v>
      </c>
      <c r="F114">
        <f t="shared" si="5"/>
        <v>588.75</v>
      </c>
      <c r="G114" t="s">
        <v>17</v>
      </c>
      <c r="H114">
        <v>10.55</v>
      </c>
      <c r="I114">
        <f>(H114/C114)</f>
        <v>1.3672533112153653E-2</v>
      </c>
      <c r="J114">
        <f>((H114/C114)*F114)</f>
        <v>8.0497038697804637</v>
      </c>
      <c r="K114">
        <v>0.11</v>
      </c>
      <c r="L114">
        <v>8.1999999999999993</v>
      </c>
      <c r="M114">
        <f>100*((H114-(L114+K114))/(L114+K114))</f>
        <v>26.955475330926621</v>
      </c>
      <c r="N114">
        <f t="shared" si="6"/>
        <v>1.0323361125366011</v>
      </c>
      <c r="O114">
        <v>1.0412790396963947</v>
      </c>
    </row>
    <row r="115" spans="1:15" x14ac:dyDescent="0.3">
      <c r="A115" s="1" t="s">
        <v>24</v>
      </c>
      <c r="B115" s="1">
        <v>4</v>
      </c>
      <c r="C115" s="1">
        <f>(372.74+306.24+331.38)-(3*4.57)</f>
        <v>996.65</v>
      </c>
      <c r="D115" s="1">
        <v>45</v>
      </c>
      <c r="E115">
        <v>2.5</v>
      </c>
      <c r="F115">
        <f t="shared" si="5"/>
        <v>883.125</v>
      </c>
      <c r="G115" s="1" t="s">
        <v>15</v>
      </c>
      <c r="H115" s="1">
        <v>11.24</v>
      </c>
      <c r="I115" s="1">
        <f>(H115/C115)</f>
        <v>1.1277780564892389E-2</v>
      </c>
      <c r="J115" s="1">
        <f>((H115/C115)*F115)</f>
        <v>9.9596899613705911</v>
      </c>
      <c r="K115" s="1">
        <v>0.19</v>
      </c>
      <c r="L115" s="1">
        <v>8.66</v>
      </c>
      <c r="M115" s="1">
        <f>100*((H115-(L115+K115))/(L115+K115))</f>
        <v>27.005649717514128</v>
      </c>
      <c r="N115">
        <f t="shared" si="6"/>
        <v>0.88858187697864011</v>
      </c>
      <c r="O115">
        <f>AVERAGE(N115:N117)</f>
        <v>0.89616386767919021</v>
      </c>
    </row>
    <row r="116" spans="1:15" x14ac:dyDescent="0.3">
      <c r="A116" s="1" t="s">
        <v>24</v>
      </c>
      <c r="B116" s="1">
        <v>4</v>
      </c>
      <c r="C116" s="1">
        <f>(372.74+306.24+331.38)-(3*4.57)</f>
        <v>996.65</v>
      </c>
      <c r="D116" s="1">
        <v>45</v>
      </c>
      <c r="E116">
        <v>2.5</v>
      </c>
      <c r="F116">
        <f t="shared" si="5"/>
        <v>883.125</v>
      </c>
      <c r="G116" s="1" t="s">
        <v>16</v>
      </c>
      <c r="H116" s="1">
        <v>10.130000000000001</v>
      </c>
      <c r="I116" s="1">
        <f>(H116/C116)</f>
        <v>1.0164049566046256E-2</v>
      </c>
      <c r="J116" s="1">
        <f>((H116/C116)*F116)</f>
        <v>8.9761262730146001</v>
      </c>
      <c r="K116" s="1">
        <v>0.02</v>
      </c>
      <c r="L116" s="1">
        <v>8.08</v>
      </c>
      <c r="M116" s="1">
        <f>100*((H116-(L116+K116))/(L116+K116))</f>
        <v>25.061728395061746</v>
      </c>
      <c r="N116">
        <f t="shared" si="6"/>
        <v>0.90239372237347582</v>
      </c>
      <c r="O116">
        <v>0.89616386767919021</v>
      </c>
    </row>
    <row r="117" spans="1:15" x14ac:dyDescent="0.3">
      <c r="A117" s="1" t="s">
        <v>24</v>
      </c>
      <c r="B117" s="1">
        <v>4</v>
      </c>
      <c r="C117" s="1">
        <f>(372.74+306.24+331.38)-(3*4.57)</f>
        <v>996.65</v>
      </c>
      <c r="D117" s="1">
        <v>45</v>
      </c>
      <c r="E117">
        <v>2.5</v>
      </c>
      <c r="F117">
        <f t="shared" si="5"/>
        <v>883.125</v>
      </c>
      <c r="G117" s="1" t="s">
        <v>17</v>
      </c>
      <c r="H117" s="1">
        <v>10.6</v>
      </c>
      <c r="I117" s="1">
        <f>(H117/C117)</f>
        <v>1.0635629358350473E-2</v>
      </c>
      <c r="J117" s="1">
        <f>((H117/C117)*F117)</f>
        <v>9.3925901770932612</v>
      </c>
      <c r="K117" s="1">
        <v>0.1</v>
      </c>
      <c r="L117" s="1">
        <v>8.33</v>
      </c>
      <c r="M117" s="1">
        <f>100*((H117-(L117+K117))/(L117+K117))</f>
        <v>25.741399762752078</v>
      </c>
      <c r="N117">
        <f t="shared" si="6"/>
        <v>0.89751600368545459</v>
      </c>
      <c r="O117">
        <v>0.89616386767919021</v>
      </c>
    </row>
    <row r="118" spans="1:15" x14ac:dyDescent="0.3">
      <c r="A118" s="1" t="s">
        <v>24</v>
      </c>
      <c r="B118" s="1">
        <v>3</v>
      </c>
      <c r="C118">
        <f>(255.2+243.86+333.37)-(3*4.57)</f>
        <v>818.72</v>
      </c>
      <c r="D118" s="1">
        <v>30</v>
      </c>
      <c r="E118">
        <v>2.5</v>
      </c>
      <c r="F118">
        <f t="shared" si="5"/>
        <v>588.75</v>
      </c>
      <c r="G118" t="s">
        <v>15</v>
      </c>
      <c r="H118" s="1">
        <v>10.36</v>
      </c>
      <c r="I118">
        <f>(H118/C118)</f>
        <v>1.2653898768809848E-2</v>
      </c>
      <c r="J118">
        <f>((H118/C118)*F118)</f>
        <v>7.4499829001367974</v>
      </c>
      <c r="K118" s="1">
        <v>0.25</v>
      </c>
      <c r="L118" s="1">
        <v>8.0399999999999991</v>
      </c>
      <c r="M118">
        <f>100*((H118-(L118+K118))/(L118+K118))</f>
        <v>24.969843184559718</v>
      </c>
      <c r="N118">
        <f t="shared" si="6"/>
        <v>1.1127542319389454</v>
      </c>
      <c r="O118">
        <f>AVERAGE(N118:N120)</f>
        <v>1.1136778265640077</v>
      </c>
    </row>
    <row r="119" spans="1:15" x14ac:dyDescent="0.3">
      <c r="A119" s="1" t="s">
        <v>24</v>
      </c>
      <c r="B119" s="1">
        <v>3</v>
      </c>
      <c r="C119">
        <f>(255.2+243.86+333.37)-(3*4.57)</f>
        <v>818.72</v>
      </c>
      <c r="D119" s="1">
        <v>30</v>
      </c>
      <c r="E119">
        <v>2.5</v>
      </c>
      <c r="F119">
        <f t="shared" si="5"/>
        <v>588.75</v>
      </c>
      <c r="G119" t="s">
        <v>16</v>
      </c>
      <c r="H119" s="1">
        <v>10.56</v>
      </c>
      <c r="I119">
        <f>(H119/C119)</f>
        <v>1.2898182528825484E-2</v>
      </c>
      <c r="J119">
        <f>((H119/C119)*F119)</f>
        <v>7.5938049638460043</v>
      </c>
      <c r="K119" s="1">
        <v>0.19</v>
      </c>
      <c r="L119" s="1">
        <v>8.27</v>
      </c>
      <c r="M119">
        <f>100*((H119-(L119+K119))/(L119+K119))</f>
        <v>24.822695035461013</v>
      </c>
      <c r="N119">
        <f t="shared" si="6"/>
        <v>1.114066010422698</v>
      </c>
      <c r="O119">
        <v>1.1136778265640077</v>
      </c>
    </row>
    <row r="120" spans="1:15" x14ac:dyDescent="0.3">
      <c r="A120" s="1" t="s">
        <v>24</v>
      </c>
      <c r="B120" s="1">
        <v>3</v>
      </c>
      <c r="C120">
        <f>(255.2+243.86+333.37)-(3*4.57)</f>
        <v>818.72</v>
      </c>
      <c r="D120" s="1">
        <v>30</v>
      </c>
      <c r="E120">
        <v>2.5</v>
      </c>
      <c r="F120">
        <f t="shared" si="5"/>
        <v>588.75</v>
      </c>
      <c r="G120" t="s">
        <v>17</v>
      </c>
      <c r="H120" s="1">
        <v>11.27</v>
      </c>
      <c r="I120">
        <f>(H120/C120)</f>
        <v>1.3765389876880984E-2</v>
      </c>
      <c r="J120">
        <f>((H120/C120)*F120)</f>
        <v>8.1043732900136796</v>
      </c>
      <c r="K120" s="1">
        <v>0.04</v>
      </c>
      <c r="L120" s="1">
        <v>8.99</v>
      </c>
      <c r="M120">
        <f>100*((H120-(L120+K120))/(L120+K120))</f>
        <v>24.806201550387602</v>
      </c>
      <c r="N120">
        <f t="shared" si="6"/>
        <v>1.1142132373303795</v>
      </c>
      <c r="O120">
        <v>1.1136778265640077</v>
      </c>
    </row>
    <row r="121" spans="1:15" x14ac:dyDescent="0.3">
      <c r="A121" s="1" t="s">
        <v>24</v>
      </c>
      <c r="B121" s="1">
        <v>1</v>
      </c>
      <c r="C121">
        <f>(116.95+128.31+119.96)-(3*4.57)</f>
        <v>351.51</v>
      </c>
      <c r="D121" s="1">
        <v>15</v>
      </c>
      <c r="E121">
        <v>2.5</v>
      </c>
      <c r="F121">
        <f t="shared" si="5"/>
        <v>294.375</v>
      </c>
      <c r="G121" t="s">
        <v>15</v>
      </c>
      <c r="H121" s="1">
        <v>10.43</v>
      </c>
      <c r="I121">
        <f>(H121/C121)</f>
        <v>2.9671986572217007E-2</v>
      </c>
      <c r="J121">
        <f>((H121/C121)*F121)</f>
        <v>8.7346910471963817</v>
      </c>
      <c r="K121" s="1">
        <v>0.08</v>
      </c>
      <c r="L121" s="1">
        <v>7.14</v>
      </c>
      <c r="M121">
        <f>100*((H121-(L121+K121))/(L121+K121))</f>
        <v>44.45983379501385</v>
      </c>
      <c r="N121">
        <f t="shared" si="6"/>
        <v>0.82658905289128004</v>
      </c>
      <c r="O121">
        <f>AVERAGE(N121:N123)</f>
        <v>0.85683217020636404</v>
      </c>
    </row>
    <row r="122" spans="1:15" x14ac:dyDescent="0.3">
      <c r="A122" s="1" t="s">
        <v>24</v>
      </c>
      <c r="B122" s="1">
        <v>1</v>
      </c>
      <c r="C122">
        <f>(116.95+128.31+119.96)-(3*4.57)</f>
        <v>351.51</v>
      </c>
      <c r="D122" s="1">
        <v>15</v>
      </c>
      <c r="E122">
        <v>2.5</v>
      </c>
      <c r="F122">
        <f t="shared" si="5"/>
        <v>294.375</v>
      </c>
      <c r="G122" t="s">
        <v>16</v>
      </c>
      <c r="H122" s="1">
        <v>10.77</v>
      </c>
      <c r="I122">
        <f>(H122/C122)</f>
        <v>3.063924212682427E-2</v>
      </c>
      <c r="J122">
        <f>((H122/C122)*F122)</f>
        <v>9.0194269010838948</v>
      </c>
      <c r="K122" s="1">
        <v>0.03</v>
      </c>
      <c r="L122" s="1">
        <v>7.75</v>
      </c>
      <c r="M122">
        <f>100*((H122-(L122+K122))/(L122+K122))</f>
        <v>38.431876606683794</v>
      </c>
      <c r="N122">
        <f t="shared" si="6"/>
        <v>0.86258252163062066</v>
      </c>
      <c r="O122">
        <v>0.85683217020636404</v>
      </c>
    </row>
    <row r="123" spans="1:15" x14ac:dyDescent="0.3">
      <c r="A123" s="1" t="s">
        <v>24</v>
      </c>
      <c r="B123" s="1">
        <v>1</v>
      </c>
      <c r="C123">
        <f>(116.95+128.31+119.96)-(3*4.57)</f>
        <v>351.51</v>
      </c>
      <c r="D123" s="1">
        <v>15</v>
      </c>
      <c r="E123">
        <v>2.5</v>
      </c>
      <c r="F123">
        <f t="shared" si="5"/>
        <v>294.375</v>
      </c>
      <c r="G123" t="s">
        <v>17</v>
      </c>
      <c r="H123" s="1">
        <v>10.69</v>
      </c>
      <c r="I123">
        <f>(H123/C123)</f>
        <v>3.0411652584563739E-2</v>
      </c>
      <c r="J123">
        <f>((H123/C123)*F123)</f>
        <v>8.9524302295809512</v>
      </c>
      <c r="K123" s="1">
        <v>0.05</v>
      </c>
      <c r="L123" s="1">
        <v>7.84</v>
      </c>
      <c r="M123">
        <f>100*((H123-(L123+K123))/(L123+K123))</f>
        <v>35.48795944233207</v>
      </c>
      <c r="N123">
        <f t="shared" si="6"/>
        <v>0.88132493609719176</v>
      </c>
      <c r="O123">
        <f>AVERAGE(N123:N125)</f>
        <v>0.95558503822814689</v>
      </c>
    </row>
    <row r="124" spans="1:15" x14ac:dyDescent="0.3">
      <c r="A124" s="1" t="s">
        <v>24</v>
      </c>
      <c r="B124" s="1">
        <v>2</v>
      </c>
      <c r="C124">
        <f>(254.67+253.87+253.87)-(3*4.57)</f>
        <v>748.69999999999993</v>
      </c>
      <c r="D124" s="1">
        <v>30</v>
      </c>
      <c r="E124">
        <v>2.5</v>
      </c>
      <c r="F124">
        <f t="shared" si="5"/>
        <v>588.75</v>
      </c>
      <c r="G124" t="s">
        <v>15</v>
      </c>
      <c r="H124" s="1">
        <v>10.83</v>
      </c>
      <c r="I124">
        <f>(H124/C124)</f>
        <v>1.4465072792840926E-2</v>
      </c>
      <c r="J124">
        <f>((H124/C124)*F124)</f>
        <v>8.516311606785095</v>
      </c>
      <c r="K124" s="1">
        <v>7.0000000000000007E-2</v>
      </c>
      <c r="L124" s="1">
        <v>8.52</v>
      </c>
      <c r="M124">
        <f>100*((H124-(L124+K124))/(L124+K124))</f>
        <v>26.076833527357397</v>
      </c>
      <c r="N124">
        <f t="shared" si="6"/>
        <v>1.0086526182480449</v>
      </c>
      <c r="O124">
        <f>AVERAGE(N124:N126)</f>
        <v>0.99800060544508462</v>
      </c>
    </row>
    <row r="125" spans="1:15" x14ac:dyDescent="0.3">
      <c r="A125" s="1" t="s">
        <v>24</v>
      </c>
      <c r="B125" s="1">
        <v>2</v>
      </c>
      <c r="C125">
        <f>(254.67+253.87+253.87)-(3*4.57)</f>
        <v>748.69999999999993</v>
      </c>
      <c r="D125" s="1">
        <v>30</v>
      </c>
      <c r="E125">
        <v>2.5</v>
      </c>
      <c r="F125">
        <f t="shared" si="5"/>
        <v>588.75</v>
      </c>
      <c r="G125" t="s">
        <v>16</v>
      </c>
      <c r="H125" s="1">
        <v>10.220000000000001</v>
      </c>
      <c r="I125">
        <f>(H125/C125)</f>
        <v>1.3650327233872047E-2</v>
      </c>
      <c r="J125">
        <f>((H125/C125)*F125)</f>
        <v>8.0366301589421685</v>
      </c>
      <c r="K125" s="1">
        <v>0.01</v>
      </c>
      <c r="L125" s="1">
        <v>7.84</v>
      </c>
      <c r="M125">
        <f>100*((H125-(L125+K125))/(L125+K125))</f>
        <v>30.191082802547786</v>
      </c>
      <c r="N125">
        <f t="shared" si="6"/>
        <v>0.97677756033920393</v>
      </c>
      <c r="O125">
        <v>0.99800060544508462</v>
      </c>
    </row>
    <row r="126" spans="1:15" x14ac:dyDescent="0.3">
      <c r="A126" s="1" t="s">
        <v>24</v>
      </c>
      <c r="B126" s="1">
        <v>2</v>
      </c>
      <c r="C126">
        <f>(254.67+253.87+253.87)-(3*4.57)</f>
        <v>748.69999999999993</v>
      </c>
      <c r="D126" s="1">
        <v>30</v>
      </c>
      <c r="E126">
        <v>2.5</v>
      </c>
      <c r="F126">
        <f t="shared" si="5"/>
        <v>588.75</v>
      </c>
      <c r="G126" t="s">
        <v>17</v>
      </c>
      <c r="H126" s="1">
        <v>10.44</v>
      </c>
      <c r="I126">
        <f>(H126/C126)</f>
        <v>1.3944169894483773E-2</v>
      </c>
      <c r="J126">
        <f>((H126/C126)*F126)</f>
        <v>8.2096300253773205</v>
      </c>
      <c r="K126" s="1">
        <v>7.0000000000000007E-2</v>
      </c>
      <c r="L126" s="1">
        <v>8.2100000000000009</v>
      </c>
      <c r="M126">
        <f>100*((H126-(L126+K126))/(L126+K126))</f>
        <v>26.086956521739108</v>
      </c>
      <c r="N126">
        <f t="shared" si="6"/>
        <v>1.0085716377480052</v>
      </c>
      <c r="O126">
        <v>0.99800060544508462</v>
      </c>
    </row>
    <row r="127" spans="1:15" x14ac:dyDescent="0.3">
      <c r="A127" t="s">
        <v>19</v>
      </c>
      <c r="B127">
        <v>3</v>
      </c>
      <c r="C127">
        <f>(255.33+259.64+251.6)-(3*4.57)</f>
        <v>752.86</v>
      </c>
      <c r="D127">
        <v>30</v>
      </c>
      <c r="E127">
        <v>2.5</v>
      </c>
      <c r="F127">
        <f t="shared" si="5"/>
        <v>588.75</v>
      </c>
      <c r="G127" t="s">
        <v>15</v>
      </c>
      <c r="H127">
        <v>10.25</v>
      </c>
      <c r="I127">
        <f>(H127/C127)</f>
        <v>1.3614749090136279E-2</v>
      </c>
      <c r="J127">
        <f>((H127/C127)*F127)</f>
        <v>8.0156835268177336</v>
      </c>
      <c r="K127">
        <v>0.12</v>
      </c>
      <c r="L127">
        <v>8.41</v>
      </c>
      <c r="M127">
        <f>100*((H127-(L127+K127))/(L127+K127))</f>
        <v>20.164126611957805</v>
      </c>
      <c r="N127">
        <f t="shared" si="6"/>
        <v>1.0641637698720938</v>
      </c>
      <c r="O127">
        <f>AVERAGE(N127:N129)</f>
        <v>1.0563871151822282</v>
      </c>
    </row>
    <row r="128" spans="1:15" x14ac:dyDescent="0.3">
      <c r="A128" t="s">
        <v>19</v>
      </c>
      <c r="B128">
        <v>3</v>
      </c>
      <c r="C128">
        <f>(255.33+259.64+251.6)-(3*4.57)</f>
        <v>752.86</v>
      </c>
      <c r="D128">
        <v>30</v>
      </c>
      <c r="E128">
        <v>2.5</v>
      </c>
      <c r="F128">
        <f t="shared" si="5"/>
        <v>588.75</v>
      </c>
      <c r="G128" t="s">
        <v>16</v>
      </c>
      <c r="H128">
        <v>10.16</v>
      </c>
      <c r="I128">
        <f>(H128/C128)</f>
        <v>1.3495204951783864E-2</v>
      </c>
      <c r="J128">
        <f>((H128/C128)*F128)</f>
        <v>7.9453019153627498</v>
      </c>
      <c r="K128">
        <v>0.13</v>
      </c>
      <c r="L128">
        <v>8.36</v>
      </c>
      <c r="M128">
        <f>100*((H128-(L128+K128))/(L128+K128))</f>
        <v>19.670200235571258</v>
      </c>
      <c r="N128">
        <f t="shared" si="6"/>
        <v>1.0685559957871509</v>
      </c>
      <c r="O128">
        <v>1.0563871151822282</v>
      </c>
    </row>
    <row r="129" spans="1:15" x14ac:dyDescent="0.3">
      <c r="A129" t="s">
        <v>19</v>
      </c>
      <c r="B129">
        <v>3</v>
      </c>
      <c r="C129">
        <f>(255.33+259.64+251.6)-(3*4.57)</f>
        <v>752.86</v>
      </c>
      <c r="D129">
        <v>30</v>
      </c>
      <c r="E129">
        <v>2.5</v>
      </c>
      <c r="F129">
        <f t="shared" si="5"/>
        <v>588.75</v>
      </c>
      <c r="G129" t="s">
        <v>17</v>
      </c>
      <c r="H129">
        <v>10.08</v>
      </c>
      <c r="I129">
        <f>(H129/C129)</f>
        <v>1.3388943495470606E-2</v>
      </c>
      <c r="J129">
        <f>((H129/C129)*F129)</f>
        <v>7.8827404829583196</v>
      </c>
      <c r="K129">
        <v>0</v>
      </c>
      <c r="L129">
        <v>8.17</v>
      </c>
      <c r="M129">
        <f>100*((H129-(L129+K129))/(L129+K129))</f>
        <v>23.378212974296208</v>
      </c>
      <c r="N129">
        <f t="shared" si="6"/>
        <v>1.0364415798874396</v>
      </c>
      <c r="O129">
        <v>1.0563871151822282</v>
      </c>
    </row>
    <row r="130" spans="1:15" x14ac:dyDescent="0.3">
      <c r="A130" t="s">
        <v>19</v>
      </c>
      <c r="B130">
        <v>2</v>
      </c>
      <c r="C130">
        <f>(207.25+250.2+267.63)-(3*4.57)</f>
        <v>711.36999999999989</v>
      </c>
      <c r="D130">
        <v>30</v>
      </c>
      <c r="E130">
        <v>2.5</v>
      </c>
      <c r="F130">
        <f t="shared" si="5"/>
        <v>588.75</v>
      </c>
      <c r="G130" t="s">
        <v>15</v>
      </c>
      <c r="H130">
        <v>11.12</v>
      </c>
      <c r="I130">
        <f>(H130/C130)</f>
        <v>1.5631809044519732E-2</v>
      </c>
      <c r="J130">
        <f>((H130/C130)*F130)</f>
        <v>9.2032275749609926</v>
      </c>
      <c r="K130">
        <v>0.12</v>
      </c>
      <c r="L130">
        <v>8.82</v>
      </c>
      <c r="M130">
        <f>100*((H130-(L130+K130))/(L130+K130))</f>
        <v>24.384787472035793</v>
      </c>
      <c r="N130">
        <f t="shared" si="6"/>
        <v>0.97139834119965152</v>
      </c>
      <c r="O130">
        <f>AVERAGE(N130:N132)</f>
        <v>0.98478776174511662</v>
      </c>
    </row>
    <row r="131" spans="1:15" x14ac:dyDescent="0.3">
      <c r="A131" t="s">
        <v>19</v>
      </c>
      <c r="B131">
        <v>2</v>
      </c>
      <c r="C131">
        <f>(207.25+250.2+267.63)-(3*4.57)</f>
        <v>711.36999999999989</v>
      </c>
      <c r="D131">
        <v>30</v>
      </c>
      <c r="E131">
        <v>2.5</v>
      </c>
      <c r="F131">
        <f t="shared" ref="F131:F194" si="7">(3.14*(E131^2)*D131)</f>
        <v>588.75</v>
      </c>
      <c r="G131" t="s">
        <v>16</v>
      </c>
      <c r="H131">
        <v>10.31</v>
      </c>
      <c r="I131">
        <f>(H131/C131)</f>
        <v>1.4493161083543026E-2</v>
      </c>
      <c r="J131">
        <f>((H131/C131)*F131)</f>
        <v>8.5328485879359572</v>
      </c>
      <c r="K131">
        <v>0.13</v>
      </c>
      <c r="L131">
        <v>8.27</v>
      </c>
      <c r="M131">
        <f>100*((H131-(L131+K131))/(L131+K131))</f>
        <v>22.738095238095237</v>
      </c>
      <c r="N131">
        <f t="shared" ref="N131:O194" si="8">((L131+K131)/J131)</f>
        <v>0.9844309216826157</v>
      </c>
      <c r="O131">
        <v>0.98478776174511662</v>
      </c>
    </row>
    <row r="132" spans="1:15" x14ac:dyDescent="0.3">
      <c r="A132" t="s">
        <v>19</v>
      </c>
      <c r="B132">
        <v>2</v>
      </c>
      <c r="C132">
        <f>(207.25+250.2+267.63)-(3*4.57)</f>
        <v>711.36999999999989</v>
      </c>
      <c r="D132">
        <v>30</v>
      </c>
      <c r="E132">
        <v>2.5</v>
      </c>
      <c r="F132">
        <f t="shared" si="7"/>
        <v>588.75</v>
      </c>
      <c r="G132" t="s">
        <v>17</v>
      </c>
      <c r="H132">
        <v>10.6</v>
      </c>
      <c r="I132">
        <f>(H132/C132)</f>
        <v>1.4900825168337154E-2</v>
      </c>
      <c r="J132">
        <f>((H132/C132)*F132)</f>
        <v>8.7728608178584988</v>
      </c>
      <c r="K132">
        <v>0.1</v>
      </c>
      <c r="L132">
        <v>8.66</v>
      </c>
      <c r="M132">
        <f>100*((H132-(L132+K132))/(L132+K132))</f>
        <v>21.00456621004566</v>
      </c>
      <c r="N132">
        <f t="shared" si="8"/>
        <v>0.99853402235308253</v>
      </c>
      <c r="O132">
        <v>0.98478776174511662</v>
      </c>
    </row>
    <row r="133" spans="1:15" x14ac:dyDescent="0.3">
      <c r="A133" s="1" t="s">
        <v>19</v>
      </c>
      <c r="B133" s="1">
        <v>4</v>
      </c>
      <c r="C133">
        <f>(358.07+308.6+264.76)-(3*4.57)</f>
        <v>917.72</v>
      </c>
      <c r="D133" s="1">
        <v>45</v>
      </c>
      <c r="E133">
        <v>2.5</v>
      </c>
      <c r="F133">
        <f t="shared" si="7"/>
        <v>883.125</v>
      </c>
      <c r="G133" t="s">
        <v>15</v>
      </c>
      <c r="H133" s="1">
        <v>10.74</v>
      </c>
      <c r="I133">
        <f>(H133/C133)</f>
        <v>1.1702915922067732E-2</v>
      </c>
      <c r="J133">
        <f>((H133/C133)*F133)</f>
        <v>10.335137623676067</v>
      </c>
      <c r="K133" s="1">
        <v>0</v>
      </c>
      <c r="L133" s="1">
        <v>8.8800000000000008</v>
      </c>
      <c r="M133">
        <f>100*((H133-(L133+K133))/(L133+K133))</f>
        <v>20.945945945945937</v>
      </c>
      <c r="N133">
        <f t="shared" si="8"/>
        <v>0.85920481403725191</v>
      </c>
      <c r="O133">
        <f>AVERAGE(N133:N135)</f>
        <v>0.85579434875203442</v>
      </c>
    </row>
    <row r="134" spans="1:15" x14ac:dyDescent="0.3">
      <c r="A134" s="1" t="s">
        <v>19</v>
      </c>
      <c r="B134" s="1">
        <v>4</v>
      </c>
      <c r="C134">
        <f>(358.07+308.6+264.76)-(3*4.57)</f>
        <v>917.72</v>
      </c>
      <c r="D134" s="1">
        <v>45</v>
      </c>
      <c r="E134">
        <v>2.5</v>
      </c>
      <c r="F134">
        <f t="shared" si="7"/>
        <v>883.125</v>
      </c>
      <c r="G134" t="s">
        <v>16</v>
      </c>
      <c r="H134" s="1">
        <v>10.8</v>
      </c>
      <c r="I134">
        <f>(H134/C134)</f>
        <v>1.1768295340626771E-2</v>
      </c>
      <c r="J134">
        <f>((H134/C134)*F134)</f>
        <v>10.392875822691018</v>
      </c>
      <c r="K134" s="1">
        <v>0</v>
      </c>
      <c r="L134" s="1">
        <v>8.91</v>
      </c>
      <c r="M134">
        <f>100*((H134-(L134+K134))/(L134+K134))</f>
        <v>21.212121212121218</v>
      </c>
      <c r="N134">
        <f t="shared" si="8"/>
        <v>0.85731804670912948</v>
      </c>
      <c r="O134">
        <v>0.85579434875203442</v>
      </c>
    </row>
    <row r="135" spans="1:15" x14ac:dyDescent="0.3">
      <c r="A135" s="1" t="s">
        <v>19</v>
      </c>
      <c r="B135" s="1">
        <v>4</v>
      </c>
      <c r="C135">
        <f>(358.07+308.6+264.76)-(3*4.57)</f>
        <v>917.72</v>
      </c>
      <c r="D135" s="1">
        <v>45</v>
      </c>
      <c r="E135">
        <v>2.5</v>
      </c>
      <c r="F135">
        <f t="shared" si="7"/>
        <v>883.125</v>
      </c>
      <c r="G135" t="s">
        <v>17</v>
      </c>
      <c r="H135" s="1">
        <v>10.54</v>
      </c>
      <c r="I135">
        <f>(H135/C135)</f>
        <v>1.1484984526870939E-2</v>
      </c>
      <c r="J135">
        <f>((H135/C135)*F135)</f>
        <v>10.142676960292899</v>
      </c>
      <c r="K135" s="1">
        <v>0</v>
      </c>
      <c r="L135" s="1">
        <v>8.6300000000000008</v>
      </c>
      <c r="M135">
        <f>100*((H135-(L135+K135))/(L135+K135))</f>
        <v>22.132097334878313</v>
      </c>
      <c r="N135">
        <f t="shared" si="8"/>
        <v>0.85086018550972209</v>
      </c>
      <c r="O135">
        <v>0.85579434875203442</v>
      </c>
    </row>
    <row r="136" spans="1:15" x14ac:dyDescent="0.3">
      <c r="A136" s="1" t="s">
        <v>26</v>
      </c>
      <c r="B136" s="1">
        <v>3</v>
      </c>
      <c r="C136">
        <f>(234.61+262.48+230.89)-(3*4.57)</f>
        <v>714.27</v>
      </c>
      <c r="D136" s="1">
        <v>30</v>
      </c>
      <c r="E136">
        <v>2.5</v>
      </c>
      <c r="F136">
        <f t="shared" si="7"/>
        <v>588.75</v>
      </c>
      <c r="G136" t="s">
        <v>15</v>
      </c>
      <c r="H136" s="1">
        <v>10.79</v>
      </c>
      <c r="I136">
        <f>(H136/C136)</f>
        <v>1.5106332339311464E-2</v>
      </c>
      <c r="J136">
        <f>((H136/C136)*F136)</f>
        <v>8.8938531647696255</v>
      </c>
      <c r="K136" s="1">
        <v>0</v>
      </c>
      <c r="L136" s="1">
        <v>8.8699999999999992</v>
      </c>
      <c r="M136">
        <f>100*((H136-(L136+K136))/(L136+K136))</f>
        <v>21.645997745208572</v>
      </c>
      <c r="N136">
        <f t="shared" si="8"/>
        <v>0.99731801680017462</v>
      </c>
      <c r="O136">
        <f>AVERAGE(N136:N138)</f>
        <v>0.97725261424711796</v>
      </c>
    </row>
    <row r="137" spans="1:15" x14ac:dyDescent="0.3">
      <c r="A137" s="1" t="s">
        <v>26</v>
      </c>
      <c r="B137" s="1">
        <v>3</v>
      </c>
      <c r="C137">
        <f>(234.61+262.48+230.89)-(3*4.57)</f>
        <v>714.27</v>
      </c>
      <c r="D137" s="1">
        <v>30</v>
      </c>
      <c r="E137">
        <v>2.5</v>
      </c>
      <c r="F137">
        <f t="shared" si="7"/>
        <v>588.75</v>
      </c>
      <c r="G137" t="s">
        <v>16</v>
      </c>
      <c r="H137" s="1">
        <v>10.11</v>
      </c>
      <c r="I137">
        <f>(H137/C137)</f>
        <v>1.4154311394850686E-2</v>
      </c>
      <c r="J137">
        <f>((H137/C137)*F137)</f>
        <v>8.3333508337183417</v>
      </c>
      <c r="K137" s="1">
        <v>0.01</v>
      </c>
      <c r="L137" s="1">
        <v>8.18</v>
      </c>
      <c r="M137">
        <f>100*((H137-(L137+K137))/(L137+K137))</f>
        <v>23.443223443223442</v>
      </c>
      <c r="N137">
        <f t="shared" si="8"/>
        <v>0.98279793607892796</v>
      </c>
      <c r="O137">
        <v>0.97725261424711796</v>
      </c>
    </row>
    <row r="138" spans="1:15" x14ac:dyDescent="0.3">
      <c r="A138" s="1" t="s">
        <v>26</v>
      </c>
      <c r="B138" s="1">
        <v>3</v>
      </c>
      <c r="C138">
        <f>(234.61+262.48+230.89)-(3*4.57)</f>
        <v>714.27</v>
      </c>
      <c r="D138" s="1">
        <v>30</v>
      </c>
      <c r="E138">
        <v>2.5</v>
      </c>
      <c r="F138">
        <f t="shared" si="7"/>
        <v>588.75</v>
      </c>
      <c r="G138" t="s">
        <v>17</v>
      </c>
      <c r="H138" s="1">
        <v>10.39</v>
      </c>
      <c r="I138">
        <f>(H138/C138)</f>
        <v>1.454632001904042E-2</v>
      </c>
      <c r="J138">
        <f>((H138/C138)*F138)</f>
        <v>8.5641459112100478</v>
      </c>
      <c r="K138" s="1">
        <v>0</v>
      </c>
      <c r="L138" s="1">
        <v>8.15</v>
      </c>
      <c r="M138">
        <f>100*((H138-(L138+K138))/(L138+K138))</f>
        <v>27.484662576687118</v>
      </c>
      <c r="N138">
        <f t="shared" si="8"/>
        <v>0.95164188986225107</v>
      </c>
      <c r="O138">
        <v>0.97725261424711796</v>
      </c>
    </row>
    <row r="139" spans="1:15" x14ac:dyDescent="0.3">
      <c r="A139" s="1" t="s">
        <v>26</v>
      </c>
      <c r="B139" s="1">
        <v>1</v>
      </c>
      <c r="C139">
        <f>(118.45+126.89+133.24)-(3*4.57)</f>
        <v>364.87000000000006</v>
      </c>
      <c r="D139" s="1">
        <v>15</v>
      </c>
      <c r="E139">
        <v>2.5</v>
      </c>
      <c r="F139">
        <f t="shared" si="7"/>
        <v>294.375</v>
      </c>
      <c r="G139" t="s">
        <v>15</v>
      </c>
      <c r="H139" s="1">
        <v>10.32</v>
      </c>
      <c r="I139">
        <f>(H139/C139)</f>
        <v>2.8284046372680678E-2</v>
      </c>
      <c r="J139">
        <f>((H139/C139)*F139)</f>
        <v>8.3261161509578745</v>
      </c>
      <c r="K139" s="1">
        <v>0.05</v>
      </c>
      <c r="L139" s="1">
        <v>7.52</v>
      </c>
      <c r="M139">
        <f>100*((H139-(L139+K139))/(L139+K139))</f>
        <v>36.327608982826966</v>
      </c>
      <c r="N139">
        <f t="shared" si="8"/>
        <v>0.90918741256439373</v>
      </c>
      <c r="O139">
        <f>AVERAGE(N139:N141)</f>
        <v>0.89612767513656566</v>
      </c>
    </row>
    <row r="140" spans="1:15" x14ac:dyDescent="0.3">
      <c r="A140" s="1" t="s">
        <v>26</v>
      </c>
      <c r="B140" s="1">
        <v>1</v>
      </c>
      <c r="C140">
        <f>(118.45+126.89+133.24)-(3*4.57)</f>
        <v>364.87000000000006</v>
      </c>
      <c r="D140" s="1">
        <v>15</v>
      </c>
      <c r="E140">
        <v>2.5</v>
      </c>
      <c r="F140">
        <f t="shared" si="7"/>
        <v>294.375</v>
      </c>
      <c r="G140" t="s">
        <v>16</v>
      </c>
      <c r="H140" s="1">
        <v>10.17</v>
      </c>
      <c r="I140">
        <f>(H140/C140)</f>
        <v>2.7872941047496363E-2</v>
      </c>
      <c r="J140">
        <f>((H140/C140)*F140)</f>
        <v>8.2050970208567424</v>
      </c>
      <c r="K140" s="1">
        <v>0.06</v>
      </c>
      <c r="L140" s="1">
        <v>7.27</v>
      </c>
      <c r="M140">
        <f>100*((H140-(L140+K140))/(L140+K140))</f>
        <v>38.744884038199196</v>
      </c>
      <c r="N140">
        <f t="shared" si="8"/>
        <v>0.89334714524004866</v>
      </c>
      <c r="O140">
        <v>0.89612767513656566</v>
      </c>
    </row>
    <row r="141" spans="1:15" x14ac:dyDescent="0.3">
      <c r="A141" s="1" t="s">
        <v>26</v>
      </c>
      <c r="B141" s="1">
        <v>1</v>
      </c>
      <c r="C141">
        <f>(118.45+126.89+133.24)-(3*4.57)</f>
        <v>364.87000000000006</v>
      </c>
      <c r="D141" s="1">
        <v>15</v>
      </c>
      <c r="E141">
        <v>2.5</v>
      </c>
      <c r="F141">
        <f t="shared" si="7"/>
        <v>294.375</v>
      </c>
      <c r="G141" t="s">
        <v>17</v>
      </c>
      <c r="H141" s="1">
        <v>10.41</v>
      </c>
      <c r="I141">
        <f>(H141/C141)</f>
        <v>2.8530709567791263E-2</v>
      </c>
      <c r="J141">
        <f>((H141/C141)*F141)</f>
        <v>8.3987276290185537</v>
      </c>
      <c r="K141" s="1">
        <v>0.08</v>
      </c>
      <c r="L141" s="1">
        <v>7.36</v>
      </c>
      <c r="M141">
        <f>100*((H141-(L141+K141))/(L141+K141))</f>
        <v>39.919354838709673</v>
      </c>
      <c r="N141">
        <f t="shared" si="8"/>
        <v>0.88584846760525471</v>
      </c>
      <c r="O141">
        <v>0.89612767513656566</v>
      </c>
    </row>
    <row r="142" spans="1:15" x14ac:dyDescent="0.3">
      <c r="A142" s="1" t="s">
        <v>26</v>
      </c>
      <c r="B142" s="1">
        <v>1</v>
      </c>
      <c r="C142">
        <f>(103.5+116.54+122.82)-(3*4.57)</f>
        <v>329.15000000000003</v>
      </c>
      <c r="D142" s="1">
        <v>15</v>
      </c>
      <c r="E142">
        <v>2.5</v>
      </c>
      <c r="F142">
        <f t="shared" si="7"/>
        <v>294.375</v>
      </c>
      <c r="G142" t="s">
        <v>15</v>
      </c>
      <c r="H142">
        <v>10.44</v>
      </c>
      <c r="I142">
        <f>(H142/C142)</f>
        <v>3.1718061674008806E-2</v>
      </c>
      <c r="J142">
        <f>((H142/C142)*F142)</f>
        <v>9.3370044052863417</v>
      </c>
      <c r="K142">
        <v>0.05</v>
      </c>
      <c r="L142">
        <v>8.2200000000000006</v>
      </c>
      <c r="M142">
        <f>100*((H142-(L142+K142))/(L142+K142))</f>
        <v>26.239419588875428</v>
      </c>
      <c r="N142">
        <f t="shared" si="8"/>
        <v>0.8857230478886533</v>
      </c>
      <c r="O142">
        <f>AVERAGE(N142:N144)</f>
        <v>0.87797752588540767</v>
      </c>
    </row>
    <row r="143" spans="1:15" x14ac:dyDescent="0.3">
      <c r="A143" s="1" t="s">
        <v>26</v>
      </c>
      <c r="B143" s="1">
        <v>1</v>
      </c>
      <c r="C143">
        <f>(103.5+116.54+122.82)-(3*4.57)</f>
        <v>329.15000000000003</v>
      </c>
      <c r="D143" s="1">
        <v>15</v>
      </c>
      <c r="E143">
        <v>2.5</v>
      </c>
      <c r="F143">
        <f t="shared" si="7"/>
        <v>294.375</v>
      </c>
      <c r="G143" t="s">
        <v>16</v>
      </c>
      <c r="H143">
        <v>10.64</v>
      </c>
      <c r="I143">
        <f>(H143/C143)</f>
        <v>3.2325687376576026E-2</v>
      </c>
      <c r="J143">
        <f>((H143/C143)*F143)</f>
        <v>9.5158742214795673</v>
      </c>
      <c r="K143">
        <v>0.03</v>
      </c>
      <c r="L143">
        <v>8.36</v>
      </c>
      <c r="M143">
        <f>100*((H143-(L143+K143))/(L143+K143))</f>
        <v>26.817640047675827</v>
      </c>
      <c r="N143">
        <f t="shared" si="8"/>
        <v>0.88168462557668059</v>
      </c>
      <c r="O143">
        <v>0.87797752588540767</v>
      </c>
    </row>
    <row r="144" spans="1:15" x14ac:dyDescent="0.3">
      <c r="A144" s="1" t="s">
        <v>26</v>
      </c>
      <c r="B144" s="1">
        <v>1</v>
      </c>
      <c r="C144">
        <f>(103.5+116.54+122.82)-(3*4.57)</f>
        <v>329.15000000000003</v>
      </c>
      <c r="D144" s="1">
        <v>15</v>
      </c>
      <c r="E144">
        <v>2.5</v>
      </c>
      <c r="F144">
        <f t="shared" si="7"/>
        <v>294.375</v>
      </c>
      <c r="G144" t="s">
        <v>17</v>
      </c>
      <c r="H144">
        <v>10.31</v>
      </c>
      <c r="I144">
        <f>(H144/C144)</f>
        <v>3.1323104967340115E-2</v>
      </c>
      <c r="J144">
        <f>((H144/C144)*F144)</f>
        <v>9.2207390247607464</v>
      </c>
      <c r="K144">
        <v>0.1</v>
      </c>
      <c r="L144">
        <v>7.89</v>
      </c>
      <c r="M144">
        <f>100*((H144-(L144+K144))/(L144+K144))</f>
        <v>29.03629536921153</v>
      </c>
      <c r="N144">
        <f t="shared" si="8"/>
        <v>0.86652490419088923</v>
      </c>
      <c r="O144">
        <v>0.87797752588540767</v>
      </c>
    </row>
    <row r="145" spans="1:15" x14ac:dyDescent="0.3">
      <c r="A145" s="1" t="s">
        <v>26</v>
      </c>
      <c r="B145" s="1">
        <v>4</v>
      </c>
      <c r="C145">
        <f>(370.17+306.85+352.92)-(3*4.57)</f>
        <v>1016.23</v>
      </c>
      <c r="D145" s="1">
        <v>45</v>
      </c>
      <c r="E145">
        <v>2.5</v>
      </c>
      <c r="F145">
        <f t="shared" si="7"/>
        <v>883.125</v>
      </c>
      <c r="G145" t="s">
        <v>15</v>
      </c>
      <c r="H145">
        <v>10.45</v>
      </c>
      <c r="I145">
        <f>(H145/C145)</f>
        <v>1.0283105202562412E-2</v>
      </c>
      <c r="J145">
        <f>((H145/C145)*F145)</f>
        <v>9.0812672820129308</v>
      </c>
      <c r="K145" t="s">
        <v>27</v>
      </c>
      <c r="L145" t="s">
        <v>27</v>
      </c>
      <c r="M145" t="s">
        <v>27</v>
      </c>
      <c r="N145" t="s">
        <v>27</v>
      </c>
      <c r="O145">
        <f>AVERAGE(N145:N147)</f>
        <v>0.9606111458434351</v>
      </c>
    </row>
    <row r="146" spans="1:15" x14ac:dyDescent="0.3">
      <c r="A146" s="1" t="s">
        <v>26</v>
      </c>
      <c r="B146" s="1">
        <v>4</v>
      </c>
      <c r="C146">
        <f>(370.17+306.85+352.92)-(3*4.57)</f>
        <v>1016.23</v>
      </c>
      <c r="D146" s="1">
        <v>45</v>
      </c>
      <c r="E146">
        <v>2.5</v>
      </c>
      <c r="F146">
        <f t="shared" si="7"/>
        <v>883.125</v>
      </c>
      <c r="G146" t="s">
        <v>16</v>
      </c>
      <c r="H146">
        <v>10.29</v>
      </c>
      <c r="I146">
        <f>(H146/C146)</f>
        <v>1.0125660529604518E-2</v>
      </c>
      <c r="J146">
        <f>((H146/C146)*F146)</f>
        <v>8.9422239552069893</v>
      </c>
      <c r="K146">
        <v>0.01</v>
      </c>
      <c r="L146">
        <v>8.58</v>
      </c>
      <c r="M146">
        <f>100*((H146-(L146+K146))/(L146+K146))</f>
        <v>19.79045401629801</v>
      </c>
      <c r="N146">
        <f t="shared" si="8"/>
        <v>0.9606111458434351</v>
      </c>
      <c r="O146">
        <v>0.9606111458434351</v>
      </c>
    </row>
    <row r="147" spans="1:15" x14ac:dyDescent="0.3">
      <c r="A147" s="1" t="s">
        <v>26</v>
      </c>
      <c r="B147" s="1">
        <v>4</v>
      </c>
      <c r="C147">
        <f>(370.17+306.85+352.92)-(3*4.57)</f>
        <v>1016.23</v>
      </c>
      <c r="D147" s="1">
        <v>45</v>
      </c>
      <c r="E147">
        <v>2.5</v>
      </c>
      <c r="F147">
        <f t="shared" si="7"/>
        <v>883.125</v>
      </c>
      <c r="G147" t="s">
        <v>17</v>
      </c>
      <c r="I147" t="s">
        <v>27</v>
      </c>
      <c r="J147" t="s">
        <v>27</v>
      </c>
      <c r="K147" t="s">
        <v>27</v>
      </c>
      <c r="L147" t="s">
        <v>27</v>
      </c>
      <c r="M147" t="s">
        <v>27</v>
      </c>
      <c r="N147" t="s">
        <v>27</v>
      </c>
      <c r="O147">
        <f>AVERAGE(N147:N149)</f>
        <v>0.97178642430705686</v>
      </c>
    </row>
    <row r="148" spans="1:15" x14ac:dyDescent="0.3">
      <c r="A148" s="1" t="s">
        <v>26</v>
      </c>
      <c r="B148" s="1">
        <v>2</v>
      </c>
      <c r="C148">
        <f>(259.83+243.27+227.33)-(3*4.57)</f>
        <v>716.72</v>
      </c>
      <c r="D148" s="1">
        <v>30</v>
      </c>
      <c r="E148">
        <v>2.5</v>
      </c>
      <c r="F148">
        <f t="shared" si="7"/>
        <v>588.75</v>
      </c>
      <c r="G148" t="s">
        <v>15</v>
      </c>
      <c r="H148">
        <v>10.9</v>
      </c>
      <c r="I148">
        <f>(H148/C148)</f>
        <v>1.5208170554749413E-2</v>
      </c>
      <c r="J148">
        <f>((H148/C148)*F148)</f>
        <v>8.9538104141087178</v>
      </c>
      <c r="K148">
        <v>0</v>
      </c>
      <c r="L148">
        <v>8.61</v>
      </c>
      <c r="M148">
        <f>100*((H148-(L148+K148))/(L148+K148))</f>
        <v>26.596980255516854</v>
      </c>
      <c r="N148">
        <f t="shared" si="8"/>
        <v>0.9616017764272774</v>
      </c>
      <c r="O148">
        <f>AVERAGE(N148:N150)</f>
        <v>0.97803389797563323</v>
      </c>
    </row>
    <row r="149" spans="1:15" x14ac:dyDescent="0.3">
      <c r="A149" s="1" t="s">
        <v>26</v>
      </c>
      <c r="B149" s="1">
        <v>2</v>
      </c>
      <c r="C149">
        <f>(259.83+243.27+227.33)-(3*4.57)</f>
        <v>716.72</v>
      </c>
      <c r="D149" s="1">
        <v>30</v>
      </c>
      <c r="E149">
        <v>2.5</v>
      </c>
      <c r="F149">
        <f t="shared" si="7"/>
        <v>588.75</v>
      </c>
      <c r="G149" t="s">
        <v>16</v>
      </c>
      <c r="H149">
        <v>10.24</v>
      </c>
      <c r="I149">
        <f>(H149/C149)</f>
        <v>1.4287308851434312E-2</v>
      </c>
      <c r="J149">
        <f>((H149/C149)*F149)</f>
        <v>8.4116530862819516</v>
      </c>
      <c r="K149">
        <v>0.06</v>
      </c>
      <c r="L149">
        <v>8.1999999999999993</v>
      </c>
      <c r="M149">
        <f>100*((H149-(L149+K149))/(L149+K149))</f>
        <v>23.970944309927368</v>
      </c>
      <c r="N149">
        <f t="shared" si="8"/>
        <v>0.98197107218683644</v>
      </c>
      <c r="O149">
        <v>0.97803389797563323</v>
      </c>
    </row>
    <row r="150" spans="1:15" x14ac:dyDescent="0.3">
      <c r="A150" s="1" t="s">
        <v>26</v>
      </c>
      <c r="B150" s="1">
        <v>2</v>
      </c>
      <c r="C150">
        <f>(259.83+243.27+227.33)-(3*4.57)</f>
        <v>716.72</v>
      </c>
      <c r="D150" s="1">
        <v>30</v>
      </c>
      <c r="E150">
        <v>2.5</v>
      </c>
      <c r="F150">
        <f t="shared" si="7"/>
        <v>588.75</v>
      </c>
      <c r="G150" t="s">
        <v>17</v>
      </c>
      <c r="H150">
        <v>10.68</v>
      </c>
      <c r="I150">
        <f>(H150/C150)</f>
        <v>1.4901216653644378E-2</v>
      </c>
      <c r="J150">
        <f>((H150/C150)*F150)</f>
        <v>8.7730913048331285</v>
      </c>
      <c r="K150">
        <v>0.08</v>
      </c>
      <c r="L150">
        <v>8.61</v>
      </c>
      <c r="M150">
        <f>100*((H150-(L150+K150))/(L150+K150))</f>
        <v>22.899884925201384</v>
      </c>
      <c r="N150">
        <f t="shared" si="8"/>
        <v>0.99052884531278573</v>
      </c>
      <c r="O150">
        <v>0.97803389797563323</v>
      </c>
    </row>
    <row r="151" spans="1:15" x14ac:dyDescent="0.3">
      <c r="A151" s="4" t="s">
        <v>46</v>
      </c>
      <c r="B151" s="5">
        <v>2</v>
      </c>
      <c r="C151" s="5">
        <f>(258.55+259.93+239.42)-(4.57+2.41+2.41)</f>
        <v>748.51</v>
      </c>
      <c r="D151" s="5">
        <v>30</v>
      </c>
      <c r="E151">
        <v>2.5</v>
      </c>
      <c r="F151">
        <f t="shared" si="7"/>
        <v>588.75</v>
      </c>
      <c r="G151" s="5" t="s">
        <v>15</v>
      </c>
      <c r="H151" s="5">
        <v>10.47</v>
      </c>
      <c r="I151" s="5">
        <f>(H151/C151)</f>
        <v>1.3987789074294266E-2</v>
      </c>
      <c r="J151" s="5">
        <f>((H151/C151)*F151)</f>
        <v>8.235310817490749</v>
      </c>
      <c r="K151" s="5">
        <v>0.37</v>
      </c>
      <c r="L151" s="5">
        <v>8.4700000000000006</v>
      </c>
      <c r="M151" s="5">
        <f>100*((H151-(L151+K151))/(L151+K151))</f>
        <v>18.43891402714933</v>
      </c>
      <c r="N151">
        <f t="shared" si="8"/>
        <v>1.0734263946935638</v>
      </c>
      <c r="O151">
        <f>AVERAGE(N151:N153)</f>
        <v>0.35780879823118794</v>
      </c>
    </row>
    <row r="152" spans="1:15" x14ac:dyDescent="0.3">
      <c r="A152" s="7" t="s">
        <v>46</v>
      </c>
      <c r="B152" s="8">
        <v>2</v>
      </c>
      <c r="C152" s="8">
        <f>(258.55+259.93+239.42)-(4.57+2.41+2.41)</f>
        <v>748.51</v>
      </c>
      <c r="D152" s="8">
        <v>30</v>
      </c>
      <c r="E152">
        <v>2.5</v>
      </c>
      <c r="F152">
        <f t="shared" si="7"/>
        <v>588.75</v>
      </c>
      <c r="G152" s="8" t="s">
        <v>16</v>
      </c>
      <c r="H152" s="8">
        <v>10.18</v>
      </c>
      <c r="I152" s="8">
        <f>(H152/C152)</f>
        <v>1.3600352700698721E-2</v>
      </c>
      <c r="J152" s="8">
        <f>((H152/C152)*F152)</f>
        <v>8.0072076525363727</v>
      </c>
      <c r="K152" s="8"/>
      <c r="L152" s="8"/>
      <c r="M152" s="8" t="s">
        <v>27</v>
      </c>
      <c r="N152">
        <f t="shared" si="8"/>
        <v>0</v>
      </c>
      <c r="O152">
        <v>0.35780879823118794</v>
      </c>
    </row>
    <row r="153" spans="1:15" x14ac:dyDescent="0.3">
      <c r="A153" s="7" t="s">
        <v>46</v>
      </c>
      <c r="B153" s="8">
        <v>2</v>
      </c>
      <c r="C153" s="8">
        <f>(258.55+259.93+239.42)-(4.57+2.41+2.41)</f>
        <v>748.51</v>
      </c>
      <c r="D153" s="8">
        <v>30</v>
      </c>
      <c r="E153">
        <v>2.5</v>
      </c>
      <c r="F153">
        <f t="shared" si="7"/>
        <v>588.75</v>
      </c>
      <c r="G153" s="8" t="s">
        <v>17</v>
      </c>
      <c r="H153" s="8">
        <v>10.42</v>
      </c>
      <c r="I153" s="8">
        <f>(H153/C153)</f>
        <v>1.3920989699536413E-2</v>
      </c>
      <c r="J153" s="8">
        <f>((H153/C153)*F153)</f>
        <v>8.195982685602063</v>
      </c>
      <c r="K153" s="8"/>
      <c r="L153" s="8"/>
      <c r="M153" s="8" t="s">
        <v>27</v>
      </c>
      <c r="N153">
        <f t="shared" si="8"/>
        <v>0</v>
      </c>
      <c r="O153">
        <v>0.35780879823118794</v>
      </c>
    </row>
    <row r="154" spans="1:15" x14ac:dyDescent="0.3">
      <c r="A154" s="6" t="s">
        <v>46</v>
      </c>
      <c r="B154" s="1">
        <v>3</v>
      </c>
      <c r="C154">
        <f>(250.27+263.14+261.68)-(3*2.41)</f>
        <v>767.8599999999999</v>
      </c>
      <c r="D154" s="1">
        <v>30</v>
      </c>
      <c r="E154">
        <v>2.5</v>
      </c>
      <c r="F154">
        <f t="shared" si="7"/>
        <v>588.75</v>
      </c>
      <c r="G154" t="s">
        <v>15</v>
      </c>
      <c r="H154" s="1">
        <v>10.25</v>
      </c>
      <c r="I154">
        <f>(H154/C154)</f>
        <v>1.3348787539395205E-2</v>
      </c>
      <c r="J154">
        <f>((H154/C154)*F154)</f>
        <v>7.8590986638189264</v>
      </c>
      <c r="K154" s="1">
        <v>0.19</v>
      </c>
      <c r="L154" s="1">
        <v>8.44</v>
      </c>
      <c r="M154">
        <f>100*((H154-(L154+K154))/(L154+K154))</f>
        <v>18.771726535341845</v>
      </c>
      <c r="N154">
        <f t="shared" si="8"/>
        <v>1.0980902987934336</v>
      </c>
      <c r="O154">
        <f>AVERAGE(N154:N156)</f>
        <v>1.1025234866039302</v>
      </c>
    </row>
    <row r="155" spans="1:15" x14ac:dyDescent="0.3">
      <c r="A155" s="6" t="s">
        <v>46</v>
      </c>
      <c r="B155" s="1">
        <v>3</v>
      </c>
      <c r="C155">
        <f>(250.27+263.14+261.68)-(3*2.41)</f>
        <v>767.8599999999999</v>
      </c>
      <c r="D155" s="1">
        <v>30</v>
      </c>
      <c r="E155">
        <v>2.5</v>
      </c>
      <c r="F155">
        <f t="shared" si="7"/>
        <v>588.75</v>
      </c>
      <c r="G155" t="s">
        <v>16</v>
      </c>
      <c r="H155" s="1">
        <v>10.61</v>
      </c>
      <c r="I155">
        <f>(H155/C155)</f>
        <v>1.3817623004193473E-2</v>
      </c>
      <c r="J155">
        <f>((H155/C155)*F155)</f>
        <v>8.1351255437189067</v>
      </c>
      <c r="K155" s="1">
        <v>0.36</v>
      </c>
      <c r="L155" s="1">
        <v>8.56</v>
      </c>
      <c r="M155">
        <f>100*((H155-(L155+K155))/(L155+K155))</f>
        <v>18.946188340807169</v>
      </c>
      <c r="N155">
        <f t="shared" si="8"/>
        <v>1.0964796980775657</v>
      </c>
      <c r="O155">
        <v>1.1025234866039302</v>
      </c>
    </row>
    <row r="156" spans="1:15" x14ac:dyDescent="0.3">
      <c r="A156" s="6" t="s">
        <v>46</v>
      </c>
      <c r="B156" s="1">
        <v>3</v>
      </c>
      <c r="C156">
        <f>(250.27+263.14+261.68)-(3*2.41)</f>
        <v>767.8599999999999</v>
      </c>
      <c r="D156" s="1">
        <v>30</v>
      </c>
      <c r="E156">
        <v>2.5</v>
      </c>
      <c r="F156">
        <f t="shared" si="7"/>
        <v>588.75</v>
      </c>
      <c r="G156" t="s">
        <v>17</v>
      </c>
      <c r="H156" s="1">
        <v>10.64</v>
      </c>
      <c r="I156">
        <f>(H156/C156)</f>
        <v>1.3856692626259997E-2</v>
      </c>
      <c r="J156">
        <f>((H156/C156)*F156)</f>
        <v>8.1581277837105741</v>
      </c>
      <c r="K156" s="1">
        <v>0.12</v>
      </c>
      <c r="L156" s="1">
        <v>8.9600000000000009</v>
      </c>
      <c r="M156">
        <f>100*((H156-(L156+K156))/(L156+K156))</f>
        <v>17.180616740088112</v>
      </c>
      <c r="N156">
        <f t="shared" si="8"/>
        <v>1.1130004629407912</v>
      </c>
      <c r="O156">
        <v>1.1025234866039302</v>
      </c>
    </row>
    <row r="157" spans="1:15" x14ac:dyDescent="0.3">
      <c r="A157" s="6" t="s">
        <v>46</v>
      </c>
      <c r="B157" s="1">
        <v>1</v>
      </c>
      <c r="C157">
        <f>(117.11+106.5+134.6)-(3*2.41)</f>
        <v>350.98</v>
      </c>
      <c r="D157" s="1">
        <v>15</v>
      </c>
      <c r="E157">
        <v>2.5</v>
      </c>
      <c r="F157">
        <f t="shared" si="7"/>
        <v>294.375</v>
      </c>
      <c r="G157" t="s">
        <v>15</v>
      </c>
      <c r="H157" s="1">
        <v>10.25</v>
      </c>
      <c r="I157">
        <f>(H157/C157)</f>
        <v>2.9203943244629323E-2</v>
      </c>
      <c r="J157">
        <f>((H157/C157)*F157)</f>
        <v>8.5969107926377575</v>
      </c>
      <c r="K157" s="1">
        <v>0.46</v>
      </c>
      <c r="L157" s="1">
        <v>8.1999999999999993</v>
      </c>
      <c r="M157">
        <f>100*((H157-(L157+K157))/(L157+K157))</f>
        <v>18.360277136258659</v>
      </c>
      <c r="N157">
        <f t="shared" si="8"/>
        <v>1.0073385904406815</v>
      </c>
      <c r="O157">
        <f>AVERAGE(N157:N159)</f>
        <v>0.93465545241061554</v>
      </c>
    </row>
    <row r="158" spans="1:15" x14ac:dyDescent="0.3">
      <c r="A158" s="6" t="s">
        <v>46</v>
      </c>
      <c r="B158" s="1">
        <v>1</v>
      </c>
      <c r="C158">
        <f>(117.11+106.5+134.6)-(3*2.41)</f>
        <v>350.98</v>
      </c>
      <c r="D158" s="1">
        <v>15</v>
      </c>
      <c r="E158">
        <v>2.5</v>
      </c>
      <c r="F158">
        <f t="shared" si="7"/>
        <v>294.375</v>
      </c>
      <c r="G158" t="s">
        <v>16</v>
      </c>
      <c r="H158" s="1">
        <v>10.61</v>
      </c>
      <c r="I158">
        <f>(H158/C158)</f>
        <v>3.0229642714684594E-2</v>
      </c>
      <c r="J158">
        <f>((H158/C158)*F158)</f>
        <v>8.898851074135278</v>
      </c>
      <c r="K158" s="1">
        <v>0.18</v>
      </c>
      <c r="L158" s="1">
        <v>8</v>
      </c>
      <c r="M158">
        <f>100*((H158-(L158+K158))/(L158+K158))</f>
        <v>29.706601466992659</v>
      </c>
      <c r="N158">
        <f t="shared" si="8"/>
        <v>0.91921978824607642</v>
      </c>
      <c r="O158">
        <v>0.93465545241061554</v>
      </c>
    </row>
    <row r="159" spans="1:15" x14ac:dyDescent="0.3">
      <c r="A159" s="6" t="s">
        <v>46</v>
      </c>
      <c r="B159" s="1">
        <v>1</v>
      </c>
      <c r="C159">
        <f>(117.11+106.5+134.6)-(3*2.41)</f>
        <v>350.98</v>
      </c>
      <c r="D159" s="1">
        <v>15</v>
      </c>
      <c r="E159">
        <v>2.5</v>
      </c>
      <c r="F159">
        <f t="shared" si="7"/>
        <v>294.375</v>
      </c>
      <c r="G159" t="s">
        <v>17</v>
      </c>
      <c r="H159" s="1">
        <v>10.64</v>
      </c>
      <c r="I159">
        <f>(H159/C159)</f>
        <v>3.0315117670522536E-2</v>
      </c>
      <c r="J159">
        <f>((H159/C159)*F159)</f>
        <v>8.9240127642600715</v>
      </c>
      <c r="K159" s="1">
        <v>0.02</v>
      </c>
      <c r="L159" s="1">
        <v>7.81</v>
      </c>
      <c r="M159">
        <f>100*((H159-(L159+K159))/(L159+K159))</f>
        <v>35.887611749680737</v>
      </c>
      <c r="N159">
        <f t="shared" si="8"/>
        <v>0.87740797854508878</v>
      </c>
      <c r="O159">
        <v>0.93465545241061554</v>
      </c>
    </row>
    <row r="160" spans="1:15" x14ac:dyDescent="0.3">
      <c r="A160" s="6" t="s">
        <v>46</v>
      </c>
      <c r="B160" s="1">
        <v>4</v>
      </c>
      <c r="C160">
        <f>(376.62+334.4+388.12)-(3*4.57)</f>
        <v>1085.4299999999998</v>
      </c>
      <c r="D160" s="1">
        <v>45</v>
      </c>
      <c r="E160">
        <v>2.5</v>
      </c>
      <c r="F160">
        <f t="shared" si="7"/>
        <v>883.125</v>
      </c>
      <c r="G160" t="s">
        <v>15</v>
      </c>
      <c r="H160">
        <v>10.55</v>
      </c>
      <c r="I160">
        <f>(H160/C160)</f>
        <v>9.7196502768488093E-3</v>
      </c>
      <c r="J160">
        <f>((H160/C160)*F160)</f>
        <v>8.5836661507421042</v>
      </c>
      <c r="K160">
        <v>0.42</v>
      </c>
      <c r="L160">
        <v>8.4700000000000006</v>
      </c>
      <c r="M160">
        <f>100*((H160-(L160+K160))/(L160+K160))</f>
        <v>18.672665916760405</v>
      </c>
      <c r="N160">
        <f t="shared" si="8"/>
        <v>1.0356879966995702</v>
      </c>
      <c r="O160">
        <f>AVERAGE(N160:N161)</f>
        <v>1.0325059559437735</v>
      </c>
    </row>
    <row r="161" spans="1:15" x14ac:dyDescent="0.3">
      <c r="A161" s="6" t="s">
        <v>46</v>
      </c>
      <c r="B161" s="1">
        <v>4</v>
      </c>
      <c r="C161">
        <f>(376.62+334.4+388.12)-(3*4.57)</f>
        <v>1085.4299999999998</v>
      </c>
      <c r="D161" s="1">
        <v>45</v>
      </c>
      <c r="E161">
        <v>2.5</v>
      </c>
      <c r="F161">
        <f t="shared" si="7"/>
        <v>883.125</v>
      </c>
      <c r="G161" t="s">
        <v>16</v>
      </c>
      <c r="H161">
        <v>10.46</v>
      </c>
      <c r="I161">
        <f>(H161/C161)</f>
        <v>9.6367338289894341E-3</v>
      </c>
      <c r="J161">
        <f>((H161/C161)*F161)</f>
        <v>8.5104405627262949</v>
      </c>
      <c r="K161">
        <v>0.18</v>
      </c>
      <c r="L161">
        <v>8.58</v>
      </c>
      <c r="M161">
        <f>100*((H161-(L161+K161))/(L161+K161))</f>
        <v>19.406392694063939</v>
      </c>
      <c r="N161">
        <f t="shared" si="8"/>
        <v>1.0293239151879769</v>
      </c>
      <c r="O161">
        <v>1.0325059559437735</v>
      </c>
    </row>
    <row r="162" spans="1:15" x14ac:dyDescent="0.3">
      <c r="A162" t="s">
        <v>18</v>
      </c>
      <c r="B162">
        <v>2.5</v>
      </c>
      <c r="C162">
        <f>(276.18+297.44+287.93)-(3*4.57)</f>
        <v>847.83999999999992</v>
      </c>
      <c r="D162">
        <v>30</v>
      </c>
      <c r="E162">
        <v>2.5</v>
      </c>
      <c r="F162">
        <f t="shared" si="7"/>
        <v>588.75</v>
      </c>
      <c r="G162" t="s">
        <v>15</v>
      </c>
      <c r="H162">
        <v>10.98</v>
      </c>
      <c r="I162">
        <f>(H162/C162)</f>
        <v>1.2950556708812986E-2</v>
      </c>
      <c r="J162">
        <f>((H162/C162)*F162)</f>
        <v>7.6246402623136458</v>
      </c>
      <c r="K162">
        <v>0.14000000000000001</v>
      </c>
      <c r="L162">
        <v>7.96</v>
      </c>
      <c r="M162">
        <f>100*((H162-(L162+K162))/(L162+K162))</f>
        <v>35.555555555555571</v>
      </c>
      <c r="N162">
        <f t="shared" si="8"/>
        <v>1.0623452020465696</v>
      </c>
      <c r="O162">
        <f>AVERAGE(N162:N164)</f>
        <v>1.0573675981666095</v>
      </c>
    </row>
    <row r="163" spans="1:15" x14ac:dyDescent="0.3">
      <c r="A163" t="s">
        <v>18</v>
      </c>
      <c r="B163">
        <v>2.5</v>
      </c>
      <c r="C163">
        <f>(276.18+297.44+287.93)-(3*4.57)</f>
        <v>847.83999999999992</v>
      </c>
      <c r="D163">
        <v>30</v>
      </c>
      <c r="E163">
        <v>2.5</v>
      </c>
      <c r="F163">
        <f t="shared" si="7"/>
        <v>588.75</v>
      </c>
      <c r="G163" t="s">
        <v>16</v>
      </c>
      <c r="H163">
        <v>12.71</v>
      </c>
      <c r="I163">
        <f>(H163/C163)</f>
        <v>1.4991036044536707E-2</v>
      </c>
      <c r="J163">
        <f>((H163/C163)*F163)</f>
        <v>8.8259724712209859</v>
      </c>
      <c r="K163">
        <v>0.05</v>
      </c>
      <c r="L163">
        <v>9.24</v>
      </c>
      <c r="M163">
        <f>100*((H163-(L163+K163))/(L163+K163))</f>
        <v>36.813778256189444</v>
      </c>
      <c r="N163">
        <f t="shared" si="8"/>
        <v>1.0525752295616237</v>
      </c>
      <c r="O163">
        <v>1.0573675981666095</v>
      </c>
    </row>
    <row r="164" spans="1:15" x14ac:dyDescent="0.3">
      <c r="A164" t="s">
        <v>18</v>
      </c>
      <c r="B164">
        <v>2.5</v>
      </c>
      <c r="C164">
        <f>(276.18+297.44+287.93)-(3*4.57)</f>
        <v>847.83999999999992</v>
      </c>
      <c r="D164">
        <v>30</v>
      </c>
      <c r="E164">
        <v>2.5</v>
      </c>
      <c r="F164">
        <f t="shared" si="7"/>
        <v>588.75</v>
      </c>
      <c r="G164" t="s">
        <v>17</v>
      </c>
      <c r="H164">
        <v>11.02</v>
      </c>
      <c r="I164">
        <f>(H164/C164)</f>
        <v>1.2997735421777694E-2</v>
      </c>
      <c r="J164">
        <f>((H164/C164)*F164)</f>
        <v>7.6524167295716179</v>
      </c>
      <c r="K164">
        <v>0.01</v>
      </c>
      <c r="L164">
        <v>8.08</v>
      </c>
      <c r="M164">
        <f>100*((H164-(L164+K164))/(L164+K164))</f>
        <v>36.217552533992581</v>
      </c>
      <c r="N164">
        <f t="shared" si="8"/>
        <v>1.0571823628916348</v>
      </c>
      <c r="O164">
        <v>1.0573675981666095</v>
      </c>
    </row>
    <row r="165" spans="1:15" x14ac:dyDescent="0.3">
      <c r="A165" s="1" t="s">
        <v>18</v>
      </c>
      <c r="B165" s="1">
        <v>4</v>
      </c>
      <c r="C165">
        <f>(386.58+360.03+359.61)-(3*4.57)</f>
        <v>1092.5099999999998</v>
      </c>
      <c r="D165" s="1">
        <v>45</v>
      </c>
      <c r="E165">
        <v>2.5</v>
      </c>
      <c r="F165">
        <f t="shared" si="7"/>
        <v>883.125</v>
      </c>
      <c r="G165" t="s">
        <v>15</v>
      </c>
      <c r="H165">
        <v>10.18</v>
      </c>
      <c r="I165">
        <f>(H165/C165)</f>
        <v>9.3179925126543484E-3</v>
      </c>
      <c r="J165">
        <f>((H165/C165)*F165)</f>
        <v>8.2289521377378723</v>
      </c>
      <c r="K165">
        <v>0.04</v>
      </c>
      <c r="L165">
        <v>7.79</v>
      </c>
      <c r="M165">
        <f>100*((H165-(L165+K165))/(L165+K165))</f>
        <v>30.012771392081731</v>
      </c>
      <c r="N165">
        <f t="shared" si="8"/>
        <v>0.95151847634302278</v>
      </c>
      <c r="O165">
        <f>AVERAGE(N165:N167)</f>
        <v>0.95901862223963974</v>
      </c>
    </row>
    <row r="166" spans="1:15" x14ac:dyDescent="0.3">
      <c r="A166" s="1" t="s">
        <v>18</v>
      </c>
      <c r="B166" s="1">
        <v>4</v>
      </c>
      <c r="C166">
        <f>(386.58+360.03+359.61)-(3*4.57)</f>
        <v>1092.5099999999998</v>
      </c>
      <c r="D166" s="1">
        <v>45</v>
      </c>
      <c r="E166">
        <v>2.5</v>
      </c>
      <c r="F166">
        <f t="shared" si="7"/>
        <v>883.125</v>
      </c>
      <c r="G166" t="s">
        <v>16</v>
      </c>
      <c r="H166">
        <v>10.29</v>
      </c>
      <c r="I166">
        <f>(H166/C166)</f>
        <v>9.4186780899030691E-3</v>
      </c>
      <c r="J166">
        <f>((H166/C166)*F166)</f>
        <v>8.3178700881456482</v>
      </c>
      <c r="K166">
        <v>0.05</v>
      </c>
      <c r="L166">
        <v>7.68</v>
      </c>
      <c r="M166">
        <f>100*((H166-(L166+K166))/(L166+K166))</f>
        <v>33.117723156532989</v>
      </c>
      <c r="N166">
        <f t="shared" si="8"/>
        <v>0.92932444460950869</v>
      </c>
      <c r="O166">
        <v>0.95901862223963974</v>
      </c>
    </row>
    <row r="167" spans="1:15" x14ac:dyDescent="0.3">
      <c r="A167" s="1" t="s">
        <v>18</v>
      </c>
      <c r="B167" s="1">
        <v>4</v>
      </c>
      <c r="C167">
        <f>(386.58+360.03+359.61)-(3*4.57)</f>
        <v>1092.5099999999998</v>
      </c>
      <c r="D167" s="1">
        <v>45</v>
      </c>
      <c r="E167">
        <v>2.5</v>
      </c>
      <c r="F167">
        <f t="shared" si="7"/>
        <v>883.125</v>
      </c>
      <c r="G167" t="s">
        <v>17</v>
      </c>
      <c r="H167">
        <v>10.220000000000001</v>
      </c>
      <c r="I167">
        <f>(H167/C167)</f>
        <v>9.3546054498357019E-3</v>
      </c>
      <c r="J167">
        <f>((H167/C167)*F167)</f>
        <v>8.2612859378861536</v>
      </c>
      <c r="K167">
        <v>0.02</v>
      </c>
      <c r="L167">
        <v>8.2100000000000009</v>
      </c>
      <c r="M167">
        <f>100*((H167-(L167+K167))/(L167+K167))</f>
        <v>24.179829890643987</v>
      </c>
      <c r="N167">
        <f t="shared" si="8"/>
        <v>0.99621294576638775</v>
      </c>
      <c r="O167">
        <v>0.95901862223963974</v>
      </c>
    </row>
    <row r="168" spans="1:15" x14ac:dyDescent="0.3">
      <c r="A168" t="s">
        <v>18</v>
      </c>
      <c r="B168" s="1">
        <v>1</v>
      </c>
      <c r="C168">
        <f>(66.95+127.69+116.24)-(3*4.57)</f>
        <v>297.17</v>
      </c>
      <c r="D168" s="1">
        <v>15</v>
      </c>
      <c r="E168">
        <v>2.5</v>
      </c>
      <c r="F168">
        <f t="shared" si="7"/>
        <v>294.375</v>
      </c>
      <c r="G168" t="s">
        <v>15</v>
      </c>
      <c r="H168">
        <v>10.65</v>
      </c>
      <c r="I168">
        <f>(H168/C168)</f>
        <v>3.58380724837635E-2</v>
      </c>
      <c r="J168">
        <f>((H168/C168)*F168)</f>
        <v>10.549832587407881</v>
      </c>
      <c r="K168">
        <v>0.13</v>
      </c>
      <c r="L168">
        <v>6.48</v>
      </c>
      <c r="M168">
        <f>100*((H168-(L168+K168))/(L168+K168))</f>
        <v>61.119515885022693</v>
      </c>
      <c r="N168">
        <f t="shared" si="8"/>
        <v>0.62655022676754091</v>
      </c>
      <c r="O168">
        <f>AVERAGE(N168:N170)</f>
        <v>0.60367375369508935</v>
      </c>
    </row>
    <row r="169" spans="1:15" x14ac:dyDescent="0.3">
      <c r="A169" t="s">
        <v>18</v>
      </c>
      <c r="B169" s="1">
        <v>1</v>
      </c>
      <c r="C169">
        <f>(66.95+127.69+116.24)-(3*4.57)</f>
        <v>297.17</v>
      </c>
      <c r="D169" s="1">
        <v>15</v>
      </c>
      <c r="E169">
        <v>2.5</v>
      </c>
      <c r="F169">
        <f t="shared" si="7"/>
        <v>294.375</v>
      </c>
      <c r="G169" t="s">
        <v>16</v>
      </c>
      <c r="H169">
        <v>10.29</v>
      </c>
      <c r="I169">
        <f>(H169/C169)</f>
        <v>3.4626644681495435E-2</v>
      </c>
      <c r="J169">
        <f>((H169/C169)*F169)</f>
        <v>10.193218528115219</v>
      </c>
      <c r="K169">
        <v>7.0000000000000007E-2</v>
      </c>
      <c r="L169">
        <v>5.82</v>
      </c>
      <c r="M169">
        <f>100*((H169-(L169+K169))/(L169+K169))</f>
        <v>74.702886247877728</v>
      </c>
      <c r="N169">
        <f t="shared" si="8"/>
        <v>0.57783515420120135</v>
      </c>
      <c r="O169">
        <v>0.60367375369508935</v>
      </c>
    </row>
    <row r="170" spans="1:15" x14ac:dyDescent="0.3">
      <c r="A170" t="s">
        <v>18</v>
      </c>
      <c r="B170" s="1">
        <v>1</v>
      </c>
      <c r="C170">
        <f>(66.95+127.69+116.24)-(3*4.57)</f>
        <v>297.17</v>
      </c>
      <c r="D170" s="1">
        <v>15</v>
      </c>
      <c r="E170">
        <v>2.5</v>
      </c>
      <c r="F170">
        <f t="shared" si="7"/>
        <v>294.375</v>
      </c>
      <c r="G170" t="s">
        <v>17</v>
      </c>
      <c r="H170">
        <v>10.75</v>
      </c>
      <c r="I170">
        <f>(H170/C170)</f>
        <v>3.6174580206615743E-2</v>
      </c>
      <c r="J170">
        <f>((H170/C170)*F170)</f>
        <v>10.648892048322509</v>
      </c>
      <c r="K170">
        <v>0.01</v>
      </c>
      <c r="L170">
        <v>6.45</v>
      </c>
      <c r="M170">
        <f>100*((H170-(L170+K170))/(L170+K170))</f>
        <v>66.408668730650149</v>
      </c>
      <c r="N170">
        <f t="shared" si="8"/>
        <v>0.60663588011652592</v>
      </c>
      <c r="O170">
        <v>0.60367375369508935</v>
      </c>
    </row>
    <row r="171" spans="1:15" x14ac:dyDescent="0.3">
      <c r="A171" s="6" t="s">
        <v>18</v>
      </c>
      <c r="B171" s="1">
        <v>2</v>
      </c>
      <c r="C171">
        <f>(260.1+289.13)-(2*4.57)</f>
        <v>540.09</v>
      </c>
      <c r="D171" s="1">
        <v>20</v>
      </c>
      <c r="E171">
        <v>2.5</v>
      </c>
      <c r="F171">
        <f t="shared" si="7"/>
        <v>392.5</v>
      </c>
      <c r="G171" t="s">
        <v>15</v>
      </c>
      <c r="H171">
        <v>10.050000000000001</v>
      </c>
      <c r="I171">
        <f>(H171/C171)</f>
        <v>1.8608009776148422E-2</v>
      </c>
      <c r="J171">
        <f>((H171/C171)*F171)</f>
        <v>7.3036438371382557</v>
      </c>
      <c r="K171">
        <v>0.04</v>
      </c>
      <c r="L171">
        <v>7.57</v>
      </c>
      <c r="M171">
        <f>100*((H171-(L171+K171))/(L171+K171))</f>
        <v>32.063074901445468</v>
      </c>
      <c r="N171">
        <f t="shared" si="8"/>
        <v>1.0419456602338624</v>
      </c>
      <c r="O171">
        <v>1.0419456602338624</v>
      </c>
    </row>
    <row r="172" spans="1:15" x14ac:dyDescent="0.3">
      <c r="A172" s="6" t="s">
        <v>18</v>
      </c>
      <c r="B172" s="1">
        <v>3</v>
      </c>
      <c r="C172">
        <f>(270.74-4.57)</f>
        <v>266.17</v>
      </c>
      <c r="D172" s="1">
        <v>10</v>
      </c>
      <c r="E172">
        <v>2.5</v>
      </c>
      <c r="F172">
        <f t="shared" si="7"/>
        <v>196.25</v>
      </c>
      <c r="G172" t="s">
        <v>16</v>
      </c>
      <c r="H172">
        <v>10.46</v>
      </c>
      <c r="I172">
        <f>(H172/C172)</f>
        <v>3.9298192884246907E-2</v>
      </c>
      <c r="J172">
        <f>((H172/C172)*F172)</f>
        <v>7.712270353533456</v>
      </c>
      <c r="K172">
        <v>0</v>
      </c>
      <c r="L172">
        <v>7.97</v>
      </c>
      <c r="M172">
        <f>100*((H172-(L172+K172))/(L172+K172))</f>
        <v>31.242158092848193</v>
      </c>
      <c r="N172">
        <f t="shared" si="8"/>
        <v>1.0334181291179014</v>
      </c>
      <c r="O172">
        <v>1.0334181291179014</v>
      </c>
    </row>
    <row r="173" spans="1:15" x14ac:dyDescent="0.3">
      <c r="A173" t="s">
        <v>22</v>
      </c>
      <c r="B173">
        <v>4</v>
      </c>
      <c r="C173">
        <f>(324.77+336.32+274.95)-(3*4.57)</f>
        <v>922.32999999999993</v>
      </c>
      <c r="D173">
        <v>45</v>
      </c>
      <c r="E173">
        <v>2.5</v>
      </c>
      <c r="F173">
        <f t="shared" si="7"/>
        <v>883.125</v>
      </c>
      <c r="G173" t="s">
        <v>15</v>
      </c>
      <c r="H173">
        <v>10.55</v>
      </c>
      <c r="I173">
        <f>(H173/C173)</f>
        <v>1.1438422256676028E-2</v>
      </c>
      <c r="J173">
        <f>((H173/C173)*F173)</f>
        <v>10.101556655427016</v>
      </c>
      <c r="K173">
        <v>0</v>
      </c>
      <c r="L173">
        <v>8.57</v>
      </c>
      <c r="M173">
        <f>100*((H173-(L173+K173))/(L173+K173))</f>
        <v>23.103850641773633</v>
      </c>
      <c r="N173">
        <f t="shared" si="8"/>
        <v>0.84838409488064459</v>
      </c>
      <c r="O173">
        <f>AVERAGE(N173:N175)</f>
        <v>0.85287916839929956</v>
      </c>
    </row>
    <row r="174" spans="1:15" x14ac:dyDescent="0.3">
      <c r="A174" t="s">
        <v>22</v>
      </c>
      <c r="B174">
        <v>4</v>
      </c>
      <c r="C174">
        <f>(324.77+336.32+274.95)-(3*4.57)</f>
        <v>922.32999999999993</v>
      </c>
      <c r="D174">
        <v>45</v>
      </c>
      <c r="E174">
        <v>2.5</v>
      </c>
      <c r="F174">
        <f t="shared" si="7"/>
        <v>883.125</v>
      </c>
      <c r="G174" t="s">
        <v>16</v>
      </c>
      <c r="H174">
        <v>11.05</v>
      </c>
      <c r="I174">
        <f>(H174/C174)</f>
        <v>1.1980527576897642E-2</v>
      </c>
      <c r="J174">
        <f>((H174/C174)*F174)</f>
        <v>10.58030341634773</v>
      </c>
      <c r="K174">
        <v>0.12</v>
      </c>
      <c r="L174">
        <v>8.81</v>
      </c>
      <c r="M174">
        <f>100*((H174-(L174+K174))/(L174+K174))</f>
        <v>23.740201567749171</v>
      </c>
      <c r="N174">
        <f t="shared" si="8"/>
        <v>0.84402116353319034</v>
      </c>
      <c r="O174">
        <v>0.85287916839929956</v>
      </c>
    </row>
    <row r="175" spans="1:15" x14ac:dyDescent="0.3">
      <c r="A175" t="s">
        <v>22</v>
      </c>
      <c r="B175">
        <v>4</v>
      </c>
      <c r="C175">
        <f>(324.77+336.32+274.95)-(3*4.57)</f>
        <v>922.32999999999993</v>
      </c>
      <c r="D175">
        <v>45</v>
      </c>
      <c r="E175">
        <v>2.5</v>
      </c>
      <c r="F175">
        <f t="shared" si="7"/>
        <v>883.125</v>
      </c>
      <c r="G175" t="s">
        <v>17</v>
      </c>
      <c r="H175">
        <v>10.199999999999999</v>
      </c>
      <c r="I175">
        <f>(H175/C175)</f>
        <v>1.1058948532520898E-2</v>
      </c>
      <c r="J175">
        <f>((H175/C175)*F175)</f>
        <v>9.7664339227825181</v>
      </c>
      <c r="K175">
        <v>0.45</v>
      </c>
      <c r="L175">
        <v>8.01</v>
      </c>
      <c r="M175">
        <f>100*((H175-(L175+K175))/(L175+K175))</f>
        <v>20.567375886524829</v>
      </c>
      <c r="N175">
        <f t="shared" si="8"/>
        <v>0.86623224678406385</v>
      </c>
      <c r="O175">
        <v>0.85287916839929956</v>
      </c>
    </row>
    <row r="176" spans="1:15" x14ac:dyDescent="0.3">
      <c r="A176" t="s">
        <v>22</v>
      </c>
      <c r="B176">
        <v>2</v>
      </c>
      <c r="C176">
        <f>(236.78+248.24+241.4)-(3*4.57)</f>
        <v>712.70999999999992</v>
      </c>
      <c r="D176">
        <v>30</v>
      </c>
      <c r="E176">
        <v>2.5</v>
      </c>
      <c r="F176">
        <f t="shared" si="7"/>
        <v>588.75</v>
      </c>
      <c r="G176" t="s">
        <v>15</v>
      </c>
      <c r="H176">
        <v>10.96</v>
      </c>
      <c r="I176">
        <f>(H176/C176)</f>
        <v>1.53779236996815E-2</v>
      </c>
      <c r="J176">
        <f>((H176/C176)*F176)</f>
        <v>9.053752578187483</v>
      </c>
      <c r="K176">
        <v>0</v>
      </c>
      <c r="L176">
        <v>8.7899999999999991</v>
      </c>
      <c r="M176">
        <f>100*((H176-(L176+K176))/(L176+K176))</f>
        <v>24.687144482366346</v>
      </c>
      <c r="N176">
        <f t="shared" si="8"/>
        <v>0.97086814821702516</v>
      </c>
      <c r="O176">
        <f>AVERAGE(N176:N178)</f>
        <v>0.94345686202584833</v>
      </c>
    </row>
    <row r="177" spans="1:15" x14ac:dyDescent="0.3">
      <c r="A177" t="s">
        <v>22</v>
      </c>
      <c r="B177">
        <v>2</v>
      </c>
      <c r="C177">
        <f>(236.78+248.24+241.4)-(3*4.57)</f>
        <v>712.70999999999992</v>
      </c>
      <c r="D177">
        <v>30</v>
      </c>
      <c r="E177">
        <v>2.5</v>
      </c>
      <c r="F177">
        <f t="shared" si="7"/>
        <v>588.75</v>
      </c>
      <c r="G177" t="s">
        <v>16</v>
      </c>
      <c r="H177">
        <v>10</v>
      </c>
      <c r="I177">
        <f>(H177/C177)</f>
        <v>1.4030952280731295E-2</v>
      </c>
      <c r="J177">
        <f>((H177/C177)*F177)</f>
        <v>8.2607231552805498</v>
      </c>
      <c r="K177">
        <v>0</v>
      </c>
      <c r="L177">
        <v>7.82</v>
      </c>
      <c r="M177">
        <f>100*((H177-(L177+K177))/(L177+K177))</f>
        <v>27.8772378516624</v>
      </c>
      <c r="N177">
        <f t="shared" si="8"/>
        <v>0.94664835668789804</v>
      </c>
      <c r="O177">
        <v>0.94345686202584833</v>
      </c>
    </row>
    <row r="178" spans="1:15" x14ac:dyDescent="0.3">
      <c r="A178" t="s">
        <v>22</v>
      </c>
      <c r="B178">
        <v>2</v>
      </c>
      <c r="C178">
        <f>(236.78+248.24+241.4)-(3*4.57)</f>
        <v>712.70999999999992</v>
      </c>
      <c r="D178">
        <v>30</v>
      </c>
      <c r="E178">
        <v>2.5</v>
      </c>
      <c r="F178">
        <f t="shared" si="7"/>
        <v>588.75</v>
      </c>
      <c r="G178" t="s">
        <v>17</v>
      </c>
      <c r="H178">
        <v>11.02</v>
      </c>
      <c r="I178">
        <f>(H178/C178)</f>
        <v>1.5462109413365887E-2</v>
      </c>
      <c r="J178">
        <f>((H178/C178)*F178)</f>
        <v>9.1033169171191659</v>
      </c>
      <c r="K178">
        <v>0.15</v>
      </c>
      <c r="L178">
        <v>8.16</v>
      </c>
      <c r="M178">
        <f>100*((H178-(L178+K178))/(L178+K178))</f>
        <v>32.611311672683499</v>
      </c>
      <c r="N178">
        <f t="shared" si="8"/>
        <v>0.91285408117262179</v>
      </c>
      <c r="O178">
        <v>0.94345686202584833</v>
      </c>
    </row>
    <row r="179" spans="1:15" x14ac:dyDescent="0.3">
      <c r="A179" s="1" t="s">
        <v>22</v>
      </c>
      <c r="B179" s="1">
        <v>3</v>
      </c>
      <c r="C179">
        <f>(269.16+227.55+239.42)-(3*4.57)</f>
        <v>722.42</v>
      </c>
      <c r="D179" s="1">
        <v>30</v>
      </c>
      <c r="E179">
        <v>2.5</v>
      </c>
      <c r="F179">
        <f t="shared" si="7"/>
        <v>588.75</v>
      </c>
      <c r="G179" t="s">
        <v>15</v>
      </c>
      <c r="H179" s="1">
        <v>10.050000000000001</v>
      </c>
      <c r="I179">
        <f>(H179/C179)</f>
        <v>1.3911574984081285E-2</v>
      </c>
      <c r="J179">
        <f>((H179/C179)*F179)</f>
        <v>8.1904397718778572</v>
      </c>
      <c r="K179" s="1">
        <v>0.03</v>
      </c>
      <c r="L179" s="1">
        <v>8.2799999999999994</v>
      </c>
      <c r="M179">
        <f>100*((H179-(L179+K179))/(L179+K179))</f>
        <v>20.938628158844793</v>
      </c>
      <c r="N179">
        <f t="shared" si="8"/>
        <v>1.0145975346198937</v>
      </c>
      <c r="O179">
        <f>AVERAGE(N179:N181)</f>
        <v>1.0186663177476487</v>
      </c>
    </row>
    <row r="180" spans="1:15" x14ac:dyDescent="0.3">
      <c r="A180" s="1" t="s">
        <v>22</v>
      </c>
      <c r="B180" s="1">
        <v>3</v>
      </c>
      <c r="C180">
        <f>(269.16+227.55+239.42)-(3*4.57)</f>
        <v>722.42</v>
      </c>
      <c r="D180" s="1">
        <v>30</v>
      </c>
      <c r="E180">
        <v>2.5</v>
      </c>
      <c r="F180">
        <f t="shared" si="7"/>
        <v>588.75</v>
      </c>
      <c r="G180" t="s">
        <v>16</v>
      </c>
      <c r="H180" s="1">
        <v>10.15</v>
      </c>
      <c r="I180">
        <f>(H180/C180)</f>
        <v>1.4049998615763684E-2</v>
      </c>
      <c r="J180">
        <f>((H180/C180)*F180)</f>
        <v>8.2719366850308695</v>
      </c>
      <c r="K180" s="1">
        <v>0.05</v>
      </c>
      <c r="L180" s="1">
        <v>8.41</v>
      </c>
      <c r="M180">
        <f>100*((H180-(L180+K180))/(L180+K180))</f>
        <v>19.97635933806146</v>
      </c>
      <c r="N180">
        <f t="shared" si="8"/>
        <v>1.022735100875404</v>
      </c>
      <c r="O180">
        <v>1.0186663177476487</v>
      </c>
    </row>
    <row r="181" spans="1:15" x14ac:dyDescent="0.3">
      <c r="A181" s="1" t="s">
        <v>22</v>
      </c>
      <c r="B181" s="1">
        <v>3</v>
      </c>
      <c r="C181">
        <f>(269.16+227.55+239.42)-(3*4.57)</f>
        <v>722.42</v>
      </c>
      <c r="D181" s="1">
        <v>30</v>
      </c>
      <c r="E181">
        <v>2.5</v>
      </c>
      <c r="F181">
        <f t="shared" si="7"/>
        <v>588.75</v>
      </c>
      <c r="G181" t="s">
        <v>17</v>
      </c>
      <c r="I181" t="s">
        <v>27</v>
      </c>
      <c r="J181" t="s">
        <v>27</v>
      </c>
      <c r="K181" s="1" t="s">
        <v>27</v>
      </c>
      <c r="L181" s="1" t="s">
        <v>27</v>
      </c>
      <c r="M181" t="s">
        <v>27</v>
      </c>
      <c r="N181" t="s">
        <v>27</v>
      </c>
      <c r="O181">
        <v>1.0186663177476487</v>
      </c>
    </row>
    <row r="182" spans="1:15" x14ac:dyDescent="0.3">
      <c r="A182" s="1" t="s">
        <v>22</v>
      </c>
      <c r="B182" s="1">
        <v>1</v>
      </c>
      <c r="C182">
        <f>(131.55+146.09+133.8)-(3*4.57)</f>
        <v>397.73</v>
      </c>
      <c r="D182" s="1">
        <v>15</v>
      </c>
      <c r="E182">
        <v>2.5</v>
      </c>
      <c r="F182">
        <f t="shared" si="7"/>
        <v>294.375</v>
      </c>
      <c r="G182" t="s">
        <v>15</v>
      </c>
      <c r="H182">
        <v>10.1</v>
      </c>
      <c r="I182">
        <f>(H182/C182)</f>
        <v>2.5394111583234857E-2</v>
      </c>
      <c r="J182">
        <f>((H182/C182)*F182)</f>
        <v>7.4753915973147613</v>
      </c>
      <c r="K182" s="1">
        <v>7.0000000000000007E-2</v>
      </c>
      <c r="L182" s="1">
        <v>7.53</v>
      </c>
      <c r="M182">
        <f>100*((H182-(L182+K182))/(L182+K182))</f>
        <v>32.894736842105246</v>
      </c>
      <c r="N182">
        <f t="shared" si="8"/>
        <v>1.0166691471694942</v>
      </c>
      <c r="O182">
        <f>AVERAGE(N182:N184)</f>
        <v>0.99951547335647783</v>
      </c>
    </row>
    <row r="183" spans="1:15" x14ac:dyDescent="0.3">
      <c r="A183" s="1" t="s">
        <v>22</v>
      </c>
      <c r="B183" s="1">
        <v>1</v>
      </c>
      <c r="C183">
        <f>(131.55+146.09+133.8)-(3*4.57)</f>
        <v>397.73</v>
      </c>
      <c r="D183" s="1">
        <v>15</v>
      </c>
      <c r="E183">
        <v>2.5</v>
      </c>
      <c r="F183">
        <f t="shared" si="7"/>
        <v>294.375</v>
      </c>
      <c r="G183" t="s">
        <v>16</v>
      </c>
      <c r="H183">
        <v>10.210000000000001</v>
      </c>
      <c r="I183">
        <f>(H183/C183)</f>
        <v>2.5670681115329497E-2</v>
      </c>
      <c r="J183">
        <f>((H183/C183)*F183)</f>
        <v>7.5568067533251204</v>
      </c>
      <c r="K183" s="1">
        <v>0</v>
      </c>
      <c r="L183" s="1">
        <v>7.45</v>
      </c>
      <c r="M183">
        <f>100*((H183-(L183+K183))/(L183+K183))</f>
        <v>37.046979865771824</v>
      </c>
      <c r="N183">
        <f t="shared" si="8"/>
        <v>0.98586615262086419</v>
      </c>
      <c r="O183">
        <v>0.99951547335647783</v>
      </c>
    </row>
    <row r="184" spans="1:15" x14ac:dyDescent="0.3">
      <c r="A184" s="1" t="s">
        <v>22</v>
      </c>
      <c r="B184" s="1">
        <v>1</v>
      </c>
      <c r="C184">
        <f>(131.55+146.09+133.8)-(3*4.57)</f>
        <v>397.73</v>
      </c>
      <c r="D184" s="1">
        <v>15</v>
      </c>
      <c r="E184">
        <v>2.5</v>
      </c>
      <c r="F184">
        <f t="shared" si="7"/>
        <v>294.375</v>
      </c>
      <c r="G184" t="s">
        <v>17</v>
      </c>
      <c r="H184">
        <v>10.73</v>
      </c>
      <c r="I184">
        <f>(H184/C184)</f>
        <v>2.6978100721595052E-2</v>
      </c>
      <c r="J184">
        <f>((H184/C184)*F184)</f>
        <v>7.9416783999195433</v>
      </c>
      <c r="K184" s="1">
        <v>0.11</v>
      </c>
      <c r="L184" s="1">
        <v>7.8</v>
      </c>
      <c r="M184">
        <f>100*((H184-(L184+K184))/(L184+K184))</f>
        <v>35.651074589127688</v>
      </c>
      <c r="N184">
        <f t="shared" si="8"/>
        <v>0.99601112027907546</v>
      </c>
      <c r="O184">
        <v>0.99951547335647783</v>
      </c>
    </row>
    <row r="185" spans="1:15" x14ac:dyDescent="0.3">
      <c r="A185" t="s">
        <v>20</v>
      </c>
      <c r="B185">
        <v>1</v>
      </c>
      <c r="C185">
        <f>(122.38+107.44+117.22)-(3*4.57)</f>
        <v>333.33</v>
      </c>
      <c r="D185">
        <v>15</v>
      </c>
      <c r="E185">
        <v>2.5</v>
      </c>
      <c r="F185">
        <f t="shared" si="7"/>
        <v>294.375</v>
      </c>
      <c r="G185" t="s">
        <v>15</v>
      </c>
      <c r="H185">
        <v>10.37</v>
      </c>
      <c r="I185">
        <f>(H185/C185)</f>
        <v>3.1110311103111032E-2</v>
      </c>
      <c r="J185">
        <f>((H185/C185)*F185)</f>
        <v>9.1580978309783099</v>
      </c>
      <c r="K185">
        <v>0</v>
      </c>
      <c r="L185">
        <v>6.84</v>
      </c>
      <c r="M185">
        <f>100*((H185-(L185+K185))/(L185+K185))</f>
        <v>51.608187134502913</v>
      </c>
      <c r="N185">
        <f t="shared" si="8"/>
        <v>0.74687998820704016</v>
      </c>
      <c r="O185">
        <f>AVERAGE(N185:N187)</f>
        <v>0.75941732772199888</v>
      </c>
    </row>
    <row r="186" spans="1:15" x14ac:dyDescent="0.3">
      <c r="A186" t="s">
        <v>20</v>
      </c>
      <c r="B186">
        <v>1</v>
      </c>
      <c r="C186">
        <f>(122.38+107.44+117.22)-(3*4.57)</f>
        <v>333.33</v>
      </c>
      <c r="D186">
        <v>15</v>
      </c>
      <c r="E186">
        <v>2.5</v>
      </c>
      <c r="F186">
        <f t="shared" si="7"/>
        <v>294.375</v>
      </c>
      <c r="G186" t="s">
        <v>16</v>
      </c>
      <c r="H186">
        <v>10.56</v>
      </c>
      <c r="I186">
        <f>(H186/C186)</f>
        <v>3.1680316803168032E-2</v>
      </c>
      <c r="J186">
        <f>((H186/C186)*F186)</f>
        <v>9.3258932589325898</v>
      </c>
      <c r="K186">
        <v>0.16</v>
      </c>
      <c r="L186">
        <v>7.04</v>
      </c>
      <c r="M186">
        <f>100*((H186-(L186+K186))/(L186+K186))</f>
        <v>46.666666666666664</v>
      </c>
      <c r="N186">
        <f t="shared" si="8"/>
        <v>0.77204400694846553</v>
      </c>
      <c r="O186">
        <v>0.75941732772199888</v>
      </c>
    </row>
    <row r="187" spans="1:15" x14ac:dyDescent="0.3">
      <c r="A187" t="s">
        <v>20</v>
      </c>
      <c r="B187">
        <v>1</v>
      </c>
      <c r="C187">
        <f>(122.38+107.44+117.22)-(3*4.57)</f>
        <v>333.33</v>
      </c>
      <c r="D187">
        <v>15</v>
      </c>
      <c r="E187">
        <v>2.5</v>
      </c>
      <c r="F187">
        <f t="shared" si="7"/>
        <v>294.375</v>
      </c>
      <c r="G187" t="s">
        <v>17</v>
      </c>
      <c r="H187">
        <v>11.05</v>
      </c>
      <c r="I187">
        <f>(H187/C187)</f>
        <v>3.3150331503315034E-2</v>
      </c>
      <c r="J187">
        <f>((H187/C187)*F187)</f>
        <v>9.7586288362883629</v>
      </c>
      <c r="K187">
        <v>0</v>
      </c>
      <c r="L187">
        <v>7.41</v>
      </c>
      <c r="M187">
        <f>100*((H187-(L187+K187))/(L187+K187))</f>
        <v>49.12280701754387</v>
      </c>
      <c r="N187">
        <f t="shared" si="8"/>
        <v>0.75932798801049084</v>
      </c>
      <c r="O187">
        <v>0.75941732772199888</v>
      </c>
    </row>
    <row r="188" spans="1:15" x14ac:dyDescent="0.3">
      <c r="A188" s="1" t="s">
        <v>20</v>
      </c>
      <c r="B188" s="1">
        <v>2</v>
      </c>
      <c r="C188">
        <f>(268.24+253.95+267.83)-(3*4.57)</f>
        <v>776.31</v>
      </c>
      <c r="D188" s="1">
        <v>30</v>
      </c>
      <c r="E188">
        <v>2.5</v>
      </c>
      <c r="F188">
        <f t="shared" si="7"/>
        <v>588.75</v>
      </c>
      <c r="G188" t="s">
        <v>15</v>
      </c>
      <c r="H188">
        <v>10.08</v>
      </c>
      <c r="I188">
        <f>(H188/C188)</f>
        <v>1.2984503613247286E-2</v>
      </c>
      <c r="J188">
        <f>((H188/C188)*F188)</f>
        <v>7.6446265022993396</v>
      </c>
      <c r="K188" s="1">
        <v>7.0000000000000007E-2</v>
      </c>
      <c r="L188" s="1">
        <v>7.62</v>
      </c>
      <c r="M188">
        <f>100*((H188-(L188+K188))/(L188+K188))</f>
        <v>31.079323797139136</v>
      </c>
      <c r="N188">
        <f t="shared" si="8"/>
        <v>1.0059353452633708</v>
      </c>
      <c r="O188">
        <f>AVERAGE(N188:N190)</f>
        <v>0.98711406102858812</v>
      </c>
    </row>
    <row r="189" spans="1:15" x14ac:dyDescent="0.3">
      <c r="A189" s="1" t="s">
        <v>20</v>
      </c>
      <c r="B189" s="1">
        <v>2</v>
      </c>
      <c r="C189">
        <f>(268.24+253.95+267.83)-(3*4.57)</f>
        <v>776.31</v>
      </c>
      <c r="D189" s="1">
        <v>30</v>
      </c>
      <c r="E189">
        <v>2.5</v>
      </c>
      <c r="F189">
        <f t="shared" si="7"/>
        <v>588.75</v>
      </c>
      <c r="G189" t="s">
        <v>16</v>
      </c>
      <c r="H189">
        <v>10.71</v>
      </c>
      <c r="I189">
        <f>(H189/C189)</f>
        <v>1.3796035089075242E-2</v>
      </c>
      <c r="J189">
        <f>((H189/C189)*F189)</f>
        <v>8.1224156586930487</v>
      </c>
      <c r="K189" s="1">
        <v>5.0000000000000001E-3</v>
      </c>
      <c r="L189" s="1">
        <v>8.0399999999999991</v>
      </c>
      <c r="M189">
        <f>100*((H189-(L189+K189))/(L189+K189))</f>
        <v>33.126165320074591</v>
      </c>
      <c r="N189">
        <f t="shared" si="8"/>
        <v>0.99046888734262273</v>
      </c>
      <c r="O189">
        <v>0.98711406102858812</v>
      </c>
    </row>
    <row r="190" spans="1:15" x14ac:dyDescent="0.3">
      <c r="A190" s="1" t="s">
        <v>20</v>
      </c>
      <c r="B190" s="1">
        <v>2</v>
      </c>
      <c r="C190">
        <f>(268.24+253.95+267.83)-(3*4.57)</f>
        <v>776.31</v>
      </c>
      <c r="D190" s="1">
        <v>30</v>
      </c>
      <c r="E190">
        <v>2.5</v>
      </c>
      <c r="F190">
        <f t="shared" si="7"/>
        <v>588.75</v>
      </c>
      <c r="G190" t="s">
        <v>17</v>
      </c>
      <c r="H190">
        <v>10.029999999999999</v>
      </c>
      <c r="I190">
        <f>(H190/C190)</f>
        <v>1.292009635326094E-2</v>
      </c>
      <c r="J190">
        <f>((H190/C190)*F190)</f>
        <v>7.6067067279823783</v>
      </c>
      <c r="K190" s="1">
        <v>0.01</v>
      </c>
      <c r="L190" s="1">
        <v>7.33</v>
      </c>
      <c r="M190">
        <f>100*((H190-(L190+K190))/(L190+K190))</f>
        <v>36.648501362397809</v>
      </c>
      <c r="N190">
        <f t="shared" si="8"/>
        <v>0.96493795047977082</v>
      </c>
      <c r="O190">
        <v>0.98711406102858812</v>
      </c>
    </row>
    <row r="191" spans="1:15" x14ac:dyDescent="0.3">
      <c r="A191" s="1" t="s">
        <v>20</v>
      </c>
      <c r="B191" s="1">
        <v>4</v>
      </c>
      <c r="C191">
        <f>(343.59+321.8+349.42)-(3*4.57)</f>
        <v>1001.0999999999999</v>
      </c>
      <c r="D191" s="1">
        <v>45</v>
      </c>
      <c r="E191">
        <v>2.5</v>
      </c>
      <c r="F191">
        <f t="shared" si="7"/>
        <v>883.125</v>
      </c>
      <c r="G191" t="s">
        <v>15</v>
      </c>
      <c r="H191">
        <v>10.81</v>
      </c>
      <c r="I191">
        <f>(H191/C191)</f>
        <v>1.0798122065727701E-2</v>
      </c>
      <c r="J191">
        <f>((H191/C191)*F191)</f>
        <v>9.5360915492957758</v>
      </c>
      <c r="K191" s="1">
        <v>0.01</v>
      </c>
      <c r="L191" s="1">
        <v>8.42</v>
      </c>
      <c r="M191">
        <f>100*((H191-(L191+K191))/(L191+K191))</f>
        <v>28.23250296559906</v>
      </c>
      <c r="N191">
        <f t="shared" si="8"/>
        <v>0.88400996953752409</v>
      </c>
      <c r="O191">
        <f>AVERAGE(N191:N193)</f>
        <v>0.90843441042424322</v>
      </c>
    </row>
    <row r="192" spans="1:15" x14ac:dyDescent="0.3">
      <c r="A192" s="1" t="s">
        <v>20</v>
      </c>
      <c r="B192" s="1">
        <v>4</v>
      </c>
      <c r="C192">
        <f>(343.59+321.8+349.42)-(3*4.57)</f>
        <v>1001.0999999999999</v>
      </c>
      <c r="D192" s="1">
        <v>45</v>
      </c>
      <c r="E192">
        <v>2.5</v>
      </c>
      <c r="F192">
        <f t="shared" si="7"/>
        <v>883.125</v>
      </c>
      <c r="G192" t="s">
        <v>16</v>
      </c>
      <c r="H192">
        <v>10.87</v>
      </c>
      <c r="I192">
        <f>(H192/C192)</f>
        <v>1.0858056138247928E-2</v>
      </c>
      <c r="J192">
        <f>((H192/C192)*F192)</f>
        <v>9.5890208270902022</v>
      </c>
      <c r="K192" s="1">
        <v>0.05</v>
      </c>
      <c r="L192" s="1">
        <v>8.7200000000000006</v>
      </c>
      <c r="M192">
        <f>100*((H192-(L192+K192))/(L192+K192))</f>
        <v>23.945267958950943</v>
      </c>
      <c r="N192">
        <f t="shared" si="8"/>
        <v>0.91458764749197718</v>
      </c>
      <c r="O192">
        <v>0.90843441042424322</v>
      </c>
    </row>
    <row r="193" spans="1:15" x14ac:dyDescent="0.3">
      <c r="A193" s="1" t="s">
        <v>20</v>
      </c>
      <c r="B193" s="1">
        <v>4</v>
      </c>
      <c r="C193">
        <f>(343.59+321.8+349.42)-(3*4.57)</f>
        <v>1001.0999999999999</v>
      </c>
      <c r="D193" s="1">
        <v>45</v>
      </c>
      <c r="E193">
        <v>2.5</v>
      </c>
      <c r="F193">
        <f t="shared" si="7"/>
        <v>883.125</v>
      </c>
      <c r="G193" t="s">
        <v>17</v>
      </c>
      <c r="H193">
        <v>10.63</v>
      </c>
      <c r="I193">
        <f>(H193/C193)</f>
        <v>1.0618319848167019E-2</v>
      </c>
      <c r="J193">
        <f>((H193/C193)*F193)</f>
        <v>9.3773037159124986</v>
      </c>
      <c r="K193" s="1">
        <v>0.19</v>
      </c>
      <c r="L193" s="1">
        <v>8.5</v>
      </c>
      <c r="M193">
        <f>100*((H193-(L193+K193))/(L193+K193))</f>
        <v>22.324510932105884</v>
      </c>
      <c r="N193">
        <f t="shared" si="8"/>
        <v>0.92670561424322828</v>
      </c>
      <c r="O193">
        <v>0.90843441042424322</v>
      </c>
    </row>
    <row r="194" spans="1:15" x14ac:dyDescent="0.3">
      <c r="A194" t="s">
        <v>20</v>
      </c>
      <c r="B194" s="1">
        <v>3</v>
      </c>
      <c r="C194">
        <f>(263.6+261.54+253.99)-(3*4.57)</f>
        <v>765.42000000000007</v>
      </c>
      <c r="D194" s="1">
        <v>30</v>
      </c>
      <c r="E194">
        <v>2.5</v>
      </c>
      <c r="F194">
        <f t="shared" si="7"/>
        <v>588.75</v>
      </c>
      <c r="G194" t="s">
        <v>15</v>
      </c>
      <c r="H194">
        <v>10.7</v>
      </c>
      <c r="I194">
        <f>(H194/C194)</f>
        <v>1.3979253220454128E-2</v>
      </c>
      <c r="J194">
        <f>((H194/C194)*F194)</f>
        <v>8.2302853335423674</v>
      </c>
      <c r="K194">
        <v>0.06</v>
      </c>
      <c r="L194">
        <v>8.17</v>
      </c>
      <c r="M194">
        <f>100*((H194-(L194+K194))/(L194+K194))</f>
        <v>30.01215066828674</v>
      </c>
      <c r="N194">
        <f t="shared" si="8"/>
        <v>0.99996533126971865</v>
      </c>
      <c r="O194">
        <f>AVERAGE(N194:N196)</f>
        <v>1.0160810606356421</v>
      </c>
    </row>
    <row r="195" spans="1:15" x14ac:dyDescent="0.3">
      <c r="A195" t="s">
        <v>20</v>
      </c>
      <c r="B195" s="1">
        <v>3</v>
      </c>
      <c r="C195">
        <f>(263.6+261.54+253.99)-(3*4.57)</f>
        <v>765.42000000000007</v>
      </c>
      <c r="D195" s="1">
        <v>30</v>
      </c>
      <c r="E195">
        <v>2.5</v>
      </c>
      <c r="F195">
        <f t="shared" ref="F195:F258" si="9">(3.14*(E195^2)*D195)</f>
        <v>588.75</v>
      </c>
      <c r="G195" t="s">
        <v>16</v>
      </c>
      <c r="H195">
        <v>10.85</v>
      </c>
      <c r="I195">
        <f>(H195/C195)</f>
        <v>1.4175224059993205E-2</v>
      </c>
      <c r="J195">
        <f>((H195/C195)*F195)</f>
        <v>8.3456631653209996</v>
      </c>
      <c r="K195" t="s">
        <v>27</v>
      </c>
      <c r="L195" t="s">
        <v>27</v>
      </c>
      <c r="M195" t="s">
        <v>27</v>
      </c>
      <c r="N195" t="s">
        <v>27</v>
      </c>
      <c r="O195">
        <v>1.0160810606356421</v>
      </c>
    </row>
    <row r="196" spans="1:15" x14ac:dyDescent="0.3">
      <c r="A196" t="s">
        <v>20</v>
      </c>
      <c r="B196" s="1">
        <v>3</v>
      </c>
      <c r="C196">
        <f>(263.6+261.54+253.99)-(3*4.57)</f>
        <v>765.42000000000007</v>
      </c>
      <c r="D196" s="1">
        <v>30</v>
      </c>
      <c r="E196">
        <v>2.5</v>
      </c>
      <c r="F196">
        <f t="shared" si="9"/>
        <v>588.75</v>
      </c>
      <c r="G196" t="s">
        <v>17</v>
      </c>
      <c r="H196">
        <v>10.58</v>
      </c>
      <c r="I196">
        <f>(H196/C196)</f>
        <v>1.3822476548822868E-2</v>
      </c>
      <c r="J196">
        <f>((H196/C196)*F196)</f>
        <v>8.137983068119464</v>
      </c>
      <c r="K196">
        <v>0</v>
      </c>
      <c r="L196">
        <v>8.4</v>
      </c>
      <c r="M196">
        <f>100*((H196-(L196+K196))/(L196+K196))</f>
        <v>25.952380952380949</v>
      </c>
      <c r="N196">
        <f t="shared" ref="N195:N258" si="10">((L196+K196)/J196)</f>
        <v>1.0321967900015654</v>
      </c>
      <c r="O196">
        <v>1.0160810606356421</v>
      </c>
    </row>
    <row r="197" spans="1:15" x14ac:dyDescent="0.3">
      <c r="A197" t="s">
        <v>21</v>
      </c>
      <c r="B197">
        <v>4</v>
      </c>
      <c r="C197">
        <f>(362.82+380.04+336.38)-(3*4.57)</f>
        <v>1065.53</v>
      </c>
      <c r="D197">
        <v>45</v>
      </c>
      <c r="E197">
        <v>2.5</v>
      </c>
      <c r="F197">
        <f t="shared" si="9"/>
        <v>883.125</v>
      </c>
      <c r="G197" t="s">
        <v>15</v>
      </c>
      <c r="H197">
        <v>11.76</v>
      </c>
      <c r="I197">
        <f>(H197/C197)</f>
        <v>1.10367610484923E-2</v>
      </c>
      <c r="J197">
        <f>((H197/C197)*F197)</f>
        <v>9.7468396009497624</v>
      </c>
      <c r="K197">
        <v>0</v>
      </c>
      <c r="L197">
        <v>9.02</v>
      </c>
      <c r="M197">
        <f>100*((H197-(L197+K197))/(L197+K197))</f>
        <v>30.376940133037699</v>
      </c>
      <c r="N197">
        <f t="shared" si="10"/>
        <v>0.92542817664928667</v>
      </c>
      <c r="O197">
        <f>AVERAGE(N197:N199)</f>
        <v>0.9411878958250971</v>
      </c>
    </row>
    <row r="198" spans="1:15" x14ac:dyDescent="0.3">
      <c r="A198" t="s">
        <v>21</v>
      </c>
      <c r="B198">
        <v>4</v>
      </c>
      <c r="C198">
        <f>(362.82+380.04+336.38)-(3*4.57)</f>
        <v>1065.53</v>
      </c>
      <c r="D198">
        <v>45</v>
      </c>
      <c r="E198">
        <v>2.5</v>
      </c>
      <c r="F198">
        <f t="shared" si="9"/>
        <v>883.125</v>
      </c>
      <c r="G198" t="s">
        <v>16</v>
      </c>
      <c r="H198">
        <v>10.54</v>
      </c>
      <c r="I198">
        <f>(H198/C198)</f>
        <v>9.8917909397201395E-3</v>
      </c>
      <c r="J198">
        <f>((H198/C198)*F198)</f>
        <v>8.735687873640348</v>
      </c>
      <c r="K198">
        <v>0.1</v>
      </c>
      <c r="L198">
        <v>8.15</v>
      </c>
      <c r="M198">
        <f>100*((H198-(L198+K198))/(L198+K198))</f>
        <v>27.757575757575747</v>
      </c>
      <c r="N198">
        <f t="shared" si="10"/>
        <v>0.94440187416655585</v>
      </c>
      <c r="O198">
        <v>0.9411878958250971</v>
      </c>
    </row>
    <row r="199" spans="1:15" x14ac:dyDescent="0.3">
      <c r="A199" t="s">
        <v>21</v>
      </c>
      <c r="B199">
        <v>4</v>
      </c>
      <c r="C199">
        <f>(362.82+380.04+336.38)-(3*4.57)</f>
        <v>1065.53</v>
      </c>
      <c r="D199">
        <v>45</v>
      </c>
      <c r="E199">
        <v>2.5</v>
      </c>
      <c r="F199">
        <f t="shared" si="9"/>
        <v>883.125</v>
      </c>
      <c r="G199" t="s">
        <v>17</v>
      </c>
      <c r="H199">
        <v>10.07</v>
      </c>
      <c r="I199">
        <f>(H199/C199)</f>
        <v>9.4506958978161117E-3</v>
      </c>
      <c r="J199">
        <f>((H199/C199)*F199)</f>
        <v>8.3461458147588541</v>
      </c>
      <c r="K199">
        <v>0.01</v>
      </c>
      <c r="L199">
        <v>7.95</v>
      </c>
      <c r="M199">
        <f>100*((H199-(L199+K199))/(L199+K199))</f>
        <v>26.507537688442216</v>
      </c>
      <c r="N199">
        <f t="shared" si="10"/>
        <v>0.95373363665944877</v>
      </c>
      <c r="O199">
        <v>0.9411878958250971</v>
      </c>
    </row>
    <row r="200" spans="1:15" x14ac:dyDescent="0.3">
      <c r="A200" s="1" t="s">
        <v>21</v>
      </c>
      <c r="B200" s="1">
        <v>3</v>
      </c>
      <c r="C200">
        <f>(261.24+297.57+286.54)-(3*4.57)</f>
        <v>831.63999999999987</v>
      </c>
      <c r="D200" s="1">
        <v>30</v>
      </c>
      <c r="E200">
        <v>2.5</v>
      </c>
      <c r="F200">
        <f t="shared" si="9"/>
        <v>588.75</v>
      </c>
      <c r="G200" t="s">
        <v>15</v>
      </c>
      <c r="H200">
        <v>10.199999999999999</v>
      </c>
      <c r="I200">
        <f>(H200/C200)</f>
        <v>1.2264922322158627E-2</v>
      </c>
      <c r="J200">
        <f>((H200/C200)*F200)</f>
        <v>7.2209730171708921</v>
      </c>
      <c r="K200">
        <v>0</v>
      </c>
      <c r="L200">
        <v>8.06</v>
      </c>
      <c r="M200">
        <f>100*((H200-(L200+K200))/(L200+K200))</f>
        <v>26.550868486352343</v>
      </c>
      <c r="N200">
        <f t="shared" si="10"/>
        <v>1.1161930644019815</v>
      </c>
      <c r="O200">
        <f>AVERAGE(N200:N202)</f>
        <v>1.1266710672253486</v>
      </c>
    </row>
    <row r="201" spans="1:15" x14ac:dyDescent="0.3">
      <c r="A201" s="1" t="s">
        <v>21</v>
      </c>
      <c r="B201" s="1">
        <v>3</v>
      </c>
      <c r="C201">
        <f>(261.24+297.57+286.54)-(3*4.57)</f>
        <v>831.63999999999987</v>
      </c>
      <c r="D201" s="1">
        <v>30</v>
      </c>
      <c r="E201">
        <v>2.5</v>
      </c>
      <c r="F201">
        <f t="shared" si="9"/>
        <v>588.75</v>
      </c>
      <c r="G201" t="s">
        <v>16</v>
      </c>
      <c r="H201">
        <v>10.8</v>
      </c>
      <c r="I201">
        <f>(H201/C201)</f>
        <v>1.2986388341109137E-2</v>
      </c>
      <c r="J201">
        <f>((H201/C201)*F201)</f>
        <v>7.6457361358280043</v>
      </c>
      <c r="K201">
        <v>0.05</v>
      </c>
      <c r="L201">
        <v>8.58</v>
      </c>
      <c r="M201">
        <f>100*((H201-(L201+K201))/(L201+K201))</f>
        <v>25.144843568945536</v>
      </c>
      <c r="N201">
        <f t="shared" si="10"/>
        <v>1.1287336950538647</v>
      </c>
      <c r="O201">
        <v>1.1266710672253486</v>
      </c>
    </row>
    <row r="202" spans="1:15" x14ac:dyDescent="0.3">
      <c r="A202" s="1" t="s">
        <v>21</v>
      </c>
      <c r="B202" s="1">
        <v>3</v>
      </c>
      <c r="C202">
        <f>(261.24+297.57+286.54)-(3*4.57)</f>
        <v>831.63999999999987</v>
      </c>
      <c r="D202" s="1">
        <v>30</v>
      </c>
      <c r="E202">
        <v>2.5</v>
      </c>
      <c r="F202">
        <f t="shared" si="9"/>
        <v>588.75</v>
      </c>
      <c r="G202" t="s">
        <v>17</v>
      </c>
      <c r="H202">
        <v>10.08</v>
      </c>
      <c r="I202">
        <f>(H202/C202)</f>
        <v>1.2120629118368528E-2</v>
      </c>
      <c r="J202">
        <f>((H202/C202)*F202)</f>
        <v>7.1360203934394706</v>
      </c>
      <c r="K202">
        <v>0</v>
      </c>
      <c r="L202">
        <v>8.1</v>
      </c>
      <c r="M202">
        <f>100*((H202-(L202+K202))/(L202+K202))</f>
        <v>24.444444444444454</v>
      </c>
      <c r="N202">
        <f t="shared" si="10"/>
        <v>1.1350864422201998</v>
      </c>
      <c r="O202">
        <v>1.1266710672253486</v>
      </c>
    </row>
    <row r="203" spans="1:15" x14ac:dyDescent="0.3">
      <c r="A203" s="1" t="s">
        <v>21</v>
      </c>
      <c r="B203" s="1">
        <v>2</v>
      </c>
      <c r="C203">
        <f>(261.79+310.34+266.55)-(3*4.57)</f>
        <v>824.97</v>
      </c>
      <c r="D203" s="1">
        <v>30</v>
      </c>
      <c r="E203">
        <v>2.5</v>
      </c>
      <c r="F203">
        <f t="shared" si="9"/>
        <v>588.75</v>
      </c>
      <c r="G203" t="s">
        <v>15</v>
      </c>
      <c r="H203">
        <v>10.6</v>
      </c>
      <c r="I203">
        <f>(H203/C203)</f>
        <v>1.2848952083106052E-2</v>
      </c>
      <c r="J203">
        <f>((H203/C203)*F203)</f>
        <v>7.5648205389286884</v>
      </c>
      <c r="K203">
        <v>0.03</v>
      </c>
      <c r="L203">
        <v>7.63</v>
      </c>
      <c r="M203">
        <f>100*((H203-(L203+K203))/(L203+K203))</f>
        <v>38.381201044386415</v>
      </c>
      <c r="N203">
        <f t="shared" si="10"/>
        <v>1.0125818531426511</v>
      </c>
      <c r="O203">
        <f>AVERAGE(N203:N205)</f>
        <v>1.0451491694165294</v>
      </c>
    </row>
    <row r="204" spans="1:15" x14ac:dyDescent="0.3">
      <c r="A204" s="1" t="s">
        <v>21</v>
      </c>
      <c r="B204" s="1">
        <v>2</v>
      </c>
      <c r="C204">
        <f>(261.79+310.34+266.55)-(3*4.57)</f>
        <v>824.97</v>
      </c>
      <c r="D204" s="1">
        <v>30</v>
      </c>
      <c r="E204">
        <v>2.5</v>
      </c>
      <c r="F204">
        <f t="shared" si="9"/>
        <v>588.75</v>
      </c>
      <c r="G204" t="s">
        <v>16</v>
      </c>
      <c r="H204">
        <v>10.34</v>
      </c>
      <c r="I204">
        <f>(H204/C204)</f>
        <v>1.2533789107482696E-2</v>
      </c>
      <c r="J204">
        <f>((H204/C204)*F204)</f>
        <v>7.3792683370304379</v>
      </c>
      <c r="K204">
        <v>0.01</v>
      </c>
      <c r="L204">
        <v>7.88</v>
      </c>
      <c r="M204">
        <f>100*((H204-(L204+K204))/(L204+K204))</f>
        <v>31.051964512040559</v>
      </c>
      <c r="N204">
        <f t="shared" si="10"/>
        <v>1.0692116941196761</v>
      </c>
      <c r="O204">
        <v>1.0451491694165294</v>
      </c>
    </row>
    <row r="205" spans="1:15" x14ac:dyDescent="0.3">
      <c r="A205" s="1" t="s">
        <v>21</v>
      </c>
      <c r="B205" s="1">
        <v>2</v>
      </c>
      <c r="C205">
        <f>(261.79+310.34+266.55)-(3*4.57)</f>
        <v>824.97</v>
      </c>
      <c r="D205" s="1">
        <v>30</v>
      </c>
      <c r="E205">
        <v>2.5</v>
      </c>
      <c r="F205">
        <f t="shared" si="9"/>
        <v>588.75</v>
      </c>
      <c r="G205" t="s">
        <v>17</v>
      </c>
      <c r="H205">
        <v>10.24</v>
      </c>
      <c r="I205">
        <f>(H205/C205)</f>
        <v>1.2412572578396791E-2</v>
      </c>
      <c r="J205">
        <f>((H205/C205)*F205)</f>
        <v>7.3079021055311104</v>
      </c>
      <c r="K205">
        <v>0</v>
      </c>
      <c r="L205">
        <v>7.7</v>
      </c>
      <c r="M205">
        <f>100*((H205-(L205+K205))/(L205+K205))</f>
        <v>32.987012987012989</v>
      </c>
      <c r="N205">
        <f t="shared" si="10"/>
        <v>1.0536539609872611</v>
      </c>
      <c r="O205">
        <v>1.0451491694165294</v>
      </c>
    </row>
    <row r="206" spans="1:15" x14ac:dyDescent="0.3">
      <c r="A206" s="1" t="s">
        <v>21</v>
      </c>
      <c r="B206" s="1">
        <v>1</v>
      </c>
      <c r="C206">
        <f>(143.88+115.76+112.98)-(3*4.57)</f>
        <v>358.91</v>
      </c>
      <c r="D206" s="1">
        <v>15</v>
      </c>
      <c r="E206">
        <v>2.5</v>
      </c>
      <c r="F206">
        <f t="shared" si="9"/>
        <v>294.375</v>
      </c>
      <c r="G206" t="s">
        <v>15</v>
      </c>
      <c r="H206">
        <v>10.92</v>
      </c>
      <c r="I206">
        <f>(H206/C206)</f>
        <v>3.0425454849405141E-2</v>
      </c>
      <c r="J206">
        <f>((H206/C206)*F206)</f>
        <v>8.9564932712936383</v>
      </c>
      <c r="K206">
        <v>0</v>
      </c>
      <c r="L206">
        <v>7.15</v>
      </c>
      <c r="M206">
        <f>100*((H206-(L206+K206))/(L206+K206))</f>
        <v>52.72727272727272</v>
      </c>
      <c r="N206">
        <f t="shared" si="10"/>
        <v>0.79830350823981411</v>
      </c>
      <c r="O206">
        <f>AVERAGE(N206:N208)</f>
        <v>0.79355056917584699</v>
      </c>
    </row>
    <row r="207" spans="1:15" x14ac:dyDescent="0.3">
      <c r="A207" s="1" t="s">
        <v>21</v>
      </c>
      <c r="B207" s="1">
        <v>1</v>
      </c>
      <c r="C207">
        <f>(143.88+115.76+112.98)-(3*4.57)</f>
        <v>358.91</v>
      </c>
      <c r="D207" s="1">
        <v>15</v>
      </c>
      <c r="E207">
        <v>2.5</v>
      </c>
      <c r="F207">
        <f t="shared" si="9"/>
        <v>294.375</v>
      </c>
      <c r="G207" t="s">
        <v>16</v>
      </c>
      <c r="H207">
        <v>10.62</v>
      </c>
      <c r="I207">
        <f>(H207/C207)</f>
        <v>2.9589590705190714E-2</v>
      </c>
      <c r="J207">
        <f>((H207/C207)*F207)</f>
        <v>8.7104357638405165</v>
      </c>
      <c r="K207">
        <v>0</v>
      </c>
      <c r="L207">
        <v>6.9</v>
      </c>
      <c r="M207">
        <f>100*((H207-(L207+K207))/(L207+K207))</f>
        <v>53.913043478260846</v>
      </c>
      <c r="N207">
        <f t="shared" si="10"/>
        <v>0.79215325008696491</v>
      </c>
      <c r="O207">
        <v>0.79355056917584699</v>
      </c>
    </row>
    <row r="208" spans="1:15" x14ac:dyDescent="0.3">
      <c r="A208" s="1" t="s">
        <v>21</v>
      </c>
      <c r="B208" s="1">
        <v>1</v>
      </c>
      <c r="C208">
        <f>(143.88+115.76+112.98)-(3*4.57)</f>
        <v>358.91</v>
      </c>
      <c r="D208" s="1">
        <v>15</v>
      </c>
      <c r="E208">
        <v>2.5</v>
      </c>
      <c r="F208">
        <f t="shared" si="9"/>
        <v>294.375</v>
      </c>
      <c r="G208" t="s">
        <v>17</v>
      </c>
      <c r="H208">
        <v>10.06</v>
      </c>
      <c r="I208">
        <f>(H208/C208)</f>
        <v>2.8029310969323786E-2</v>
      </c>
      <c r="J208">
        <f>((H208/C208)*F208)</f>
        <v>8.251128416594689</v>
      </c>
      <c r="K208">
        <v>0.19</v>
      </c>
      <c r="L208">
        <v>6.33</v>
      </c>
      <c r="M208">
        <f>100*((H208-(L208+K208))/(L208+K208))</f>
        <v>54.29447852760736</v>
      </c>
      <c r="N208">
        <f t="shared" si="10"/>
        <v>0.79019494920076161</v>
      </c>
      <c r="O208">
        <v>0.79355056917584699</v>
      </c>
    </row>
    <row r="209" spans="1:15" x14ac:dyDescent="0.3">
      <c r="A209" t="s">
        <v>14</v>
      </c>
      <c r="B209">
        <v>2</v>
      </c>
      <c r="C209">
        <f>(786.33-(3*4.57))</f>
        <v>772.62</v>
      </c>
      <c r="D209">
        <v>30</v>
      </c>
      <c r="E209">
        <v>2.5</v>
      </c>
      <c r="F209">
        <f t="shared" si="9"/>
        <v>588.75</v>
      </c>
      <c r="G209" t="s">
        <v>15</v>
      </c>
      <c r="H209">
        <v>12.6</v>
      </c>
      <c r="I209">
        <f>(H209/C209)</f>
        <v>1.6308146307369729E-2</v>
      </c>
      <c r="J209">
        <f>(I209*F209)</f>
        <v>9.6014211384639285</v>
      </c>
      <c r="K209">
        <v>0</v>
      </c>
      <c r="L209">
        <v>11.07</v>
      </c>
      <c r="M209">
        <f>100*((H209-(L209+K209))/(L209+K209))</f>
        <v>13.821138211382108</v>
      </c>
      <c r="N209">
        <f t="shared" si="10"/>
        <v>1.1529543221110099</v>
      </c>
      <c r="O209">
        <f>AVERAGE(N209:N211)</f>
        <v>1.0284991795517375</v>
      </c>
    </row>
    <row r="210" spans="1:15" x14ac:dyDescent="0.3">
      <c r="A210" t="s">
        <v>14</v>
      </c>
      <c r="B210">
        <v>2</v>
      </c>
      <c r="C210">
        <f>(786.33-(3*4.57))</f>
        <v>772.62</v>
      </c>
      <c r="D210">
        <v>30</v>
      </c>
      <c r="E210">
        <v>2.5</v>
      </c>
      <c r="F210">
        <f t="shared" si="9"/>
        <v>588.75</v>
      </c>
      <c r="G210" t="s">
        <v>16</v>
      </c>
      <c r="H210">
        <v>12.6</v>
      </c>
      <c r="I210">
        <f>(H210/C210)</f>
        <v>1.6308146307369729E-2</v>
      </c>
      <c r="J210">
        <f>((H210/C210)*F210)</f>
        <v>9.6014211384639285</v>
      </c>
      <c r="K210">
        <v>0.39</v>
      </c>
      <c r="L210">
        <v>8.84</v>
      </c>
      <c r="M210">
        <f>100*((H210-(L210+K210))/(L210+K210))</f>
        <v>36.511375947995653</v>
      </c>
      <c r="N210">
        <f t="shared" si="10"/>
        <v>0.96131602466889088</v>
      </c>
      <c r="O210">
        <v>1.0284991795517375</v>
      </c>
    </row>
    <row r="211" spans="1:15" x14ac:dyDescent="0.3">
      <c r="A211" t="s">
        <v>14</v>
      </c>
      <c r="B211">
        <v>2</v>
      </c>
      <c r="C211">
        <f>(786.33-(3*4.57))</f>
        <v>772.62</v>
      </c>
      <c r="D211">
        <v>30</v>
      </c>
      <c r="E211">
        <v>2.5</v>
      </c>
      <c r="F211">
        <f t="shared" si="9"/>
        <v>588.75</v>
      </c>
      <c r="G211" t="s">
        <v>17</v>
      </c>
      <c r="H211">
        <v>10.85</v>
      </c>
      <c r="I211">
        <f>(H211/C211)</f>
        <v>1.404312598690171E-2</v>
      </c>
      <c r="J211">
        <f>((H211/C211)*F211)</f>
        <v>8.2678904247883818</v>
      </c>
      <c r="K211">
        <v>0.02</v>
      </c>
      <c r="L211">
        <v>8.01</v>
      </c>
      <c r="M211">
        <f>100*((H211-(L211+K211))/(L211+K211))</f>
        <v>35.118306351183072</v>
      </c>
      <c r="N211">
        <f t="shared" si="10"/>
        <v>0.97122719187531181</v>
      </c>
      <c r="O211">
        <v>1.0284991795517375</v>
      </c>
    </row>
    <row r="212" spans="1:15" x14ac:dyDescent="0.3">
      <c r="A212" t="s">
        <v>14</v>
      </c>
      <c r="B212">
        <v>4</v>
      </c>
      <c r="C212">
        <f>(383.87+391.45+345.48)-(3*4.57)</f>
        <v>1107.0899999999999</v>
      </c>
      <c r="D212">
        <v>45</v>
      </c>
      <c r="E212">
        <v>2.5</v>
      </c>
      <c r="F212">
        <f t="shared" si="9"/>
        <v>883.125</v>
      </c>
      <c r="G212" t="s">
        <v>15</v>
      </c>
      <c r="H212">
        <v>10.08</v>
      </c>
      <c r="I212">
        <f>(H212/C212)</f>
        <v>9.1049508170067475E-3</v>
      </c>
      <c r="J212">
        <f>((H212/C212)*F212)</f>
        <v>8.040809690269084</v>
      </c>
      <c r="K212">
        <v>0</v>
      </c>
      <c r="L212">
        <v>7.89</v>
      </c>
      <c r="M212">
        <f>100*((H212-(L212+K212))/(L212+K212))</f>
        <v>27.756653992395442</v>
      </c>
      <c r="N212">
        <f t="shared" si="10"/>
        <v>0.98124446466484672</v>
      </c>
      <c r="O212">
        <f>AVERAGE(N212:N214)</f>
        <v>0.90236802433318797</v>
      </c>
    </row>
    <row r="213" spans="1:15" x14ac:dyDescent="0.3">
      <c r="A213" t="s">
        <v>14</v>
      </c>
      <c r="B213">
        <v>4</v>
      </c>
      <c r="C213">
        <f>(383.87+391.45+345.48)-(3*4.57)</f>
        <v>1107.0899999999999</v>
      </c>
      <c r="D213">
        <v>45</v>
      </c>
      <c r="E213">
        <v>2.5</v>
      </c>
      <c r="F213">
        <f t="shared" si="9"/>
        <v>883.125</v>
      </c>
      <c r="G213" t="s">
        <v>16</v>
      </c>
      <c r="H213">
        <v>13.92</v>
      </c>
      <c r="I213">
        <f>(H213/C213)</f>
        <v>1.2573503509199795E-2</v>
      </c>
      <c r="J213">
        <f>((H213/C213)*F213)</f>
        <v>11.103975286562068</v>
      </c>
      <c r="K213">
        <v>0</v>
      </c>
      <c r="L213">
        <v>7.96</v>
      </c>
      <c r="M213">
        <f>100*((H213-(L213+K213))/(L213+K213))</f>
        <v>74.874371859296488</v>
      </c>
      <c r="N213">
        <f t="shared" si="10"/>
        <v>0.71686038509407712</v>
      </c>
      <c r="O213">
        <v>0.90236802433318797</v>
      </c>
    </row>
    <row r="214" spans="1:15" x14ac:dyDescent="0.3">
      <c r="A214" t="s">
        <v>14</v>
      </c>
      <c r="B214">
        <v>4</v>
      </c>
      <c r="C214">
        <f>(383.87+391.45+345.48)-(3*4.57)</f>
        <v>1107.0899999999999</v>
      </c>
      <c r="D214">
        <v>45</v>
      </c>
      <c r="E214">
        <v>2.5</v>
      </c>
      <c r="F214">
        <f t="shared" si="9"/>
        <v>883.125</v>
      </c>
      <c r="G214" t="s">
        <v>17</v>
      </c>
      <c r="H214">
        <v>10.25</v>
      </c>
      <c r="I214">
        <f>(H214/C214)</f>
        <v>9.2585065351507116E-3</v>
      </c>
      <c r="J214">
        <f>((H214/C214)*F214)</f>
        <v>8.1764185838549714</v>
      </c>
      <c r="K214">
        <v>0.23</v>
      </c>
      <c r="L214">
        <v>8.02</v>
      </c>
      <c r="M214">
        <f>100*((H214-(L214+K214))/(L214+K214))</f>
        <v>24.242424242424242</v>
      </c>
      <c r="N214">
        <f t="shared" si="10"/>
        <v>1.00899922324064</v>
      </c>
      <c r="O214">
        <v>0.90236802433318797</v>
      </c>
    </row>
    <row r="215" spans="1:15" x14ac:dyDescent="0.3">
      <c r="A215" t="s">
        <v>14</v>
      </c>
      <c r="B215" s="1">
        <v>3</v>
      </c>
      <c r="C215">
        <f>(270.58+193.22+272.3)-(3*4.57)</f>
        <v>722.38999999999987</v>
      </c>
      <c r="D215" s="1">
        <v>30</v>
      </c>
      <c r="E215">
        <v>2.5</v>
      </c>
      <c r="F215">
        <f t="shared" si="9"/>
        <v>588.75</v>
      </c>
      <c r="G215" t="s">
        <v>15</v>
      </c>
      <c r="H215">
        <v>10.87</v>
      </c>
      <c r="I215">
        <f>(H215/C215)</f>
        <v>1.5047273633355946E-2</v>
      </c>
      <c r="J215">
        <f>((H215/C215)*F215)</f>
        <v>8.8590823516383139</v>
      </c>
      <c r="K215">
        <v>0.05</v>
      </c>
      <c r="L215">
        <v>8.52</v>
      </c>
      <c r="M215">
        <f>100*((H215-(L215+K215))/(L215+K215))</f>
        <v>26.837806301050161</v>
      </c>
      <c r="N215">
        <f t="shared" si="10"/>
        <v>0.96736881539600394</v>
      </c>
      <c r="O215">
        <f>AVERAGE(N215:N217)</f>
        <v>0.96859781289057656</v>
      </c>
    </row>
    <row r="216" spans="1:15" x14ac:dyDescent="0.3">
      <c r="A216" t="s">
        <v>14</v>
      </c>
      <c r="B216" s="1">
        <v>3</v>
      </c>
      <c r="C216">
        <f>(270.58+193.22+272.3)-(3*4.57)</f>
        <v>722.38999999999987</v>
      </c>
      <c r="D216" s="1">
        <v>30</v>
      </c>
      <c r="E216">
        <v>2.5</v>
      </c>
      <c r="F216">
        <f t="shared" si="9"/>
        <v>588.75</v>
      </c>
      <c r="G216" t="s">
        <v>16</v>
      </c>
      <c r="H216">
        <v>10.44</v>
      </c>
      <c r="I216">
        <f>(H216/C216)</f>
        <v>1.4452027298273787E-2</v>
      </c>
      <c r="J216">
        <f>((H216/C216)*F216)</f>
        <v>8.5086310718586926</v>
      </c>
      <c r="K216">
        <v>0.01</v>
      </c>
      <c r="L216">
        <v>8.25</v>
      </c>
      <c r="M216">
        <f>100*((H216-(L216+K216))/(L216+K216))</f>
        <v>26.392251815980629</v>
      </c>
      <c r="N216">
        <f t="shared" si="10"/>
        <v>0.97077895730125008</v>
      </c>
      <c r="O216">
        <v>0.96859781289057656</v>
      </c>
    </row>
    <row r="217" spans="1:15" x14ac:dyDescent="0.3">
      <c r="A217" t="s">
        <v>14</v>
      </c>
      <c r="B217" s="1">
        <v>3</v>
      </c>
      <c r="C217">
        <f>(270.58+193.22+272.3)-(3*4.57)</f>
        <v>722.38999999999987</v>
      </c>
      <c r="D217" s="1">
        <v>30</v>
      </c>
      <c r="E217">
        <v>2.5</v>
      </c>
      <c r="F217">
        <f t="shared" si="9"/>
        <v>588.75</v>
      </c>
      <c r="G217" t="s">
        <v>17</v>
      </c>
      <c r="H217">
        <v>10.029999999999999</v>
      </c>
      <c r="I217">
        <f>(H217/C217)</f>
        <v>1.3884466839241962E-2</v>
      </c>
      <c r="J217">
        <f>((H217/C217)*F217)</f>
        <v>8.1744798516037047</v>
      </c>
      <c r="K217">
        <v>0.05</v>
      </c>
      <c r="L217">
        <v>7.86</v>
      </c>
      <c r="M217">
        <f>100*((H217-(L217+K217))/(L217+K217))</f>
        <v>26.801517067003783</v>
      </c>
      <c r="N217">
        <f t="shared" si="10"/>
        <v>0.96764566597447565</v>
      </c>
      <c r="O217">
        <v>0.96859781289057656</v>
      </c>
    </row>
    <row r="218" spans="1:15" x14ac:dyDescent="0.3">
      <c r="A218" t="s">
        <v>14</v>
      </c>
      <c r="B218" s="1">
        <v>1</v>
      </c>
      <c r="C218">
        <f>(138.43+131.46+88.55)-(3*4.57)</f>
        <v>344.73</v>
      </c>
      <c r="D218" s="1">
        <v>15</v>
      </c>
      <c r="E218">
        <v>2.5</v>
      </c>
      <c r="F218">
        <f t="shared" si="9"/>
        <v>294.375</v>
      </c>
      <c r="G218" t="s">
        <v>15</v>
      </c>
      <c r="H218">
        <v>10.38</v>
      </c>
      <c r="I218">
        <f>(H218/C218)</f>
        <v>3.0110521277521538E-2</v>
      </c>
      <c r="J218">
        <f>((H218/C218)*F218)</f>
        <v>8.8637847010704025</v>
      </c>
      <c r="K218" t="s">
        <v>27</v>
      </c>
      <c r="L218" t="s">
        <v>27</v>
      </c>
      <c r="M218" t="s">
        <v>27</v>
      </c>
      <c r="N218" t="s">
        <v>27</v>
      </c>
      <c r="O218">
        <f>AVERAGE(N218:N220)</f>
        <v>0.76968738993425745</v>
      </c>
    </row>
    <row r="219" spans="1:15" x14ac:dyDescent="0.3">
      <c r="A219" t="s">
        <v>14</v>
      </c>
      <c r="B219" s="1">
        <v>1</v>
      </c>
      <c r="C219">
        <f>(138.43+131.46+88.55)-(3*4.57)</f>
        <v>344.73</v>
      </c>
      <c r="D219" s="1">
        <v>15</v>
      </c>
      <c r="E219">
        <v>2.5</v>
      </c>
      <c r="F219">
        <f t="shared" si="9"/>
        <v>294.375</v>
      </c>
      <c r="G219" t="s">
        <v>16</v>
      </c>
      <c r="H219">
        <v>10.38</v>
      </c>
      <c r="I219">
        <f>(H219/C219)</f>
        <v>3.0110521277521538E-2</v>
      </c>
      <c r="J219">
        <f>((H219/C219)*F219)</f>
        <v>8.8637847010704025</v>
      </c>
      <c r="K219">
        <v>0.05</v>
      </c>
      <c r="L219">
        <v>6.72</v>
      </c>
      <c r="M219">
        <f>100*((H219-(L219+K219))/(L219+K219))</f>
        <v>53.323485967503714</v>
      </c>
      <c r="N219">
        <f t="shared" si="10"/>
        <v>0.76378208951560445</v>
      </c>
      <c r="O219">
        <v>0.76968738993425745</v>
      </c>
    </row>
    <row r="220" spans="1:15" x14ac:dyDescent="0.3">
      <c r="A220" t="s">
        <v>14</v>
      </c>
      <c r="B220" s="1">
        <v>1</v>
      </c>
      <c r="C220">
        <f>(138.43+131.46+88.55)-(3*4.57)</f>
        <v>344.73</v>
      </c>
      <c r="D220" s="1">
        <v>15</v>
      </c>
      <c r="E220">
        <v>2.5</v>
      </c>
      <c r="F220">
        <f t="shared" si="9"/>
        <v>294.375</v>
      </c>
      <c r="G220" t="s">
        <v>17</v>
      </c>
      <c r="H220">
        <v>10.69</v>
      </c>
      <c r="I220">
        <f>(H220/C220)</f>
        <v>3.1009775766541927E-2</v>
      </c>
      <c r="J220">
        <f>((H220/C220)*F220)</f>
        <v>9.1285027412757795</v>
      </c>
      <c r="K220">
        <v>0.01</v>
      </c>
      <c r="L220">
        <v>7.07</v>
      </c>
      <c r="M220">
        <f>100*((H220-(L220+K220))/(L220+K220))</f>
        <v>50.988700564971744</v>
      </c>
      <c r="N220">
        <f t="shared" si="10"/>
        <v>0.77559269035291045</v>
      </c>
      <c r="O220">
        <v>0.76968738993425745</v>
      </c>
    </row>
    <row r="221" spans="1:15" x14ac:dyDescent="0.3">
      <c r="A221" t="s">
        <v>34</v>
      </c>
      <c r="B221" s="1">
        <v>1</v>
      </c>
      <c r="C221">
        <f>(123.93+149.14+101.17)-(3*4.17)</f>
        <v>361.73</v>
      </c>
      <c r="D221" s="1">
        <v>15</v>
      </c>
      <c r="E221">
        <v>2.5</v>
      </c>
      <c r="F221">
        <f t="shared" si="9"/>
        <v>294.375</v>
      </c>
      <c r="G221" t="s">
        <v>15</v>
      </c>
      <c r="H221">
        <v>10.119999999999999</v>
      </c>
      <c r="I221">
        <f>(H221/C221)</f>
        <v>2.7976667680314041E-2</v>
      </c>
      <c r="J221">
        <f>((H221/C221)*F221)</f>
        <v>8.2356315483924458</v>
      </c>
      <c r="K221">
        <v>0.05</v>
      </c>
      <c r="L221">
        <v>5.7</v>
      </c>
      <c r="M221">
        <f>100*((H221-(L221+K221))/(L221+K221))</f>
        <v>75.999999999999986</v>
      </c>
      <c r="N221">
        <f t="shared" si="10"/>
        <v>0.69818567844045565</v>
      </c>
      <c r="O221">
        <f>AVERAGE(N221:N223)</f>
        <v>0.73905472154427976</v>
      </c>
    </row>
    <row r="222" spans="1:15" x14ac:dyDescent="0.3">
      <c r="A222" t="s">
        <v>34</v>
      </c>
      <c r="B222" s="1">
        <v>1</v>
      </c>
      <c r="C222">
        <f>(123.93+149.14+101.17)-(3*4.17)</f>
        <v>361.73</v>
      </c>
      <c r="D222" s="1">
        <v>15</v>
      </c>
      <c r="E222">
        <v>2.5</v>
      </c>
      <c r="F222">
        <f t="shared" si="9"/>
        <v>294.375</v>
      </c>
      <c r="G222" t="s">
        <v>16</v>
      </c>
      <c r="H222">
        <v>10.19</v>
      </c>
      <c r="I222">
        <f>(H222/C222)</f>
        <v>2.8170182180079061E-2</v>
      </c>
      <c r="J222">
        <f>((H222/C222)*F222)</f>
        <v>8.2925973792607728</v>
      </c>
      <c r="K222">
        <v>0.03</v>
      </c>
      <c r="L222">
        <v>6.17</v>
      </c>
      <c r="M222">
        <f>100*((H222-(L222+K222))/(L222+K222))</f>
        <v>64.354838709677409</v>
      </c>
      <c r="N222">
        <f t="shared" si="10"/>
        <v>0.74765477165282168</v>
      </c>
      <c r="O222">
        <v>0.73905472154427976</v>
      </c>
    </row>
    <row r="223" spans="1:15" x14ac:dyDescent="0.3">
      <c r="A223" t="s">
        <v>34</v>
      </c>
      <c r="B223" s="1">
        <v>1</v>
      </c>
      <c r="C223">
        <f>(123.93+149.14+101.17)-(3*4.17)</f>
        <v>361.73</v>
      </c>
      <c r="D223" s="1">
        <v>15</v>
      </c>
      <c r="E223">
        <v>2.5</v>
      </c>
      <c r="F223">
        <f t="shared" si="9"/>
        <v>294.375</v>
      </c>
      <c r="G223" t="s">
        <v>17</v>
      </c>
      <c r="H223">
        <v>10.18</v>
      </c>
      <c r="I223">
        <f>(H223/C223)</f>
        <v>2.8142537251541203E-2</v>
      </c>
      <c r="J223">
        <f>((H223/C223)*F223)</f>
        <v>8.2844594034224421</v>
      </c>
      <c r="K223">
        <v>0</v>
      </c>
      <c r="L223">
        <v>6.39</v>
      </c>
      <c r="M223">
        <f>100*((H223-(L223+K223))/(L223+K223))</f>
        <v>59.311424100156493</v>
      </c>
      <c r="N223">
        <f t="shared" si="10"/>
        <v>0.77132371453956172</v>
      </c>
      <c r="O223">
        <v>0.73905472154427976</v>
      </c>
    </row>
    <row r="224" spans="1:15" x14ac:dyDescent="0.3">
      <c r="A224" t="s">
        <v>34</v>
      </c>
      <c r="B224" s="1">
        <v>4</v>
      </c>
      <c r="C224">
        <f>(374.9+341.32+369.08)-(3*4.71)</f>
        <v>1071.1699999999998</v>
      </c>
      <c r="D224" s="1">
        <v>45</v>
      </c>
      <c r="E224">
        <v>2.5</v>
      </c>
      <c r="F224">
        <f t="shared" si="9"/>
        <v>883.125</v>
      </c>
      <c r="G224" t="s">
        <v>15</v>
      </c>
      <c r="H224">
        <v>10.11</v>
      </c>
      <c r="I224">
        <f>(H224/C224)</f>
        <v>9.438277771035411E-3</v>
      </c>
      <c r="J224">
        <f>((H224/C224)*F224)</f>
        <v>8.3351790565456465</v>
      </c>
      <c r="K224">
        <v>0.17</v>
      </c>
      <c r="L224">
        <v>7.96</v>
      </c>
      <c r="M224">
        <f>100*((H224-(L224+K224))/(L224+K224))</f>
        <v>24.354243542435405</v>
      </c>
      <c r="N224">
        <f t="shared" si="10"/>
        <v>0.97538396534091032</v>
      </c>
      <c r="O224">
        <f>AVERAGE(N224:N226)</f>
        <v>0.96383568220044291</v>
      </c>
    </row>
    <row r="225" spans="1:15" x14ac:dyDescent="0.3">
      <c r="A225" t="s">
        <v>34</v>
      </c>
      <c r="B225" s="1">
        <v>4</v>
      </c>
      <c r="C225">
        <f>(374.9+341.32+369.08)-(3*4.71)</f>
        <v>1071.1699999999998</v>
      </c>
      <c r="D225" s="1">
        <v>45</v>
      </c>
      <c r="E225">
        <v>2.5</v>
      </c>
      <c r="F225">
        <f t="shared" si="9"/>
        <v>883.125</v>
      </c>
      <c r="G225" t="s">
        <v>16</v>
      </c>
      <c r="H225">
        <v>10.38</v>
      </c>
      <c r="I225">
        <f>(H225/C225)</f>
        <v>9.6903386017158834E-3</v>
      </c>
      <c r="J225">
        <f>((H225/C225)*F225)</f>
        <v>8.5577802776403402</v>
      </c>
      <c r="K225">
        <v>0.13</v>
      </c>
      <c r="L225">
        <v>8.08</v>
      </c>
      <c r="M225">
        <f>100*((H225-(L225+K225))/(L225+K225))</f>
        <v>26.431181485992688</v>
      </c>
      <c r="N225">
        <f t="shared" si="10"/>
        <v>0.95936092463731337</v>
      </c>
      <c r="O225">
        <v>0.96383568220044291</v>
      </c>
    </row>
    <row r="226" spans="1:15" x14ac:dyDescent="0.3">
      <c r="A226" t="s">
        <v>34</v>
      </c>
      <c r="B226" s="1">
        <v>4</v>
      </c>
      <c r="C226">
        <f>(374.9+341.32+369.08)-(3*4.71)</f>
        <v>1071.1699999999998</v>
      </c>
      <c r="D226" s="1">
        <v>45</v>
      </c>
      <c r="E226">
        <v>2.5</v>
      </c>
      <c r="F226">
        <f t="shared" si="9"/>
        <v>883.125</v>
      </c>
      <c r="G226" t="s">
        <v>17</v>
      </c>
      <c r="H226">
        <v>10.18</v>
      </c>
      <c r="I226">
        <f>(H226/C226)</f>
        <v>9.5036268752859039E-3</v>
      </c>
      <c r="J226">
        <f>((H226/C226)*F226)</f>
        <v>8.3928904842368635</v>
      </c>
      <c r="K226">
        <v>0.32</v>
      </c>
      <c r="L226">
        <v>7.71</v>
      </c>
      <c r="M226">
        <f>100*((H226-(L226+K226))/(L226+K226))</f>
        <v>26.774595267745958</v>
      </c>
      <c r="N226">
        <f t="shared" si="10"/>
        <v>0.95676215662310526</v>
      </c>
      <c r="O226">
        <v>0.96383568220044291</v>
      </c>
    </row>
    <row r="227" spans="1:15" x14ac:dyDescent="0.3">
      <c r="A227" t="s">
        <v>34</v>
      </c>
      <c r="B227" s="1">
        <v>3</v>
      </c>
      <c r="C227">
        <f>(293.96+262.3+208.19)-(3*4.57)</f>
        <v>750.74</v>
      </c>
      <c r="D227" s="1">
        <v>30</v>
      </c>
      <c r="E227">
        <v>2.5</v>
      </c>
      <c r="F227">
        <f t="shared" si="9"/>
        <v>588.75</v>
      </c>
      <c r="G227" t="s">
        <v>15</v>
      </c>
      <c r="H227">
        <v>11.08</v>
      </c>
      <c r="I227">
        <f>(H227/C227)</f>
        <v>1.4758771345605669E-2</v>
      </c>
      <c r="J227">
        <f>((H227/C227)*F227)</f>
        <v>8.6892266297253382</v>
      </c>
      <c r="K227">
        <v>0.12</v>
      </c>
      <c r="L227">
        <v>5.44</v>
      </c>
      <c r="M227">
        <f>100*((H227-(L227+K227))/(L227+K227))</f>
        <v>99.280575539568332</v>
      </c>
      <c r="N227">
        <f t="shared" si="10"/>
        <v>0.63987282607862528</v>
      </c>
      <c r="O227">
        <f>AVERAGE(N227:N229)</f>
        <v>0.87577864000312233</v>
      </c>
    </row>
    <row r="228" spans="1:15" x14ac:dyDescent="0.3">
      <c r="A228" t="s">
        <v>34</v>
      </c>
      <c r="B228" s="1">
        <v>3</v>
      </c>
      <c r="C228">
        <f>(293.96+262.3+208.19)-(3*4.57)</f>
        <v>750.74</v>
      </c>
      <c r="D228" s="1">
        <v>30</v>
      </c>
      <c r="E228">
        <v>2.5</v>
      </c>
      <c r="F228">
        <f t="shared" si="9"/>
        <v>588.75</v>
      </c>
      <c r="G228" t="s">
        <v>16</v>
      </c>
      <c r="H228">
        <v>10.5</v>
      </c>
      <c r="I228">
        <f>(H228/C228)</f>
        <v>1.3986200282388044E-2</v>
      </c>
      <c r="J228">
        <f>((H228/C228)*F228)</f>
        <v>8.2343754162559613</v>
      </c>
      <c r="K228">
        <v>0</v>
      </c>
      <c r="L228">
        <v>8.1</v>
      </c>
      <c r="M228">
        <f>100*((H228-(L228+K228))/(L228+K228))</f>
        <v>29.629629629629633</v>
      </c>
      <c r="N228">
        <f t="shared" si="10"/>
        <v>0.9836811646951773</v>
      </c>
      <c r="O228">
        <v>0.87577864000312233</v>
      </c>
    </row>
    <row r="229" spans="1:15" x14ac:dyDescent="0.3">
      <c r="A229" t="s">
        <v>34</v>
      </c>
      <c r="B229" s="1">
        <v>3</v>
      </c>
      <c r="C229">
        <f>(293.96+262.3+208.19)-(3*4.57)</f>
        <v>750.74</v>
      </c>
      <c r="D229" s="1">
        <v>30</v>
      </c>
      <c r="E229">
        <v>2.5</v>
      </c>
      <c r="F229">
        <f t="shared" si="9"/>
        <v>588.75</v>
      </c>
      <c r="G229" t="s">
        <v>17</v>
      </c>
      <c r="H229">
        <v>10.15</v>
      </c>
      <c r="I229">
        <f>(H229/C229)</f>
        <v>1.3519993606308442E-2</v>
      </c>
      <c r="J229">
        <f>((H229/C229)*F229)</f>
        <v>7.959896235714095</v>
      </c>
      <c r="K229">
        <v>0.27</v>
      </c>
      <c r="L229">
        <v>7.72</v>
      </c>
      <c r="M229">
        <f>100*((H229-(L229+K229))/(L229+K229))</f>
        <v>27.033792240300375</v>
      </c>
      <c r="N229">
        <f t="shared" si="10"/>
        <v>1.0037819292355643</v>
      </c>
      <c r="O229">
        <v>0.87577864000312233</v>
      </c>
    </row>
    <row r="230" spans="1:15" x14ac:dyDescent="0.3">
      <c r="A230" s="2" t="s">
        <v>34</v>
      </c>
      <c r="B230" s="1">
        <v>2</v>
      </c>
      <c r="C230">
        <f>(278.56+249.55+208.17)-(3*4.57)</f>
        <v>722.56999999999994</v>
      </c>
      <c r="D230" s="1">
        <v>30</v>
      </c>
      <c r="E230">
        <v>2.5</v>
      </c>
      <c r="F230">
        <f t="shared" si="9"/>
        <v>588.75</v>
      </c>
      <c r="G230" t="s">
        <v>15</v>
      </c>
      <c r="H230">
        <v>10.199999999999999</v>
      </c>
      <c r="I230">
        <f>(H230/C230)</f>
        <v>1.4116279391616037E-2</v>
      </c>
      <c r="J230">
        <f>((H230/C230)*F230)</f>
        <v>8.3109594918139411</v>
      </c>
      <c r="K230">
        <v>0.08</v>
      </c>
      <c r="L230">
        <v>7.41</v>
      </c>
      <c r="M230">
        <f>100*((H230-(L230+K230))/(L230+K230))</f>
        <v>36.181575433911867</v>
      </c>
      <c r="N230">
        <f t="shared" si="10"/>
        <v>0.90121964947337763</v>
      </c>
      <c r="O230">
        <f>AVERAGE(N230:N232)</f>
        <v>0.90433928614948078</v>
      </c>
    </row>
    <row r="231" spans="1:15" x14ac:dyDescent="0.3">
      <c r="A231" s="2" t="s">
        <v>34</v>
      </c>
      <c r="B231" s="1">
        <v>2</v>
      </c>
      <c r="C231">
        <f>(278.56+249.55+208.17)-(3*4.57)</f>
        <v>722.56999999999994</v>
      </c>
      <c r="D231" s="1">
        <v>30</v>
      </c>
      <c r="E231">
        <v>2.5</v>
      </c>
      <c r="F231">
        <f t="shared" si="9"/>
        <v>588.75</v>
      </c>
      <c r="G231" t="s">
        <v>16</v>
      </c>
      <c r="H231">
        <v>10.039999999999999</v>
      </c>
      <c r="I231">
        <f>(H231/C231)</f>
        <v>1.3894847558022061E-2</v>
      </c>
      <c r="J231">
        <f>((H231/C231)*F231)</f>
        <v>8.1805914997854892</v>
      </c>
      <c r="K231">
        <v>0</v>
      </c>
      <c r="L231">
        <v>7.49</v>
      </c>
      <c r="M231">
        <f>100*((H231-(L231+K231))/(L231+K231))</f>
        <v>34.045393858477958</v>
      </c>
      <c r="N231">
        <f t="shared" si="10"/>
        <v>0.9155817156004431</v>
      </c>
      <c r="O231">
        <v>0.90433928614948078</v>
      </c>
    </row>
    <row r="232" spans="1:15" x14ac:dyDescent="0.3">
      <c r="A232" s="2" t="s">
        <v>34</v>
      </c>
      <c r="B232" s="1">
        <v>2</v>
      </c>
      <c r="C232">
        <f>(278.56+249.55+208.17)-(3*4.57)</f>
        <v>722.56999999999994</v>
      </c>
      <c r="D232" s="1">
        <v>30</v>
      </c>
      <c r="E232">
        <v>2.5</v>
      </c>
      <c r="F232">
        <f t="shared" si="9"/>
        <v>588.75</v>
      </c>
      <c r="G232" t="s">
        <v>17</v>
      </c>
      <c r="H232">
        <v>10.119999999999999</v>
      </c>
      <c r="I232">
        <f>(H232/C232)</f>
        <v>1.4005563474819049E-2</v>
      </c>
      <c r="J232">
        <f>((H232/C232)*F232)</f>
        <v>8.2457754957997142</v>
      </c>
      <c r="K232">
        <v>0</v>
      </c>
      <c r="L232">
        <v>7.39</v>
      </c>
      <c r="M232">
        <f>100*((H232-(L232+K232))/(L232+K232))</f>
        <v>36.94181326116373</v>
      </c>
      <c r="N232">
        <f t="shared" si="10"/>
        <v>0.89621649337462139</v>
      </c>
      <c r="O232">
        <v>0.90433928614948078</v>
      </c>
    </row>
    <row r="233" spans="1:15" x14ac:dyDescent="0.3">
      <c r="A233" t="s">
        <v>31</v>
      </c>
      <c r="B233" s="1">
        <v>2</v>
      </c>
      <c r="C233">
        <f>(248.61+289.29+207.36)-(3*4.57)</f>
        <v>731.55000000000007</v>
      </c>
      <c r="D233" s="1">
        <v>30</v>
      </c>
      <c r="E233">
        <v>2.5</v>
      </c>
      <c r="F233">
        <f t="shared" si="9"/>
        <v>588.75</v>
      </c>
      <c r="G233" t="s">
        <v>15</v>
      </c>
      <c r="H233">
        <v>10.47</v>
      </c>
      <c r="I233">
        <f>(H233/C233)</f>
        <v>1.4312077096575764E-2</v>
      </c>
      <c r="J233">
        <f>((H233/C233)*F233)</f>
        <v>8.4262353906089817</v>
      </c>
      <c r="K233">
        <v>0</v>
      </c>
      <c r="L233">
        <v>8.25</v>
      </c>
      <c r="M233">
        <f>100*((H233-(L233+K233))/(L233+K233))</f>
        <v>26.909090909090917</v>
      </c>
      <c r="N233">
        <f t="shared" si="10"/>
        <v>0.979084919606519</v>
      </c>
      <c r="O233">
        <f>AVERAGE(N233:N235)</f>
        <v>0.97995848114683604</v>
      </c>
    </row>
    <row r="234" spans="1:15" x14ac:dyDescent="0.3">
      <c r="A234" t="s">
        <v>31</v>
      </c>
      <c r="B234" s="1">
        <v>2</v>
      </c>
      <c r="C234">
        <f>(248.61+289.29+207.36)-(3*4.57)</f>
        <v>731.55000000000007</v>
      </c>
      <c r="D234" s="1">
        <v>30</v>
      </c>
      <c r="E234">
        <v>2.5</v>
      </c>
      <c r="F234">
        <f t="shared" si="9"/>
        <v>588.75</v>
      </c>
      <c r="G234" t="s">
        <v>16</v>
      </c>
      <c r="H234">
        <v>10.25</v>
      </c>
      <c r="I234">
        <f>(H234/C234)</f>
        <v>1.4011345772674457E-2</v>
      </c>
      <c r="J234">
        <f>((H234/C234)*F234)</f>
        <v>8.2491798236620859</v>
      </c>
      <c r="K234">
        <v>0</v>
      </c>
      <c r="L234">
        <v>8.0299999999999994</v>
      </c>
      <c r="M234">
        <f>100*((H234-(L234+K234))/(L234+K234))</f>
        <v>27.646326276463274</v>
      </c>
      <c r="N234">
        <f t="shared" si="10"/>
        <v>0.97343010719279177</v>
      </c>
      <c r="O234">
        <v>0.97995848114683604</v>
      </c>
    </row>
    <row r="235" spans="1:15" x14ac:dyDescent="0.3">
      <c r="A235" t="s">
        <v>31</v>
      </c>
      <c r="B235" s="1">
        <v>2</v>
      </c>
      <c r="C235">
        <f>(248.61+289.29+207.36)-(3*4.57)</f>
        <v>731.55000000000007</v>
      </c>
      <c r="D235" s="1">
        <v>30</v>
      </c>
      <c r="E235">
        <v>2.5</v>
      </c>
      <c r="F235">
        <f t="shared" si="9"/>
        <v>588.75</v>
      </c>
      <c r="G235" t="s">
        <v>17</v>
      </c>
      <c r="H235">
        <v>10.42</v>
      </c>
      <c r="I235">
        <f>(H235/C235)</f>
        <v>1.4243729068416375E-2</v>
      </c>
      <c r="J235">
        <f>((H235/C235)*F235)</f>
        <v>8.3859954890301402</v>
      </c>
      <c r="K235">
        <v>0</v>
      </c>
      <c r="L235">
        <v>8.2799999999999994</v>
      </c>
      <c r="M235">
        <f>100*((H235-(L235+K235))/(L235+K235))</f>
        <v>25.845410628019334</v>
      </c>
      <c r="N235">
        <f t="shared" si="10"/>
        <v>0.98736041664119722</v>
      </c>
      <c r="O235">
        <v>0.97995848114683604</v>
      </c>
    </row>
    <row r="236" spans="1:15" x14ac:dyDescent="0.3">
      <c r="A236" t="s">
        <v>31</v>
      </c>
      <c r="B236" s="1">
        <v>1</v>
      </c>
      <c r="C236">
        <f>(134.25+143.37+119.11)-(3*4.57)</f>
        <v>383.02000000000004</v>
      </c>
      <c r="D236" s="1">
        <v>15</v>
      </c>
      <c r="E236">
        <v>2.5</v>
      </c>
      <c r="F236">
        <f t="shared" si="9"/>
        <v>294.375</v>
      </c>
      <c r="G236" t="s">
        <v>15</v>
      </c>
      <c r="H236">
        <v>10.42</v>
      </c>
      <c r="I236">
        <f>(H236/C236)</f>
        <v>2.7204845699963447E-2</v>
      </c>
      <c r="J236">
        <f>((H236/C236)*F236)</f>
        <v>8.0084264529267397</v>
      </c>
      <c r="K236">
        <v>0.03</v>
      </c>
      <c r="L236">
        <v>7.68</v>
      </c>
      <c r="M236">
        <f>100*((H236-(L236+K236))/(L236+K236))</f>
        <v>35.149156939040203</v>
      </c>
      <c r="N236">
        <f t="shared" si="10"/>
        <v>0.96273594386102179</v>
      </c>
      <c r="O236">
        <f>AVERAGE(N236:N238)</f>
        <v>0.95905756068266845</v>
      </c>
    </row>
    <row r="237" spans="1:15" x14ac:dyDescent="0.3">
      <c r="A237" t="s">
        <v>31</v>
      </c>
      <c r="B237" s="1">
        <v>1</v>
      </c>
      <c r="C237">
        <f>(134.25+143.37+119.11)-(3*4.57)</f>
        <v>383.02000000000004</v>
      </c>
      <c r="D237" s="1">
        <v>15</v>
      </c>
      <c r="E237">
        <v>2.5</v>
      </c>
      <c r="F237">
        <f t="shared" si="9"/>
        <v>294.375</v>
      </c>
      <c r="G237" t="s">
        <v>16</v>
      </c>
      <c r="H237">
        <v>10.23</v>
      </c>
      <c r="I237">
        <f>(H237/C237)</f>
        <v>2.6708788052843192E-2</v>
      </c>
      <c r="J237">
        <f>((H237/C237)*F237)</f>
        <v>7.8623994830557145</v>
      </c>
      <c r="K237">
        <v>0</v>
      </c>
      <c r="L237">
        <v>7.54</v>
      </c>
      <c r="M237">
        <f>100*((H237-(L237+K237))/(L237+K237))</f>
        <v>35.676392572944302</v>
      </c>
      <c r="N237">
        <f t="shared" si="10"/>
        <v>0.95899477204757677</v>
      </c>
      <c r="O237">
        <v>0.95905756068266845</v>
      </c>
    </row>
    <row r="238" spans="1:15" x14ac:dyDescent="0.3">
      <c r="A238" t="s">
        <v>31</v>
      </c>
      <c r="B238" s="1">
        <v>1</v>
      </c>
      <c r="C238">
        <f>(134.25+143.37+119.11)-(3*4.57)</f>
        <v>383.02000000000004</v>
      </c>
      <c r="D238" s="1">
        <v>15</v>
      </c>
      <c r="E238">
        <v>2.5</v>
      </c>
      <c r="F238">
        <f t="shared" si="9"/>
        <v>294.375</v>
      </c>
      <c r="G238" t="s">
        <v>17</v>
      </c>
      <c r="H238">
        <v>10.84</v>
      </c>
      <c r="I238">
        <f>(H238/C238)</f>
        <v>2.8301394183071378E-2</v>
      </c>
      <c r="J238">
        <f>((H238/C238)*F238)</f>
        <v>8.3312229126416373</v>
      </c>
      <c r="K238">
        <v>0.05</v>
      </c>
      <c r="L238">
        <v>7.91</v>
      </c>
      <c r="M238">
        <f>100*((H238-(L238+K238))/(L238+K238))</f>
        <v>36.180904522613069</v>
      </c>
      <c r="N238">
        <f t="shared" si="10"/>
        <v>0.95544196613940668</v>
      </c>
      <c r="O238">
        <v>0.95905756068266845</v>
      </c>
    </row>
    <row r="239" spans="1:15" x14ac:dyDescent="0.3">
      <c r="A239" t="s">
        <v>31</v>
      </c>
      <c r="B239" s="1">
        <v>4</v>
      </c>
      <c r="C239">
        <f>(369.15+363.6+369.78)-(3*4.57)</f>
        <v>1088.82</v>
      </c>
      <c r="D239" s="1">
        <v>45</v>
      </c>
      <c r="E239">
        <v>2.5</v>
      </c>
      <c r="F239">
        <f t="shared" si="9"/>
        <v>883.125</v>
      </c>
      <c r="G239" t="s">
        <v>15</v>
      </c>
      <c r="H239">
        <v>10.96</v>
      </c>
      <c r="I239">
        <f>(H239/C239)</f>
        <v>1.006594294741096E-2</v>
      </c>
      <c r="J239">
        <f>((H239/C239)*F239)</f>
        <v>8.8894858654323041</v>
      </c>
      <c r="K239">
        <v>0</v>
      </c>
      <c r="L239">
        <v>8.9700000000000006</v>
      </c>
      <c r="M239">
        <f>100*((H239-(L239+K239))/(L239+K239))</f>
        <v>22.1850613154961</v>
      </c>
      <c r="N239">
        <f t="shared" si="10"/>
        <v>1.0090572318564321</v>
      </c>
      <c r="O239">
        <f>AVERAGE(N239:N241)</f>
        <v>1.0336181232190651</v>
      </c>
    </row>
    <row r="240" spans="1:15" x14ac:dyDescent="0.3">
      <c r="A240" t="s">
        <v>31</v>
      </c>
      <c r="B240" s="1">
        <v>4</v>
      </c>
      <c r="C240">
        <f>(369.15+363.6+369.78)-(3*4.57)</f>
        <v>1088.82</v>
      </c>
      <c r="D240" s="1">
        <v>45</v>
      </c>
      <c r="E240">
        <v>2.5</v>
      </c>
      <c r="F240">
        <f t="shared" si="9"/>
        <v>883.125</v>
      </c>
      <c r="G240" t="s">
        <v>16</v>
      </c>
      <c r="H240">
        <v>10.27</v>
      </c>
      <c r="I240">
        <f>(H240/C240)</f>
        <v>9.4322293859407432E-3</v>
      </c>
      <c r="J240">
        <f>((H240/C240)*F240)</f>
        <v>8.3298375764589192</v>
      </c>
      <c r="K240">
        <v>7.0000000000000007E-2</v>
      </c>
      <c r="L240">
        <v>8.5399999999999991</v>
      </c>
      <c r="M240">
        <f>100*((H240-(L240+K240))/(L240+K240))</f>
        <v>19.279907084785137</v>
      </c>
      <c r="N240">
        <f t="shared" si="10"/>
        <v>1.0336335998114599</v>
      </c>
      <c r="O240">
        <v>1.0336181232190651</v>
      </c>
    </row>
    <row r="241" spans="1:15" x14ac:dyDescent="0.3">
      <c r="A241" t="s">
        <v>31</v>
      </c>
      <c r="B241" s="1">
        <v>4</v>
      </c>
      <c r="C241">
        <f>(369.15+363.6+369.78)-(3*4.57)</f>
        <v>1088.82</v>
      </c>
      <c r="D241" s="1">
        <v>45</v>
      </c>
      <c r="E241">
        <v>2.5</v>
      </c>
      <c r="F241">
        <f t="shared" si="9"/>
        <v>883.125</v>
      </c>
      <c r="G241" t="s">
        <v>17</v>
      </c>
      <c r="H241">
        <v>10.23</v>
      </c>
      <c r="I241">
        <f>(H241/C241)</f>
        <v>9.395492367884499E-3</v>
      </c>
      <c r="J241">
        <f>((H241/C241)*F241)</f>
        <v>8.2973941973879981</v>
      </c>
      <c r="K241">
        <v>7.0000000000000007E-2</v>
      </c>
      <c r="L241">
        <v>8.7100000000000009</v>
      </c>
      <c r="M241">
        <f>100*((H241-(L241+K241))/(L241+K241))</f>
        <v>16.514806378132107</v>
      </c>
      <c r="N241">
        <f t="shared" si="10"/>
        <v>1.0581635379893035</v>
      </c>
      <c r="O241">
        <v>1.0336181232190651</v>
      </c>
    </row>
    <row r="242" spans="1:15" x14ac:dyDescent="0.3">
      <c r="A242" t="s">
        <v>31</v>
      </c>
      <c r="B242" s="1">
        <v>3</v>
      </c>
      <c r="C242">
        <f>(207.29+247+232.21)-(3*4.57)</f>
        <v>672.79</v>
      </c>
      <c r="D242" s="1">
        <v>30</v>
      </c>
      <c r="E242">
        <v>2.5</v>
      </c>
      <c r="F242">
        <f t="shared" si="9"/>
        <v>588.75</v>
      </c>
      <c r="G242" t="s">
        <v>15</v>
      </c>
      <c r="H242">
        <v>10.41</v>
      </c>
      <c r="I242">
        <f>(H242/C242)</f>
        <v>1.547288158266324E-2</v>
      </c>
      <c r="J242">
        <f>((H242/C242)*F242)</f>
        <v>9.1096590317929831</v>
      </c>
      <c r="K242">
        <v>0</v>
      </c>
      <c r="L242">
        <v>8.43</v>
      </c>
      <c r="M242">
        <f>100*((H242-(L242+K242))/(L242+K242))</f>
        <v>23.487544483985769</v>
      </c>
      <c r="N242">
        <f t="shared" si="10"/>
        <v>0.92539138628339956</v>
      </c>
      <c r="O242">
        <f>AVERAGE(N242:N244)</f>
        <v>0.92086729870718165</v>
      </c>
    </row>
    <row r="243" spans="1:15" x14ac:dyDescent="0.3">
      <c r="A243" t="s">
        <v>31</v>
      </c>
      <c r="B243" s="1">
        <v>3</v>
      </c>
      <c r="C243">
        <f>(207.29+247+232.21)-(3*4.57)</f>
        <v>672.79</v>
      </c>
      <c r="D243" s="1">
        <v>30</v>
      </c>
      <c r="E243">
        <v>2.5</v>
      </c>
      <c r="F243">
        <f t="shared" si="9"/>
        <v>588.75</v>
      </c>
      <c r="G243" t="s">
        <v>16</v>
      </c>
      <c r="H243">
        <v>10.37</v>
      </c>
      <c r="I243">
        <f>(H243/C243)</f>
        <v>1.541342766687971E-2</v>
      </c>
      <c r="J243">
        <f>((H243/C243)*F243)</f>
        <v>9.0746555388754295</v>
      </c>
      <c r="K243">
        <v>0.28999999999999998</v>
      </c>
      <c r="L243">
        <v>8.08</v>
      </c>
      <c r="M243">
        <f>100*((H243-(L243+K243))/(L243+K243))</f>
        <v>23.894862604540027</v>
      </c>
      <c r="N243">
        <f t="shared" si="10"/>
        <v>0.92234905932718692</v>
      </c>
      <c r="O243">
        <v>0.92086729870718165</v>
      </c>
    </row>
    <row r="244" spans="1:15" x14ac:dyDescent="0.3">
      <c r="A244" t="s">
        <v>31</v>
      </c>
      <c r="B244" s="1">
        <v>3</v>
      </c>
      <c r="C244">
        <f>(207.29+247+232.21)-(3*4.57)</f>
        <v>672.79</v>
      </c>
      <c r="D244" s="1">
        <v>30</v>
      </c>
      <c r="E244">
        <v>2.5</v>
      </c>
      <c r="F244">
        <f t="shared" si="9"/>
        <v>588.75</v>
      </c>
      <c r="G244" t="s">
        <v>17</v>
      </c>
      <c r="H244">
        <v>10.28</v>
      </c>
      <c r="I244">
        <f>(H244/C244)</f>
        <v>1.527965635636677E-2</v>
      </c>
      <c r="J244">
        <f>((H244/C244)*F244)</f>
        <v>8.9958976798109358</v>
      </c>
      <c r="K244">
        <v>0.25</v>
      </c>
      <c r="L244">
        <v>7.98</v>
      </c>
      <c r="M244">
        <f>100*((H244-(L244+K244))/(L244+K244))</f>
        <v>24.908869987849318</v>
      </c>
      <c r="N244">
        <f t="shared" si="10"/>
        <v>0.91486145051095868</v>
      </c>
      <c r="O244">
        <v>0.92086729870718165</v>
      </c>
    </row>
    <row r="245" spans="1:15" x14ac:dyDescent="0.3">
      <c r="A245" t="s">
        <v>32</v>
      </c>
      <c r="B245" s="1">
        <v>3</v>
      </c>
      <c r="C245">
        <f>(244.88+253.75+216.85)-(3*4.57)</f>
        <v>701.77</v>
      </c>
      <c r="D245" s="1">
        <v>30</v>
      </c>
      <c r="E245">
        <v>2.5</v>
      </c>
      <c r="F245">
        <f t="shared" si="9"/>
        <v>588.75</v>
      </c>
      <c r="G245" t="s">
        <v>15</v>
      </c>
      <c r="H245">
        <v>10.3</v>
      </c>
      <c r="I245">
        <f>(H245/C245)</f>
        <v>1.4677173432891119E-2</v>
      </c>
      <c r="J245">
        <f>((H245/C245)*F245)</f>
        <v>8.6411858586146462</v>
      </c>
      <c r="K245">
        <v>0</v>
      </c>
      <c r="L245">
        <v>8.15</v>
      </c>
      <c r="M245">
        <f>100*((H245-(L245+K245))/(L245+K245))</f>
        <v>26.380368098159511</v>
      </c>
      <c r="N245">
        <f t="shared" si="10"/>
        <v>0.94315758662626514</v>
      </c>
      <c r="O245">
        <f>AVERAGE(N245:N247)</f>
        <v>0.96794827153205265</v>
      </c>
    </row>
    <row r="246" spans="1:15" x14ac:dyDescent="0.3">
      <c r="A246" t="s">
        <v>32</v>
      </c>
      <c r="B246" s="1">
        <v>3</v>
      </c>
      <c r="C246">
        <f>(244.88+253.75+216.85)-(3*4.57)</f>
        <v>701.77</v>
      </c>
      <c r="D246" s="1">
        <v>30</v>
      </c>
      <c r="E246">
        <v>2.5</v>
      </c>
      <c r="F246">
        <f t="shared" si="9"/>
        <v>588.75</v>
      </c>
      <c r="G246" t="s">
        <v>16</v>
      </c>
      <c r="H246">
        <v>10.28</v>
      </c>
      <c r="I246">
        <f>(H246/C246)</f>
        <v>1.4648674067002009E-2</v>
      </c>
      <c r="J246">
        <f>((H246/C246)*F246)</f>
        <v>8.6244068569474326</v>
      </c>
      <c r="K246">
        <v>0.03</v>
      </c>
      <c r="L246">
        <v>8.15</v>
      </c>
      <c r="M246">
        <f>100*((H246-(L246+K246))/(L246+K246))</f>
        <v>25.672371638141804</v>
      </c>
      <c r="N246">
        <f t="shared" si="10"/>
        <v>0.94847102365196989</v>
      </c>
      <c r="O246">
        <v>0.96794827153205265</v>
      </c>
    </row>
    <row r="247" spans="1:15" x14ac:dyDescent="0.3">
      <c r="A247" t="s">
        <v>32</v>
      </c>
      <c r="B247" s="1">
        <v>3</v>
      </c>
      <c r="C247">
        <f>(244.88+253.75+216.85)-(3*4.57)</f>
        <v>701.77</v>
      </c>
      <c r="D247" s="1">
        <v>30</v>
      </c>
      <c r="E247">
        <v>2.5</v>
      </c>
      <c r="F247">
        <f t="shared" si="9"/>
        <v>588.75</v>
      </c>
      <c r="G247" t="s">
        <v>17</v>
      </c>
      <c r="H247">
        <v>10.61</v>
      </c>
      <c r="I247">
        <f>(H247/C247)</f>
        <v>1.5118913604172307E-2</v>
      </c>
      <c r="J247">
        <f>((H247/C247)*F247)</f>
        <v>8.901260384456446</v>
      </c>
      <c r="K247">
        <v>0.12</v>
      </c>
      <c r="L247">
        <v>8.89</v>
      </c>
      <c r="M247">
        <f>100*((H247-(L247+K247))/(L247+K247))</f>
        <v>17.758046614872359</v>
      </c>
      <c r="N247">
        <f t="shared" si="10"/>
        <v>1.012216204317923</v>
      </c>
      <c r="O247">
        <v>0.96794827153205265</v>
      </c>
    </row>
    <row r="248" spans="1:15" x14ac:dyDescent="0.3">
      <c r="A248" t="s">
        <v>32</v>
      </c>
      <c r="B248" s="1">
        <v>2</v>
      </c>
      <c r="C248">
        <f>(234.1+271.37+226.5)-(3*4.57)</f>
        <v>718.26</v>
      </c>
      <c r="D248" s="1">
        <v>30</v>
      </c>
      <c r="E248">
        <v>2.5</v>
      </c>
      <c r="F248">
        <f t="shared" si="9"/>
        <v>588.75</v>
      </c>
      <c r="G248" t="s">
        <v>15</v>
      </c>
      <c r="H248">
        <v>10.49</v>
      </c>
      <c r="I248">
        <f>(H248/C248)</f>
        <v>1.4604739230919166E-2</v>
      </c>
      <c r="J248">
        <f>((H248/C248)*F248)</f>
        <v>8.5985402222036598</v>
      </c>
      <c r="K248">
        <v>0</v>
      </c>
      <c r="L248">
        <v>8.2200000000000006</v>
      </c>
      <c r="M248">
        <f>100*((H248-(L248+K248))/(L248+K248))</f>
        <v>27.615571776155711</v>
      </c>
      <c r="N248">
        <f t="shared" si="10"/>
        <v>0.95597622242596825</v>
      </c>
      <c r="O248">
        <f>AVERAGE(N248:N250)</f>
        <v>0.95478187573980955</v>
      </c>
    </row>
    <row r="249" spans="1:15" x14ac:dyDescent="0.3">
      <c r="A249" t="s">
        <v>32</v>
      </c>
      <c r="B249" s="1">
        <v>2</v>
      </c>
      <c r="C249">
        <f>(234.1+271.37+226.5)-(3*4.57)</f>
        <v>718.26</v>
      </c>
      <c r="D249" s="1">
        <v>30</v>
      </c>
      <c r="E249">
        <v>2.5</v>
      </c>
      <c r="F249">
        <f t="shared" si="9"/>
        <v>588.75</v>
      </c>
      <c r="G249" t="s">
        <v>16</v>
      </c>
      <c r="H249">
        <v>10.85</v>
      </c>
      <c r="I249">
        <f>(H249/C249)</f>
        <v>1.5105950491465486E-2</v>
      </c>
      <c r="J249">
        <f>((H249/C249)*F249)</f>
        <v>8.893628351850305</v>
      </c>
      <c r="K249">
        <v>0</v>
      </c>
      <c r="L249">
        <v>8.4</v>
      </c>
      <c r="M249">
        <f>100*((H249-(L249+K249))/(L249+K249))</f>
        <v>29.166666666666657</v>
      </c>
      <c r="N249">
        <f t="shared" si="10"/>
        <v>0.94449640435586601</v>
      </c>
      <c r="O249">
        <v>0.95478187573980955</v>
      </c>
    </row>
    <row r="250" spans="1:15" x14ac:dyDescent="0.3">
      <c r="A250" t="s">
        <v>32</v>
      </c>
      <c r="B250" s="1">
        <v>2</v>
      </c>
      <c r="C250">
        <f>(234.1+271.37+226.5)-(3*4.57)</f>
        <v>718.26</v>
      </c>
      <c r="D250" s="1">
        <v>30</v>
      </c>
      <c r="E250">
        <v>2.5</v>
      </c>
      <c r="F250">
        <f t="shared" si="9"/>
        <v>588.75</v>
      </c>
      <c r="G250" t="s">
        <v>17</v>
      </c>
      <c r="H250">
        <v>10.48</v>
      </c>
      <c r="I250">
        <f>(H250/C250)</f>
        <v>1.459081669590399E-2</v>
      </c>
      <c r="J250">
        <f>((H250/C250)*F250)</f>
        <v>8.590343329713475</v>
      </c>
      <c r="K250">
        <v>0.05</v>
      </c>
      <c r="L250">
        <v>8.23</v>
      </c>
      <c r="M250">
        <f>100*((H250-(L250+K250))/(L250+K250))</f>
        <v>26.570048309178734</v>
      </c>
      <c r="N250">
        <f t="shared" si="10"/>
        <v>0.96387300043759427</v>
      </c>
      <c r="O250">
        <v>0.95478187573980955</v>
      </c>
    </row>
    <row r="251" spans="1:15" x14ac:dyDescent="0.3">
      <c r="A251" s="3" t="s">
        <v>32</v>
      </c>
      <c r="B251" s="1">
        <v>4</v>
      </c>
      <c r="C251">
        <f>(329.8+359.12+313.63)-(3*4.57)</f>
        <v>988.84</v>
      </c>
      <c r="D251" s="1">
        <v>45</v>
      </c>
      <c r="E251">
        <v>2.5</v>
      </c>
      <c r="F251">
        <f t="shared" si="9"/>
        <v>883.125</v>
      </c>
      <c r="G251" t="s">
        <v>15</v>
      </c>
      <c r="H251">
        <v>10.26</v>
      </c>
      <c r="I251">
        <f>(H251/C251)</f>
        <v>1.0375793859471703E-2</v>
      </c>
      <c r="J251">
        <f>((H251/C251)*F251)</f>
        <v>9.1631229521459474</v>
      </c>
      <c r="K251">
        <v>0</v>
      </c>
      <c r="L251">
        <v>8.17</v>
      </c>
      <c r="M251">
        <f>100*((H251-(L251+K251))/(L251+K251))</f>
        <v>25.581395348837212</v>
      </c>
      <c r="N251">
        <f t="shared" si="10"/>
        <v>0.891617415008781</v>
      </c>
      <c r="O251">
        <f>AVERAGE(N251:N253)</f>
        <v>0.88395864597317997</v>
      </c>
    </row>
    <row r="252" spans="1:15" x14ac:dyDescent="0.3">
      <c r="A252" s="3" t="s">
        <v>32</v>
      </c>
      <c r="B252" s="1">
        <v>4</v>
      </c>
      <c r="C252">
        <f>(329.8+359.12+313.63)-(3*4.57)</f>
        <v>988.84</v>
      </c>
      <c r="D252" s="1">
        <v>45</v>
      </c>
      <c r="E252">
        <v>2.5</v>
      </c>
      <c r="F252">
        <f t="shared" si="9"/>
        <v>883.125</v>
      </c>
      <c r="G252" t="s">
        <v>16</v>
      </c>
      <c r="H252">
        <v>9.65</v>
      </c>
      <c r="I252">
        <f>(H252/C252)</f>
        <v>9.75890942923021E-3</v>
      </c>
      <c r="J252">
        <f>((H252/C252)*F252)</f>
        <v>8.6183368896889299</v>
      </c>
      <c r="K252">
        <v>0.02</v>
      </c>
      <c r="L252">
        <v>7.49</v>
      </c>
      <c r="M252">
        <f>100*((H252-(L252+K252))/(L252+K252))</f>
        <v>28.495339547270316</v>
      </c>
      <c r="N252">
        <f t="shared" si="10"/>
        <v>0.87139782258744647</v>
      </c>
      <c r="O252">
        <v>0.88395864597317997</v>
      </c>
    </row>
    <row r="253" spans="1:15" x14ac:dyDescent="0.3">
      <c r="A253" s="3" t="s">
        <v>32</v>
      </c>
      <c r="B253" s="1">
        <v>4</v>
      </c>
      <c r="C253">
        <f>(329.8+359.12+313.63)-(3*4.57)</f>
        <v>988.84</v>
      </c>
      <c r="D253" s="1">
        <v>45</v>
      </c>
      <c r="E253">
        <v>2.5</v>
      </c>
      <c r="F253">
        <f t="shared" si="9"/>
        <v>883.125</v>
      </c>
      <c r="G253" t="s">
        <v>17</v>
      </c>
      <c r="H253">
        <v>10.38</v>
      </c>
      <c r="I253">
        <f>(H253/C253)</f>
        <v>1.0497148173617573E-2</v>
      </c>
      <c r="J253">
        <f>((H253/C253)*F253)</f>
        <v>9.2702939808260183</v>
      </c>
      <c r="K253">
        <v>0.08</v>
      </c>
      <c r="L253">
        <v>8.16</v>
      </c>
      <c r="M253">
        <f>100*((H253-(L253+K253))/(L253+K253))</f>
        <v>25.970873786407772</v>
      </c>
      <c r="N253">
        <f t="shared" si="10"/>
        <v>0.88886070032331221</v>
      </c>
      <c r="O253">
        <v>0.88395864597317997</v>
      </c>
    </row>
    <row r="254" spans="1:15" x14ac:dyDescent="0.3">
      <c r="A254" s="6" t="s">
        <v>32</v>
      </c>
      <c r="B254" s="1">
        <v>1</v>
      </c>
      <c r="C254" s="1">
        <f>(108.63+122.04+105.8)-(3*4.57)</f>
        <v>322.76000000000005</v>
      </c>
      <c r="D254" s="1">
        <v>15</v>
      </c>
      <c r="E254">
        <v>2.5</v>
      </c>
      <c r="F254">
        <f t="shared" si="9"/>
        <v>294.375</v>
      </c>
      <c r="G254" s="1" t="s">
        <v>15</v>
      </c>
      <c r="H254" s="1">
        <v>9.98</v>
      </c>
      <c r="I254" s="1">
        <f>(H254/C254)</f>
        <v>3.0920808030734909E-2</v>
      </c>
      <c r="J254" s="1">
        <f>((H254/C254)*F254)</f>
        <v>9.1023128640475885</v>
      </c>
      <c r="K254" s="1">
        <v>0</v>
      </c>
      <c r="L254" s="1">
        <v>7.51</v>
      </c>
      <c r="M254" s="1">
        <f>100*((H254-(L254+K254))/(L254+K254))</f>
        <v>32.889480692410125</v>
      </c>
      <c r="N254">
        <f t="shared" si="10"/>
        <v>0.82506502601806597</v>
      </c>
      <c r="O254">
        <f>AVERAGE(N254:N256)</f>
        <v>0.81951496030297932</v>
      </c>
    </row>
    <row r="255" spans="1:15" x14ac:dyDescent="0.3">
      <c r="A255" s="6" t="s">
        <v>32</v>
      </c>
      <c r="B255" s="1">
        <v>1</v>
      </c>
      <c r="C255" s="1">
        <f>(108.63+122.04+105.8)-(3*4.57)</f>
        <v>322.76000000000005</v>
      </c>
      <c r="D255" s="1">
        <v>15</v>
      </c>
      <c r="E255">
        <v>2.5</v>
      </c>
      <c r="F255">
        <f t="shared" si="9"/>
        <v>294.375</v>
      </c>
      <c r="G255" t="s">
        <v>16</v>
      </c>
      <c r="H255" s="1">
        <v>10.09</v>
      </c>
      <c r="I255" s="1">
        <f>(H255/C255)</f>
        <v>3.1261618540091705E-2</v>
      </c>
      <c r="J255" s="1">
        <f>((H255/C255)*F255)</f>
        <v>9.2026389577394951</v>
      </c>
      <c r="K255" s="1">
        <v>0</v>
      </c>
      <c r="L255" s="1">
        <v>7.49</v>
      </c>
      <c r="M255" s="1">
        <f>100*((H255-(L255+K255))/(L255+K255))</f>
        <v>34.712950600801065</v>
      </c>
      <c r="N255">
        <f t="shared" si="10"/>
        <v>0.81389697394363691</v>
      </c>
      <c r="O255">
        <v>0.81951496030297932</v>
      </c>
    </row>
    <row r="256" spans="1:15" x14ac:dyDescent="0.3">
      <c r="A256" s="6" t="s">
        <v>32</v>
      </c>
      <c r="B256" s="1">
        <v>1</v>
      </c>
      <c r="C256" s="1">
        <f>(108.63+122.04+105.8)-(3*4.57)</f>
        <v>322.76000000000005</v>
      </c>
      <c r="D256" s="1">
        <v>15</v>
      </c>
      <c r="E256">
        <v>2.5</v>
      </c>
      <c r="F256">
        <f t="shared" si="9"/>
        <v>294.375</v>
      </c>
      <c r="G256" t="s">
        <v>17</v>
      </c>
      <c r="H256" s="1">
        <v>10.02</v>
      </c>
      <c r="I256" s="1">
        <f>(H256/C256)</f>
        <v>3.1044739125046468E-2</v>
      </c>
      <c r="J256" s="1">
        <f>((H256/C256)*F256)</f>
        <v>9.1387950799355533</v>
      </c>
      <c r="K256" s="1">
        <v>0.04</v>
      </c>
      <c r="L256" s="1">
        <v>7.45</v>
      </c>
      <c r="M256" s="1">
        <f>100*((H256-(L256+K256))/(L256+K256))</f>
        <v>33.778371161548719</v>
      </c>
      <c r="N256">
        <f t="shared" si="10"/>
        <v>0.8195828809472353</v>
      </c>
      <c r="O256">
        <v>0.81951496030297932</v>
      </c>
    </row>
    <row r="257" spans="1:15" x14ac:dyDescent="0.3">
      <c r="A257" s="6" t="s">
        <v>53</v>
      </c>
      <c r="B257" s="1">
        <v>2</v>
      </c>
      <c r="C257">
        <f>(257.81+247.19+274.25)-(3*4.57)</f>
        <v>765.54</v>
      </c>
      <c r="D257" s="1">
        <v>30</v>
      </c>
      <c r="E257">
        <v>2.5</v>
      </c>
      <c r="F257">
        <f t="shared" si="9"/>
        <v>588.75</v>
      </c>
      <c r="G257" t="s">
        <v>15</v>
      </c>
      <c r="H257" s="1">
        <v>10.79</v>
      </c>
      <c r="I257">
        <f>(H257/C257)</f>
        <v>1.4094626015622959E-2</v>
      </c>
      <c r="J257">
        <f>((H257/C257)*F257)</f>
        <v>8.2982110666980162</v>
      </c>
      <c r="K257" t="s">
        <v>27</v>
      </c>
      <c r="L257" t="s">
        <v>27</v>
      </c>
      <c r="M257" t="s">
        <v>27</v>
      </c>
      <c r="N257" t="s">
        <v>27</v>
      </c>
      <c r="O257">
        <f>AVERAGE(N257:N259)</f>
        <v>0.98535043635326547</v>
      </c>
    </row>
    <row r="258" spans="1:15" x14ac:dyDescent="0.3">
      <c r="A258" s="6" t="s">
        <v>53</v>
      </c>
      <c r="B258" s="1">
        <v>2</v>
      </c>
      <c r="C258">
        <f>(257.81+247.19+274.25)-(3*4.57)</f>
        <v>765.54</v>
      </c>
      <c r="D258" s="1">
        <v>30</v>
      </c>
      <c r="E258">
        <v>2.5</v>
      </c>
      <c r="F258">
        <f t="shared" si="9"/>
        <v>588.75</v>
      </c>
      <c r="G258" t="s">
        <v>16</v>
      </c>
      <c r="H258" s="1">
        <v>10.25</v>
      </c>
      <c r="I258">
        <f>(H258/C258)</f>
        <v>1.3389241581106147E-2</v>
      </c>
      <c r="J258">
        <f>((H258/C258)*F258)</f>
        <v>7.8829159808762439</v>
      </c>
      <c r="K258">
        <v>0.11</v>
      </c>
      <c r="L258">
        <v>7.68</v>
      </c>
      <c r="M258">
        <f>100*((H258-(L258+K258))/(L258+K258))</f>
        <v>31.578947368421051</v>
      </c>
      <c r="N258">
        <f t="shared" si="10"/>
        <v>0.98821299363057324</v>
      </c>
      <c r="O258">
        <v>0.98535043635326547</v>
      </c>
    </row>
    <row r="259" spans="1:15" x14ac:dyDescent="0.3">
      <c r="A259" s="6" t="s">
        <v>53</v>
      </c>
      <c r="B259" s="1">
        <v>2</v>
      </c>
      <c r="C259">
        <f>(257.81+247.19+274.25)-(3*4.57)</f>
        <v>765.54</v>
      </c>
      <c r="D259" s="1">
        <v>30</v>
      </c>
      <c r="E259">
        <v>2.5</v>
      </c>
      <c r="F259">
        <f t="shared" ref="F259:F322" si="11">(3.14*(E259^2)*D259)</f>
        <v>588.75</v>
      </c>
      <c r="G259" t="s">
        <v>17</v>
      </c>
      <c r="H259" s="1">
        <v>10.72</v>
      </c>
      <c r="I259">
        <f>(H259/C259)</f>
        <v>1.400318729263004E-2</v>
      </c>
      <c r="J259">
        <f>((H259/C259)*F259)</f>
        <v>8.2443765185359368</v>
      </c>
      <c r="K259">
        <v>0.25</v>
      </c>
      <c r="L259">
        <v>7.85</v>
      </c>
      <c r="M259">
        <f>100*((H259-(L259+K259))/(L259+K259))</f>
        <v>32.345679012345691</v>
      </c>
      <c r="N259">
        <f t="shared" ref="N259:N322" si="12">((L259+K259)/J259)</f>
        <v>0.98248787907595758</v>
      </c>
      <c r="O259">
        <v>0.98535043635326547</v>
      </c>
    </row>
    <row r="260" spans="1:15" x14ac:dyDescent="0.3">
      <c r="A260" s="6" t="s">
        <v>53</v>
      </c>
      <c r="B260" s="1">
        <v>1</v>
      </c>
      <c r="C260">
        <f>(93.7+109.28+107.77)-(3*4.57)</f>
        <v>297.04000000000002</v>
      </c>
      <c r="D260" s="1">
        <v>15</v>
      </c>
      <c r="E260">
        <v>2.5</v>
      </c>
      <c r="F260">
        <f t="shared" si="11"/>
        <v>294.375</v>
      </c>
      <c r="G260" t="s">
        <v>15</v>
      </c>
      <c r="H260" s="1">
        <v>10.43</v>
      </c>
      <c r="I260">
        <f>(H260/C260)</f>
        <v>3.5113116078642606E-2</v>
      </c>
      <c r="J260">
        <f>((H260/C260)*F260)</f>
        <v>10.336423545650417</v>
      </c>
      <c r="K260">
        <v>0.43</v>
      </c>
      <c r="L260">
        <v>6.83</v>
      </c>
      <c r="M260">
        <f>100*((H260-(L260+K260))/(L260+K260))</f>
        <v>43.663911845730027</v>
      </c>
      <c r="N260">
        <f t="shared" si="12"/>
        <v>0.70237059926351597</v>
      </c>
      <c r="O260">
        <f>AVERAGE(N260:N262)</f>
        <v>0.69747092242001563</v>
      </c>
    </row>
    <row r="261" spans="1:15" x14ac:dyDescent="0.3">
      <c r="A261" s="6" t="s">
        <v>53</v>
      </c>
      <c r="B261" s="1">
        <v>1</v>
      </c>
      <c r="C261">
        <f>(93.7+109.28+107.77)-(3*4.57)</f>
        <v>297.04000000000002</v>
      </c>
      <c r="D261" s="1">
        <v>15</v>
      </c>
      <c r="E261">
        <v>2.5</v>
      </c>
      <c r="F261">
        <f t="shared" si="11"/>
        <v>294.375</v>
      </c>
      <c r="G261" t="s">
        <v>16</v>
      </c>
      <c r="H261" s="1">
        <v>10.220000000000001</v>
      </c>
      <c r="I261">
        <f>(H261/C261)</f>
        <v>3.4406140587126315E-2</v>
      </c>
      <c r="J261">
        <f>((H261/C261)*F261)</f>
        <v>10.128307635335309</v>
      </c>
      <c r="K261">
        <v>0.02</v>
      </c>
      <c r="L261">
        <v>7.03</v>
      </c>
      <c r="M261">
        <f>100*((H261-(L261+K261))/(L261+K261))</f>
        <v>44.964539007092213</v>
      </c>
      <c r="N261">
        <f t="shared" si="12"/>
        <v>0.69606890448352787</v>
      </c>
      <c r="O261">
        <v>0.69747092242001563</v>
      </c>
    </row>
    <row r="262" spans="1:15" x14ac:dyDescent="0.3">
      <c r="A262" s="6" t="s">
        <v>53</v>
      </c>
      <c r="B262" s="1">
        <v>1</v>
      </c>
      <c r="C262">
        <f>(93.7+109.28+107.77)-(3*4.57)</f>
        <v>297.04000000000002</v>
      </c>
      <c r="D262" s="1">
        <v>15</v>
      </c>
      <c r="E262">
        <v>2.5</v>
      </c>
      <c r="F262">
        <f t="shared" si="11"/>
        <v>294.375</v>
      </c>
      <c r="G262" t="s">
        <v>17</v>
      </c>
      <c r="H262" s="1">
        <v>10.119999999999999</v>
      </c>
      <c r="I262">
        <f>(H262/C262)</f>
        <v>3.4069485591166168E-2</v>
      </c>
      <c r="J262">
        <f>((H262/C262)*F262)</f>
        <v>10.02920482089954</v>
      </c>
      <c r="K262">
        <v>0.17</v>
      </c>
      <c r="L262">
        <v>6.79</v>
      </c>
      <c r="M262">
        <f>100*((H262-(L262+K262))/(L262+K262))</f>
        <v>45.402298850574702</v>
      </c>
      <c r="N262">
        <f t="shared" si="12"/>
        <v>0.69397326351300337</v>
      </c>
      <c r="O262">
        <v>0.69747092242001563</v>
      </c>
    </row>
    <row r="263" spans="1:15" x14ac:dyDescent="0.3">
      <c r="A263" s="6" t="s">
        <v>53</v>
      </c>
      <c r="B263" s="1">
        <v>4</v>
      </c>
      <c r="C263">
        <f>(376.33+369.4+406.02)-(3*4.57)</f>
        <v>1138.04</v>
      </c>
      <c r="D263" s="1">
        <v>45</v>
      </c>
      <c r="E263">
        <v>2.5</v>
      </c>
      <c r="F263">
        <f t="shared" si="11"/>
        <v>883.125</v>
      </c>
      <c r="G263" t="s">
        <v>15</v>
      </c>
      <c r="H263" s="1">
        <v>10.33</v>
      </c>
      <c r="I263">
        <f>(H263/C263)</f>
        <v>9.0770095954447998E-3</v>
      </c>
      <c r="J263">
        <f>((H263/C263)*F263)</f>
        <v>8.0161340989771883</v>
      </c>
      <c r="K263">
        <v>0.01</v>
      </c>
      <c r="L263">
        <v>8.02</v>
      </c>
      <c r="M263">
        <f>100*((H263-(L263+K263))/(L263+K263))</f>
        <v>28.642590286425911</v>
      </c>
      <c r="N263">
        <f t="shared" si="12"/>
        <v>1.0017297491348829</v>
      </c>
      <c r="O263">
        <f>AVERAGE(N263:N265)</f>
        <v>1.0046258737880631</v>
      </c>
    </row>
    <row r="264" spans="1:15" x14ac:dyDescent="0.3">
      <c r="A264" s="6" t="s">
        <v>53</v>
      </c>
      <c r="B264" s="1">
        <v>4</v>
      </c>
      <c r="C264">
        <f>(376.33+369.4+406.02)-(3*4.57)</f>
        <v>1138.04</v>
      </c>
      <c r="D264" s="1">
        <v>45</v>
      </c>
      <c r="E264">
        <v>2.5</v>
      </c>
      <c r="F264">
        <f t="shared" si="11"/>
        <v>883.125</v>
      </c>
      <c r="G264" t="s">
        <v>16</v>
      </c>
      <c r="H264" s="1">
        <v>10.51</v>
      </c>
      <c r="I264">
        <f>(H264/C264)</f>
        <v>9.2351762679694915E-3</v>
      </c>
      <c r="J264">
        <f>((H264/C264)*F264)</f>
        <v>8.1558150416505573</v>
      </c>
      <c r="K264">
        <v>0.12</v>
      </c>
      <c r="L264">
        <v>8.1300000000000008</v>
      </c>
      <c r="M264">
        <f>100*((H264-(L264+K264))/(L264+K264))</f>
        <v>27.393939393939391</v>
      </c>
      <c r="N264">
        <f t="shared" si="12"/>
        <v>1.0115481969451801</v>
      </c>
      <c r="O264">
        <v>1.0046258737880631</v>
      </c>
    </row>
    <row r="265" spans="1:15" x14ac:dyDescent="0.3">
      <c r="A265" s="6" t="s">
        <v>53</v>
      </c>
      <c r="B265" s="1">
        <v>4</v>
      </c>
      <c r="C265">
        <f>(376.33+369.4+406.02)-(3*4.57)</f>
        <v>1138.04</v>
      </c>
      <c r="D265" s="1">
        <v>45</v>
      </c>
      <c r="E265">
        <v>2.5</v>
      </c>
      <c r="F265">
        <f t="shared" si="11"/>
        <v>883.125</v>
      </c>
      <c r="G265" t="s">
        <v>17</v>
      </c>
      <c r="H265" s="1">
        <v>10.199999999999999</v>
      </c>
      <c r="I265">
        <f>(H265/C265)</f>
        <v>8.9627781097325228E-3</v>
      </c>
      <c r="J265">
        <f>((H265/C265)*F265)</f>
        <v>7.9152534181575342</v>
      </c>
      <c r="K265">
        <v>0.05</v>
      </c>
      <c r="L265">
        <v>7.87</v>
      </c>
      <c r="M265">
        <f>100*((H265-(L265+K265))/(L265+K265))</f>
        <v>28.787878787878778</v>
      </c>
      <c r="N265">
        <f t="shared" si="12"/>
        <v>1.0005996752841264</v>
      </c>
      <c r="O265">
        <v>1.0046258737880631</v>
      </c>
    </row>
    <row r="266" spans="1:15" x14ac:dyDescent="0.3">
      <c r="A266" s="6" t="s">
        <v>53</v>
      </c>
      <c r="B266" s="1">
        <v>3</v>
      </c>
      <c r="C266">
        <f>(276.47+275.68+297.84)-(3*4.57)</f>
        <v>836.28</v>
      </c>
      <c r="D266" s="1">
        <v>30</v>
      </c>
      <c r="E266">
        <v>2.5</v>
      </c>
      <c r="F266">
        <f t="shared" si="11"/>
        <v>588.75</v>
      </c>
      <c r="G266" t="s">
        <v>15</v>
      </c>
      <c r="H266">
        <v>10.4</v>
      </c>
      <c r="I266">
        <f>(H266/C266)</f>
        <v>1.2436026211316785E-2</v>
      </c>
      <c r="J266">
        <f>((H266/C266)*F266)</f>
        <v>7.3217104319127566</v>
      </c>
      <c r="K266">
        <v>0.11</v>
      </c>
      <c r="L266">
        <v>7.81</v>
      </c>
      <c r="M266">
        <f>100*((H266-(L269+K266))/(L269+K266))</f>
        <v>50.289017341040463</v>
      </c>
      <c r="N266">
        <f t="shared" si="12"/>
        <v>1.081714453699167</v>
      </c>
      <c r="O266">
        <f>AVERAGE(N266:N268)</f>
        <v>1.0777138395182229</v>
      </c>
    </row>
    <row r="267" spans="1:15" x14ac:dyDescent="0.3">
      <c r="A267" s="6" t="s">
        <v>53</v>
      </c>
      <c r="B267" s="1">
        <v>3</v>
      </c>
      <c r="C267">
        <f>(276.47+275.68+297.84)-(3*4.57)</f>
        <v>836.28</v>
      </c>
      <c r="D267" s="1">
        <v>30</v>
      </c>
      <c r="E267">
        <v>2.5</v>
      </c>
      <c r="F267">
        <f t="shared" si="11"/>
        <v>588.75</v>
      </c>
      <c r="G267" t="s">
        <v>16</v>
      </c>
      <c r="H267">
        <v>10.16</v>
      </c>
      <c r="I267">
        <f>(H267/C267)</f>
        <v>1.2149040991055628E-2</v>
      </c>
      <c r="J267">
        <f>((H267/C267)*F267)</f>
        <v>7.1527478834840013</v>
      </c>
      <c r="K267">
        <v>0.11</v>
      </c>
      <c r="L267">
        <v>7.57</v>
      </c>
      <c r="M267">
        <f>100*((H267-(L270+K267))/(L270+K267))</f>
        <v>53.242835595776775</v>
      </c>
      <c r="N267">
        <f t="shared" si="12"/>
        <v>1.0737132253372788</v>
      </c>
      <c r="O267">
        <v>1.0777138395182229</v>
      </c>
    </row>
    <row r="268" spans="1:15" x14ac:dyDescent="0.3">
      <c r="A268" s="6" t="s">
        <v>53</v>
      </c>
      <c r="B268" s="1">
        <v>3</v>
      </c>
      <c r="C268">
        <f>(276.47+275.68+297.84)-(3*4.57)</f>
        <v>836.28</v>
      </c>
      <c r="D268" s="1">
        <v>30</v>
      </c>
      <c r="E268">
        <v>2.5</v>
      </c>
      <c r="F268">
        <f t="shared" si="11"/>
        <v>588.75</v>
      </c>
      <c r="G268" t="s">
        <v>17</v>
      </c>
      <c r="H268" t="s">
        <v>27</v>
      </c>
      <c r="I268" t="s">
        <v>27</v>
      </c>
      <c r="J268" t="s">
        <v>27</v>
      </c>
      <c r="K268" t="s">
        <v>27</v>
      </c>
      <c r="L268" t="s">
        <v>27</v>
      </c>
      <c r="M268" t="s">
        <v>27</v>
      </c>
      <c r="N268" t="s">
        <v>27</v>
      </c>
      <c r="O268">
        <v>1.0777138395182229</v>
      </c>
    </row>
    <row r="269" spans="1:15" x14ac:dyDescent="0.3">
      <c r="A269" s="6" t="s">
        <v>55</v>
      </c>
      <c r="B269" s="1">
        <v>1</v>
      </c>
      <c r="C269">
        <f>(108.29+104.3+111.09)-(3*4.57)</f>
        <v>309.97000000000003</v>
      </c>
      <c r="D269" s="1">
        <v>15</v>
      </c>
      <c r="E269">
        <v>2.5</v>
      </c>
      <c r="F269">
        <f t="shared" si="11"/>
        <v>294.375</v>
      </c>
      <c r="G269" t="s">
        <v>15</v>
      </c>
      <c r="H269">
        <v>10.39</v>
      </c>
      <c r="I269">
        <f>(H269/C269)</f>
        <v>3.3519372842533146E-2</v>
      </c>
      <c r="J269">
        <f>((H269/C269)*F269)</f>
        <v>9.8672653805206956</v>
      </c>
      <c r="K269">
        <v>0.04</v>
      </c>
      <c r="L269">
        <v>6.81</v>
      </c>
      <c r="M269">
        <f>100*((H269-(L269+K269))/(L269+K269))</f>
        <v>51.678832116788342</v>
      </c>
      <c r="N269">
        <f t="shared" si="12"/>
        <v>0.6942146314948433</v>
      </c>
      <c r="O269">
        <f>AVERAGE(N269:N271)</f>
        <v>0.69344034219588691</v>
      </c>
    </row>
    <row r="270" spans="1:15" x14ac:dyDescent="0.3">
      <c r="A270" s="6" t="s">
        <v>55</v>
      </c>
      <c r="B270" s="1">
        <v>1</v>
      </c>
      <c r="C270">
        <f>(108.29+104.3+111.09)-(3*4.57)</f>
        <v>309.97000000000003</v>
      </c>
      <c r="D270" s="1">
        <v>15</v>
      </c>
      <c r="E270">
        <v>2.5</v>
      </c>
      <c r="F270">
        <f t="shared" si="11"/>
        <v>294.375</v>
      </c>
      <c r="G270" t="s">
        <v>16</v>
      </c>
      <c r="H270">
        <v>10.17</v>
      </c>
      <c r="I270">
        <f>(H270/C270)</f>
        <v>3.2809626738071425E-2</v>
      </c>
      <c r="J270">
        <f>((H270/C270)*F270)</f>
        <v>9.6583338710197761</v>
      </c>
      <c r="K270">
        <v>0.17</v>
      </c>
      <c r="L270">
        <v>6.52</v>
      </c>
      <c r="M270">
        <f>100*((H270-(L270+K270))/(L270+K270))</f>
        <v>52.017937219730946</v>
      </c>
      <c r="N270">
        <f t="shared" si="12"/>
        <v>0.69266605289693051</v>
      </c>
      <c r="O270">
        <v>0.69344034219588691</v>
      </c>
    </row>
    <row r="271" spans="1:15" x14ac:dyDescent="0.3">
      <c r="A271" s="6" t="s">
        <v>55</v>
      </c>
      <c r="B271" s="1">
        <v>1</v>
      </c>
      <c r="C271">
        <f>(108.29+104.3+111.09)-(3*4.57)</f>
        <v>309.97000000000003</v>
      </c>
      <c r="D271" s="1">
        <v>15</v>
      </c>
      <c r="E271">
        <v>2.5</v>
      </c>
      <c r="F271">
        <f t="shared" si="11"/>
        <v>294.375</v>
      </c>
      <c r="G271" t="s">
        <v>17</v>
      </c>
      <c r="H271" t="s">
        <v>27</v>
      </c>
      <c r="I271" t="s">
        <v>27</v>
      </c>
      <c r="J271" t="s">
        <v>27</v>
      </c>
      <c r="K271" t="s">
        <v>27</v>
      </c>
      <c r="L271" t="s">
        <v>27</v>
      </c>
      <c r="M271" t="s">
        <v>27</v>
      </c>
      <c r="N271" t="s">
        <v>27</v>
      </c>
      <c r="O271">
        <v>0.69344034219588691</v>
      </c>
    </row>
    <row r="272" spans="1:15" x14ac:dyDescent="0.3">
      <c r="A272" s="6" t="s">
        <v>55</v>
      </c>
      <c r="B272" s="1">
        <v>2</v>
      </c>
      <c r="C272">
        <f>(233+271.83+238.84)-(3*4.57)</f>
        <v>729.95999999999992</v>
      </c>
      <c r="D272" s="1">
        <v>30</v>
      </c>
      <c r="E272">
        <v>2.5</v>
      </c>
      <c r="F272">
        <f t="shared" si="11"/>
        <v>588.75</v>
      </c>
      <c r="G272" t="s">
        <v>17</v>
      </c>
      <c r="H272">
        <v>10.58</v>
      </c>
      <c r="I272">
        <f>(H272/C272)</f>
        <v>1.4493944873691711E-2</v>
      </c>
      <c r="J272">
        <f>((H272/C272)*F272)</f>
        <v>8.5333100443859955</v>
      </c>
      <c r="K272">
        <v>0</v>
      </c>
      <c r="L272">
        <v>7.96</v>
      </c>
      <c r="M272">
        <f>100*((H272-(L272+K272))/(L272+K272))</f>
        <v>32.914572864321613</v>
      </c>
      <c r="N272">
        <f t="shared" si="12"/>
        <v>0.93281504581411845</v>
      </c>
      <c r="O272">
        <f>AVERAGE(N272:N274)</f>
        <v>0.9266715296370196</v>
      </c>
    </row>
    <row r="273" spans="1:15" x14ac:dyDescent="0.3">
      <c r="A273" s="6" t="s">
        <v>55</v>
      </c>
      <c r="B273" s="1">
        <v>2</v>
      </c>
      <c r="C273">
        <f>(233+271.83+238.84)-(3*4.57)</f>
        <v>729.95999999999992</v>
      </c>
      <c r="D273" s="1">
        <v>30</v>
      </c>
      <c r="E273">
        <v>2.5</v>
      </c>
      <c r="F273">
        <f t="shared" si="11"/>
        <v>588.75</v>
      </c>
      <c r="G273" t="s">
        <v>15</v>
      </c>
      <c r="H273">
        <v>10.6</v>
      </c>
      <c r="I273">
        <f>(H273/C273)</f>
        <v>1.4521343635267686E-2</v>
      </c>
      <c r="J273">
        <f>((H273/C273)*F273)</f>
        <v>8.5494410652638511</v>
      </c>
      <c r="K273">
        <v>0.05</v>
      </c>
      <c r="L273">
        <v>7.82</v>
      </c>
      <c r="M273">
        <f>100*((H273-(L273+K273))/(L273+K273))</f>
        <v>34.688691232528583</v>
      </c>
      <c r="N273">
        <f t="shared" si="12"/>
        <v>0.92052801345992064</v>
      </c>
      <c r="O273">
        <v>0.9266715296370196</v>
      </c>
    </row>
    <row r="274" spans="1:15" x14ac:dyDescent="0.3">
      <c r="A274" s="6" t="s">
        <v>57</v>
      </c>
      <c r="B274" s="1">
        <v>4</v>
      </c>
      <c r="C274">
        <f>(307.89+267.48+382.2)+(3*4.57)</f>
        <v>971.28</v>
      </c>
      <c r="D274" s="1">
        <v>45</v>
      </c>
      <c r="E274">
        <v>2.5</v>
      </c>
      <c r="F274">
        <f t="shared" si="11"/>
        <v>883.125</v>
      </c>
      <c r="G274" t="s">
        <v>15</v>
      </c>
      <c r="H274" t="s">
        <v>27</v>
      </c>
      <c r="I274" t="s">
        <v>27</v>
      </c>
      <c r="J274" t="s">
        <v>27</v>
      </c>
      <c r="K274" t="s">
        <v>27</v>
      </c>
      <c r="L274" t="s">
        <v>27</v>
      </c>
      <c r="M274" t="s">
        <v>27</v>
      </c>
      <c r="N274" t="s">
        <v>27</v>
      </c>
      <c r="O274" t="s">
        <v>27</v>
      </c>
    </row>
    <row r="275" spans="1:15" x14ac:dyDescent="0.3">
      <c r="A275" s="6" t="s">
        <v>57</v>
      </c>
      <c r="B275" s="1">
        <v>4</v>
      </c>
      <c r="C275">
        <f>(307.89+267.48+382.2)+(3*4.57)</f>
        <v>971.28</v>
      </c>
      <c r="D275" s="1">
        <v>45</v>
      </c>
      <c r="E275">
        <v>2.5</v>
      </c>
      <c r="F275">
        <f t="shared" si="11"/>
        <v>883.125</v>
      </c>
      <c r="G275" t="s">
        <v>16</v>
      </c>
      <c r="H275" t="s">
        <v>27</v>
      </c>
      <c r="I275" t="s">
        <v>27</v>
      </c>
      <c r="J275" t="s">
        <v>27</v>
      </c>
      <c r="K275" t="s">
        <v>27</v>
      </c>
      <c r="L275" t="s">
        <v>27</v>
      </c>
      <c r="M275" t="s">
        <v>27</v>
      </c>
      <c r="N275" t="s">
        <v>27</v>
      </c>
      <c r="O275" t="s">
        <v>27</v>
      </c>
    </row>
    <row r="276" spans="1:15" x14ac:dyDescent="0.3">
      <c r="A276" s="6" t="s">
        <v>48</v>
      </c>
      <c r="B276" s="1">
        <v>1</v>
      </c>
      <c r="C276">
        <f>(121.13+114.48+104.31)-(3*4.57)</f>
        <v>326.21000000000004</v>
      </c>
      <c r="D276" s="1">
        <v>15</v>
      </c>
      <c r="E276">
        <v>2.5</v>
      </c>
      <c r="F276">
        <f t="shared" si="11"/>
        <v>294.375</v>
      </c>
      <c r="G276" t="s">
        <v>15</v>
      </c>
      <c r="H276" s="1">
        <v>10.66</v>
      </c>
      <c r="I276">
        <f>(H276/C276)</f>
        <v>3.2678336041200448E-2</v>
      </c>
      <c r="J276">
        <f>((H276/C276)*F276)</f>
        <v>9.6196851721283814</v>
      </c>
      <c r="K276" s="1">
        <v>0.18</v>
      </c>
      <c r="L276" s="1">
        <v>6.41</v>
      </c>
      <c r="M276">
        <f>100*((H276-(L276+K276))/(L276+K276))</f>
        <v>61.760242792109267</v>
      </c>
      <c r="N276">
        <f t="shared" si="12"/>
        <v>0.68505360436259932</v>
      </c>
      <c r="O276">
        <f>AVERAGE(N276:N278)</f>
        <v>0.72998559238645855</v>
      </c>
    </row>
    <row r="277" spans="1:15" x14ac:dyDescent="0.3">
      <c r="A277" s="6" t="s">
        <v>48</v>
      </c>
      <c r="B277" s="1">
        <v>1</v>
      </c>
      <c r="C277">
        <f>(121.13+114.48+104.31)-(3*4.57)</f>
        <v>326.21000000000004</v>
      </c>
      <c r="D277" s="1">
        <v>15</v>
      </c>
      <c r="E277">
        <v>2.5</v>
      </c>
      <c r="F277">
        <f t="shared" si="11"/>
        <v>294.375</v>
      </c>
      <c r="G277" t="s">
        <v>16</v>
      </c>
      <c r="H277" s="1">
        <v>10.25</v>
      </c>
      <c r="I277">
        <f>(H277/C277)</f>
        <v>3.1421476962692742E-2</v>
      </c>
      <c r="J277">
        <f>((H277/C277)*F277)</f>
        <v>9.2496972808926756</v>
      </c>
      <c r="K277" s="1">
        <v>0.17</v>
      </c>
      <c r="L277" s="1">
        <v>6.55</v>
      </c>
      <c r="M277">
        <f>100*((H277-(L277+K277))/(L277+K277))</f>
        <v>52.529761904761905</v>
      </c>
      <c r="N277">
        <f t="shared" si="12"/>
        <v>0.72651026254466367</v>
      </c>
      <c r="O277">
        <v>0.72998559238645855</v>
      </c>
    </row>
    <row r="278" spans="1:15" x14ac:dyDescent="0.3">
      <c r="A278" s="6" t="s">
        <v>48</v>
      </c>
      <c r="B278" s="1">
        <v>1</v>
      </c>
      <c r="C278">
        <f>(121.13+114.48+104.31)-(3*4.57)</f>
        <v>326.21000000000004</v>
      </c>
      <c r="D278" s="1">
        <v>15</v>
      </c>
      <c r="E278">
        <v>2.5</v>
      </c>
      <c r="F278">
        <f t="shared" si="11"/>
        <v>294.375</v>
      </c>
      <c r="G278" t="s">
        <v>17</v>
      </c>
      <c r="H278" s="1">
        <v>9.8800000000000008</v>
      </c>
      <c r="I278">
        <f>(H278/C278)</f>
        <v>3.0287238282088225E-2</v>
      </c>
      <c r="J278">
        <f>((H278/C278)*F278)</f>
        <v>8.9158057692897206</v>
      </c>
      <c r="K278" s="1">
        <v>0.18</v>
      </c>
      <c r="L278" s="1">
        <v>6.76</v>
      </c>
      <c r="M278">
        <f>100*((H278-(L278+K278))/(L278+K278))</f>
        <v>42.363112391930855</v>
      </c>
      <c r="N278">
        <f t="shared" si="12"/>
        <v>0.77839291025211244</v>
      </c>
      <c r="O278">
        <v>0.72998559238645855</v>
      </c>
    </row>
    <row r="279" spans="1:15" x14ac:dyDescent="0.3">
      <c r="A279" s="6" t="s">
        <v>48</v>
      </c>
      <c r="B279" s="1">
        <v>2</v>
      </c>
      <c r="C279">
        <f>(255.87+265.32+239.48)-(3*4.57)</f>
        <v>746.96</v>
      </c>
      <c r="D279" s="1">
        <v>30</v>
      </c>
      <c r="E279">
        <v>2.5</v>
      </c>
      <c r="F279">
        <f t="shared" si="11"/>
        <v>588.75</v>
      </c>
      <c r="G279" t="s">
        <v>15</v>
      </c>
      <c r="H279" s="1">
        <v>10.87</v>
      </c>
      <c r="I279">
        <f>(H279/C279)</f>
        <v>1.4552318731926741E-2</v>
      </c>
      <c r="J279">
        <f>((H279/C279)*F279)</f>
        <v>8.5676776534218693</v>
      </c>
      <c r="K279" s="1">
        <v>0.39</v>
      </c>
      <c r="L279" s="1">
        <v>8.1</v>
      </c>
      <c r="M279">
        <f>100*((H279-(L279+K279))/(L279+K279))</f>
        <v>28.032979976442864</v>
      </c>
      <c r="N279">
        <f t="shared" si="12"/>
        <v>0.99093363959709135</v>
      </c>
      <c r="O279">
        <f>AVERAGE(N279:N281)</f>
        <v>0.98115040197467918</v>
      </c>
    </row>
    <row r="280" spans="1:15" x14ac:dyDescent="0.3">
      <c r="A280" s="6" t="s">
        <v>48</v>
      </c>
      <c r="B280" s="1">
        <v>2</v>
      </c>
      <c r="C280">
        <f>(255.87+265.32+239.48)-(3*4.57)</f>
        <v>746.96</v>
      </c>
      <c r="D280" s="1">
        <v>30</v>
      </c>
      <c r="E280">
        <v>2.5</v>
      </c>
      <c r="F280">
        <f t="shared" si="11"/>
        <v>588.75</v>
      </c>
      <c r="G280" t="s">
        <v>16</v>
      </c>
      <c r="H280" s="1">
        <v>10.54</v>
      </c>
      <c r="I280">
        <f>(H280/C280)</f>
        <v>1.4110528006854448E-2</v>
      </c>
      <c r="J280">
        <f>((H280/C280)*F280)</f>
        <v>8.3075733640355569</v>
      </c>
      <c r="K280" s="1">
        <v>0.18</v>
      </c>
      <c r="L280" s="1">
        <v>8.02</v>
      </c>
      <c r="M280">
        <f>100*((H280-(L280+K280))/(L280+K280))</f>
        <v>28.536585365853661</v>
      </c>
      <c r="N280">
        <f t="shared" si="12"/>
        <v>0.98705116893685763</v>
      </c>
      <c r="O280">
        <v>0.98115040197467918</v>
      </c>
    </row>
    <row r="281" spans="1:15" x14ac:dyDescent="0.3">
      <c r="A281" s="6" t="s">
        <v>48</v>
      </c>
      <c r="B281" s="1">
        <v>2</v>
      </c>
      <c r="C281">
        <f>(255.87+265.32+239.48)-(3*4.57)</f>
        <v>746.96</v>
      </c>
      <c r="D281" s="1">
        <v>30</v>
      </c>
      <c r="E281">
        <v>2.5</v>
      </c>
      <c r="F281">
        <f t="shared" si="11"/>
        <v>588.75</v>
      </c>
      <c r="G281" t="s">
        <v>17</v>
      </c>
      <c r="H281" s="1">
        <v>10.25</v>
      </c>
      <c r="I281">
        <f>(H281/C281)</f>
        <v>1.372228767270001E-2</v>
      </c>
      <c r="J281">
        <f>((H281/C281)*F281)</f>
        <v>8.0789968673021306</v>
      </c>
      <c r="K281" s="1">
        <v>0.44</v>
      </c>
      <c r="L281" s="1">
        <v>7.36</v>
      </c>
      <c r="M281">
        <f>100*((H281-(L281+K281))/(L281+K281))</f>
        <v>31.410256410256398</v>
      </c>
      <c r="N281">
        <f t="shared" si="12"/>
        <v>0.96546639739008877</v>
      </c>
      <c r="O281">
        <v>0.98115040197467918</v>
      </c>
    </row>
    <row r="282" spans="1:15" x14ac:dyDescent="0.3">
      <c r="A282" s="6" t="s">
        <v>48</v>
      </c>
      <c r="B282" s="1">
        <v>3</v>
      </c>
      <c r="C282">
        <f>(240.37+286.06+243.88)-(3*4.57)</f>
        <v>756.6</v>
      </c>
      <c r="D282" s="1">
        <v>30</v>
      </c>
      <c r="E282">
        <v>2.5</v>
      </c>
      <c r="F282">
        <f t="shared" si="11"/>
        <v>588.75</v>
      </c>
      <c r="G282" t="s">
        <v>15</v>
      </c>
      <c r="H282" s="1">
        <v>10.73</v>
      </c>
      <c r="I282">
        <f>(H282/C282)</f>
        <v>1.4181866243721914E-2</v>
      </c>
      <c r="J282">
        <f>((H282/C282)*F282)</f>
        <v>8.3495737509912775</v>
      </c>
      <c r="K282" s="1">
        <v>0.17</v>
      </c>
      <c r="L282" s="1">
        <v>8.31</v>
      </c>
      <c r="M282">
        <f>100*((H282-(L282+K282))/(L282+K282))</f>
        <v>26.533018867924529</v>
      </c>
      <c r="N282">
        <f t="shared" si="12"/>
        <v>1.0156207074634485</v>
      </c>
      <c r="O282">
        <f>AVERAGE(N282:N284)</f>
        <v>1.0247525587008373</v>
      </c>
    </row>
    <row r="283" spans="1:15" x14ac:dyDescent="0.3">
      <c r="A283" s="6" t="s">
        <v>48</v>
      </c>
      <c r="B283" s="1">
        <v>3</v>
      </c>
      <c r="C283">
        <f>(240.37+286.06+243.88)-(3*4.57)</f>
        <v>756.6</v>
      </c>
      <c r="D283" s="1">
        <v>30</v>
      </c>
      <c r="E283">
        <v>2.5</v>
      </c>
      <c r="F283">
        <f t="shared" si="11"/>
        <v>588.75</v>
      </c>
      <c r="G283" t="s">
        <v>16</v>
      </c>
      <c r="H283" s="1">
        <v>10.41</v>
      </c>
      <c r="I283">
        <f>(H283/C283)</f>
        <v>1.3758921490880253E-2</v>
      </c>
      <c r="J283">
        <f>((H283/C283)*F283)</f>
        <v>8.1005650277557493</v>
      </c>
      <c r="K283" s="1">
        <v>0.43</v>
      </c>
      <c r="L283" s="1">
        <v>7.92</v>
      </c>
      <c r="M283">
        <f>100*((H283-(L283+K283))/(L283+K283))</f>
        <v>24.670658682634738</v>
      </c>
      <c r="N283">
        <f t="shared" si="12"/>
        <v>1.0307922930548161</v>
      </c>
      <c r="O283">
        <v>1.0247525587008373</v>
      </c>
    </row>
    <row r="284" spans="1:15" x14ac:dyDescent="0.3">
      <c r="A284" s="6" t="s">
        <v>48</v>
      </c>
      <c r="B284" s="1">
        <v>3</v>
      </c>
      <c r="C284">
        <f>(240.37+286.06+243.88)-(3*4.57)</f>
        <v>756.6</v>
      </c>
      <c r="D284" s="1">
        <v>30</v>
      </c>
      <c r="E284">
        <v>2.5</v>
      </c>
      <c r="F284">
        <f t="shared" si="11"/>
        <v>588.75</v>
      </c>
      <c r="G284" t="s">
        <v>17</v>
      </c>
      <c r="H284" s="1">
        <v>11.09</v>
      </c>
      <c r="I284">
        <f>(H284/C284)</f>
        <v>1.4657679090668781E-2</v>
      </c>
      <c r="J284">
        <f>((H284/C284)*F284)</f>
        <v>8.6297085646312457</v>
      </c>
      <c r="K284" s="1">
        <v>0.24</v>
      </c>
      <c r="L284" s="1">
        <v>8.6300000000000008</v>
      </c>
      <c r="M284">
        <f>100*((H284-(L284+K284))/(L284+K284))</f>
        <v>25.028184892897393</v>
      </c>
      <c r="N284">
        <f t="shared" si="12"/>
        <v>1.027844675584247</v>
      </c>
      <c r="O284">
        <v>1.0247525587008373</v>
      </c>
    </row>
    <row r="285" spans="1:15" x14ac:dyDescent="0.3">
      <c r="A285" s="6" t="s">
        <v>48</v>
      </c>
      <c r="B285" s="1">
        <v>4</v>
      </c>
      <c r="C285">
        <f>(355.61+356.94+337.88)-(3*4.57)</f>
        <v>1036.7199999999998</v>
      </c>
      <c r="D285" s="1">
        <v>45</v>
      </c>
      <c r="E285">
        <v>2.5</v>
      </c>
      <c r="F285">
        <f t="shared" si="11"/>
        <v>883.125</v>
      </c>
      <c r="G285" t="s">
        <v>15</v>
      </c>
      <c r="H285" s="1">
        <v>10.4</v>
      </c>
      <c r="I285">
        <f>(H285/C285)</f>
        <v>1.0031638243691646E-2</v>
      </c>
      <c r="J285">
        <f>((H285/C285)*F285)</f>
        <v>8.8591905239601854</v>
      </c>
      <c r="K285">
        <v>0.43</v>
      </c>
      <c r="L285">
        <v>7.64</v>
      </c>
      <c r="M285">
        <f>100*((H285-(L285+K285))/(L285+K285))</f>
        <v>28.872366790582404</v>
      </c>
      <c r="N285">
        <f t="shared" si="12"/>
        <v>0.91091843867385236</v>
      </c>
      <c r="O285">
        <f>AVERAGE(N285:N287)</f>
        <v>0.89654831174595961</v>
      </c>
    </row>
    <row r="286" spans="1:15" x14ac:dyDescent="0.3">
      <c r="A286" s="6" t="s">
        <v>48</v>
      </c>
      <c r="B286" s="1">
        <v>4</v>
      </c>
      <c r="C286">
        <f>(355.61+356.94+337.88)-(3*4.57)</f>
        <v>1036.7199999999998</v>
      </c>
      <c r="D286" s="1">
        <v>45</v>
      </c>
      <c r="E286">
        <v>2.5</v>
      </c>
      <c r="F286">
        <f t="shared" si="11"/>
        <v>883.125</v>
      </c>
      <c r="G286" t="s">
        <v>16</v>
      </c>
      <c r="H286" s="1">
        <v>10.14</v>
      </c>
      <c r="I286">
        <f>(H286/C286)</f>
        <v>9.7808472875993546E-3</v>
      </c>
      <c r="J286">
        <f>((H286/C286)*F286)</f>
        <v>8.6377107608611805</v>
      </c>
      <c r="K286">
        <v>0.23</v>
      </c>
      <c r="L286">
        <v>7.39</v>
      </c>
      <c r="M286">
        <f>100*((H286-(L286+K286))/(L286+K286))</f>
        <v>33.070866141732289</v>
      </c>
      <c r="N286">
        <f t="shared" si="12"/>
        <v>0.88217818481806698</v>
      </c>
      <c r="O286">
        <v>0.89654831174595961</v>
      </c>
    </row>
    <row r="287" spans="1:15" x14ac:dyDescent="0.3">
      <c r="A287" s="6" t="s">
        <v>48</v>
      </c>
      <c r="B287" s="1">
        <v>4</v>
      </c>
      <c r="C287">
        <f>(355.61+356.94+337.88)-(3*4.57)</f>
        <v>1036.7199999999998</v>
      </c>
      <c r="D287" s="1">
        <v>45</v>
      </c>
      <c r="E287">
        <v>2.5</v>
      </c>
      <c r="F287">
        <f t="shared" si="11"/>
        <v>883.125</v>
      </c>
      <c r="G287" t="s">
        <v>17</v>
      </c>
      <c r="H287" t="s">
        <v>27</v>
      </c>
      <c r="I287" t="s">
        <v>27</v>
      </c>
      <c r="J287" t="s">
        <v>27</v>
      </c>
      <c r="K287" t="s">
        <v>27</v>
      </c>
      <c r="L287" t="s">
        <v>27</v>
      </c>
      <c r="M287" t="s">
        <v>27</v>
      </c>
      <c r="N287" t="s">
        <v>27</v>
      </c>
      <c r="O287">
        <v>0.89654831174595961</v>
      </c>
    </row>
    <row r="288" spans="1:15" x14ac:dyDescent="0.3">
      <c r="A288" s="6" t="s">
        <v>54</v>
      </c>
      <c r="B288" s="1">
        <v>2</v>
      </c>
      <c r="C288">
        <f>(255.87+244.83+226.4)-((2*4.57)+2.41)</f>
        <v>715.55000000000007</v>
      </c>
      <c r="D288" s="1">
        <v>30</v>
      </c>
      <c r="E288">
        <v>2.5</v>
      </c>
      <c r="F288">
        <f t="shared" si="11"/>
        <v>588.75</v>
      </c>
      <c r="G288" t="s">
        <v>15</v>
      </c>
      <c r="H288" s="1">
        <v>10.88</v>
      </c>
      <c r="I288">
        <f>(H288/C288)</f>
        <v>1.520508699601705E-2</v>
      </c>
      <c r="J288">
        <f>((H288/C288)*F288)</f>
        <v>8.9519949689050389</v>
      </c>
      <c r="K288">
        <v>0.47</v>
      </c>
      <c r="L288">
        <v>8.33</v>
      </c>
      <c r="M288">
        <f>100*((H288-(L288+K288))/(L288+K288))</f>
        <v>23.636363636363637</v>
      </c>
      <c r="N288">
        <f t="shared" si="12"/>
        <v>0.98302110653178465</v>
      </c>
      <c r="O288">
        <f>AVERAGE(N288:N290)</f>
        <v>0.98081764094227619</v>
      </c>
    </row>
    <row r="289" spans="1:15" x14ac:dyDescent="0.3">
      <c r="A289" s="6" t="s">
        <v>54</v>
      </c>
      <c r="B289" s="1">
        <v>2</v>
      </c>
      <c r="C289">
        <f>(255.87+244.83+226.4)-((2*4.57)+2.41)</f>
        <v>715.55000000000007</v>
      </c>
      <c r="D289" s="1">
        <v>30</v>
      </c>
      <c r="E289">
        <v>2.5</v>
      </c>
      <c r="F289">
        <f t="shared" si="11"/>
        <v>588.75</v>
      </c>
      <c r="G289" t="s">
        <v>16</v>
      </c>
      <c r="H289" s="1">
        <v>10.83</v>
      </c>
      <c r="I289">
        <f>(H289/C289)</f>
        <v>1.5135210677101529E-2</v>
      </c>
      <c r="J289">
        <f>((H289/C289)*F289)</f>
        <v>8.9108552861435246</v>
      </c>
      <c r="K289">
        <v>7.0000000000000007E-2</v>
      </c>
      <c r="L289">
        <v>8.68</v>
      </c>
      <c r="M289">
        <f>100*((H289-(L289+K289))/(L289+K289))</f>
        <v>23.771428571428572</v>
      </c>
      <c r="N289">
        <f t="shared" si="12"/>
        <v>0.98194838980342813</v>
      </c>
      <c r="O289">
        <v>0.98081764094227619</v>
      </c>
    </row>
    <row r="290" spans="1:15" x14ac:dyDescent="0.3">
      <c r="A290" s="6" t="s">
        <v>54</v>
      </c>
      <c r="B290" s="1">
        <v>2</v>
      </c>
      <c r="C290">
        <f>(255.87+244.83+226.4)-((2*4.57)+2.41)</f>
        <v>715.55000000000007</v>
      </c>
      <c r="D290" s="1">
        <v>30</v>
      </c>
      <c r="E290">
        <v>2.5</v>
      </c>
      <c r="F290">
        <f t="shared" si="11"/>
        <v>588.75</v>
      </c>
      <c r="G290" t="s">
        <v>17</v>
      </c>
      <c r="H290" s="1">
        <v>10.78</v>
      </c>
      <c r="I290">
        <f>(H290/C290)</f>
        <v>1.5065334358186008E-2</v>
      </c>
      <c r="J290">
        <f>((H290/C290)*F290)</f>
        <v>8.8697156033820121</v>
      </c>
      <c r="K290">
        <v>0.13</v>
      </c>
      <c r="L290">
        <v>8.5399999999999991</v>
      </c>
      <c r="M290">
        <f>100*((H290-(L290+K290))/(L290+K290))</f>
        <v>24.336793540945784</v>
      </c>
      <c r="N290">
        <f t="shared" si="12"/>
        <v>0.9774834264916159</v>
      </c>
      <c r="O290">
        <v>0.98081764094227619</v>
      </c>
    </row>
    <row r="291" spans="1:15" x14ac:dyDescent="0.3">
      <c r="A291" s="6" t="s">
        <v>54</v>
      </c>
      <c r="B291" s="1">
        <v>3</v>
      </c>
      <c r="C291">
        <f>(226.33+234.76+239.42)-(4.57+2.41+2.41)</f>
        <v>691.12</v>
      </c>
      <c r="D291" s="1">
        <v>30</v>
      </c>
      <c r="E291">
        <v>2.5</v>
      </c>
      <c r="F291">
        <f t="shared" si="11"/>
        <v>588.75</v>
      </c>
      <c r="G291" t="s">
        <v>15</v>
      </c>
      <c r="H291" s="1">
        <v>10.14</v>
      </c>
      <c r="I291">
        <f>(H291/C291)</f>
        <v>1.46718370181734E-2</v>
      </c>
      <c r="J291">
        <f>((H291/C291)*F291)</f>
        <v>8.6380440444495896</v>
      </c>
      <c r="K291">
        <v>0.23</v>
      </c>
      <c r="L291">
        <v>8.01</v>
      </c>
      <c r="M291">
        <f>100*((H291-(L291+K291))/(L291+K291))</f>
        <v>23.05825242718447</v>
      </c>
      <c r="N291">
        <f t="shared" si="12"/>
        <v>0.95391965560706371</v>
      </c>
      <c r="O291">
        <f>AVERAGE(N291:N293)</f>
        <v>0.95562281420538697</v>
      </c>
    </row>
    <row r="292" spans="1:15" x14ac:dyDescent="0.3">
      <c r="A292" s="6" t="s">
        <v>54</v>
      </c>
      <c r="B292" s="1">
        <v>3</v>
      </c>
      <c r="C292">
        <f>(226.33+234.76+239.42)-(4.57+2.41+2.41)</f>
        <v>691.12</v>
      </c>
      <c r="D292" s="1">
        <v>30</v>
      </c>
      <c r="E292">
        <v>2.5</v>
      </c>
      <c r="F292">
        <f t="shared" si="11"/>
        <v>588.75</v>
      </c>
      <c r="G292" t="s">
        <v>16</v>
      </c>
      <c r="H292" s="1">
        <v>9.86</v>
      </c>
      <c r="I292">
        <f>(H292/C292)</f>
        <v>1.4266697534436856E-2</v>
      </c>
      <c r="J292">
        <f>((H292/C292)*F292)</f>
        <v>8.3995181733996986</v>
      </c>
      <c r="K292">
        <v>0.22</v>
      </c>
      <c r="L292">
        <v>7.86</v>
      </c>
      <c r="M292">
        <f>100*((H292-(L292+K292))/(L292+K292))</f>
        <v>22.02970297029702</v>
      </c>
      <c r="N292">
        <f t="shared" si="12"/>
        <v>0.9619599402247172</v>
      </c>
      <c r="O292">
        <v>0.95562281420538697</v>
      </c>
    </row>
    <row r="293" spans="1:15" x14ac:dyDescent="0.3">
      <c r="A293" s="6" t="s">
        <v>54</v>
      </c>
      <c r="B293" s="1">
        <v>3</v>
      </c>
      <c r="C293">
        <f>(226.33+234.76+239.42)-(4.57+2.41+2.41)</f>
        <v>691.12</v>
      </c>
      <c r="D293" s="1">
        <v>30</v>
      </c>
      <c r="E293">
        <v>2.5</v>
      </c>
      <c r="F293">
        <f t="shared" si="11"/>
        <v>588.75</v>
      </c>
      <c r="G293" t="s">
        <v>17</v>
      </c>
      <c r="H293" s="1">
        <v>10.27</v>
      </c>
      <c r="I293">
        <f>(H293/C293)</f>
        <v>1.4859937492765365E-2</v>
      </c>
      <c r="J293">
        <f>((H293/C293)*F293)</f>
        <v>8.7487881988656095</v>
      </c>
      <c r="K293">
        <v>0.11</v>
      </c>
      <c r="L293">
        <v>8.2100000000000009</v>
      </c>
      <c r="M293">
        <f>100*((H293-(L293+K293))/(L293+K293))</f>
        <v>23.437499999999993</v>
      </c>
      <c r="N293">
        <f t="shared" si="12"/>
        <v>0.95098884678438012</v>
      </c>
      <c r="O293">
        <v>0.95562281420538697</v>
      </c>
    </row>
    <row r="294" spans="1:15" x14ac:dyDescent="0.3">
      <c r="A294" s="6" t="s">
        <v>54</v>
      </c>
      <c r="B294" s="1">
        <v>1</v>
      </c>
      <c r="C294">
        <f>(51.41+102.31+114.31)-(3*4.57)</f>
        <v>254.31999999999996</v>
      </c>
      <c r="D294" s="1">
        <v>15</v>
      </c>
      <c r="E294">
        <v>2.5</v>
      </c>
      <c r="F294">
        <f t="shared" si="11"/>
        <v>294.375</v>
      </c>
      <c r="G294" t="s">
        <v>15</v>
      </c>
      <c r="H294" s="1">
        <v>10.09</v>
      </c>
      <c r="I294">
        <f>(H294/C294)</f>
        <v>3.9674425920100669E-2</v>
      </c>
      <c r="J294">
        <f>((H294/C294)*F294)</f>
        <v>11.679159130229634</v>
      </c>
      <c r="K294">
        <v>0.15</v>
      </c>
      <c r="L294">
        <v>7.3</v>
      </c>
      <c r="M294">
        <f>100*((H294-(L294+K294))/(L294+K294))</f>
        <v>35.43624161073825</v>
      </c>
      <c r="N294">
        <f t="shared" si="12"/>
        <v>0.63788838878964049</v>
      </c>
      <c r="O294">
        <f>AVERAGE(N294:N296)</f>
        <v>0.62809281765754854</v>
      </c>
    </row>
    <row r="295" spans="1:15" x14ac:dyDescent="0.3">
      <c r="A295" s="6" t="s">
        <v>54</v>
      </c>
      <c r="B295" s="1">
        <v>1</v>
      </c>
      <c r="C295">
        <f>(51.41+102.31+114.31)-(3*4.57)</f>
        <v>254.31999999999996</v>
      </c>
      <c r="D295" s="1">
        <v>15</v>
      </c>
      <c r="E295">
        <v>2.5</v>
      </c>
      <c r="F295">
        <f t="shared" si="11"/>
        <v>294.375</v>
      </c>
      <c r="G295" t="s">
        <v>16</v>
      </c>
      <c r="H295" s="1">
        <v>10.210000000000001</v>
      </c>
      <c r="I295">
        <f>(H295/C295)</f>
        <v>4.0146272412708406E-2</v>
      </c>
      <c r="J295">
        <f>((H295/C295)*F295)</f>
        <v>11.818058941491037</v>
      </c>
      <c r="K295">
        <v>0</v>
      </c>
      <c r="L295">
        <v>7.45</v>
      </c>
      <c r="M295">
        <f>100*((H295-(L295+K295))/(L295+K295))</f>
        <v>37.046979865771824</v>
      </c>
      <c r="N295">
        <f t="shared" si="12"/>
        <v>0.63039116972453213</v>
      </c>
      <c r="O295">
        <v>0.62809281765754854</v>
      </c>
    </row>
    <row r="296" spans="1:15" x14ac:dyDescent="0.3">
      <c r="A296" s="6" t="s">
        <v>54</v>
      </c>
      <c r="B296" s="1">
        <v>1</v>
      </c>
      <c r="C296">
        <f>(51.41+102.31+114.31)-(3*4.57)</f>
        <v>254.31999999999996</v>
      </c>
      <c r="D296" s="1">
        <v>15</v>
      </c>
      <c r="E296">
        <v>2.5</v>
      </c>
      <c r="F296">
        <f t="shared" si="11"/>
        <v>294.375</v>
      </c>
      <c r="G296" t="s">
        <v>17</v>
      </c>
      <c r="H296" s="1">
        <v>10.14</v>
      </c>
      <c r="I296">
        <f>(H296/C296)</f>
        <v>3.987102862535389E-2</v>
      </c>
      <c r="J296">
        <f>((H296/C296)*F296)</f>
        <v>11.737034051588552</v>
      </c>
      <c r="K296">
        <v>0.39</v>
      </c>
      <c r="L296">
        <v>6.84</v>
      </c>
      <c r="M296">
        <f>100*((H296-(L296+K296))/(L296+K296))</f>
        <v>40.24896265560168</v>
      </c>
      <c r="N296">
        <f t="shared" si="12"/>
        <v>0.615998894458473</v>
      </c>
      <c r="O296">
        <v>0.62809281765754854</v>
      </c>
    </row>
    <row r="297" spans="1:15" x14ac:dyDescent="0.3">
      <c r="A297" s="6" t="s">
        <v>54</v>
      </c>
      <c r="B297" s="1">
        <v>4</v>
      </c>
      <c r="C297">
        <f>(282+352.72+344.89)-(3*4.57)</f>
        <v>965.9</v>
      </c>
      <c r="D297" s="1">
        <v>44</v>
      </c>
      <c r="E297">
        <v>2.5</v>
      </c>
      <c r="F297">
        <f t="shared" si="11"/>
        <v>863.5</v>
      </c>
      <c r="G297" t="s">
        <v>15</v>
      </c>
      <c r="H297">
        <v>10.050000000000001</v>
      </c>
      <c r="I297">
        <f>(H297/C297)</f>
        <v>1.0404803809918211E-2</v>
      </c>
      <c r="J297">
        <f>((H297/C297)*F297)</f>
        <v>8.9845480898643757</v>
      </c>
      <c r="K297">
        <v>0.15</v>
      </c>
      <c r="L297">
        <v>7.84</v>
      </c>
      <c r="M297">
        <f>100*((H297-(L297+K297))/(L297+K297))</f>
        <v>25.782227784730921</v>
      </c>
      <c r="N297">
        <f t="shared" si="12"/>
        <v>0.88930460609517548</v>
      </c>
      <c r="O297">
        <f>AVERAGE(N297:N298)</f>
        <v>0.88187783406292763</v>
      </c>
    </row>
    <row r="298" spans="1:15" x14ac:dyDescent="0.3">
      <c r="A298" s="6" t="s">
        <v>54</v>
      </c>
      <c r="B298" s="1">
        <v>4</v>
      </c>
      <c r="C298">
        <f>(282+352.72+344.89)-(3*4.57)</f>
        <v>965.9</v>
      </c>
      <c r="D298" s="1">
        <v>44</v>
      </c>
      <c r="E298">
        <v>2.5</v>
      </c>
      <c r="F298">
        <f t="shared" si="11"/>
        <v>863.5</v>
      </c>
      <c r="G298" t="s">
        <v>16</v>
      </c>
      <c r="H298">
        <v>10.08</v>
      </c>
      <c r="I298">
        <f>(H298/C298)</f>
        <v>1.0435862925768714E-2</v>
      </c>
      <c r="J298">
        <f>((H298/C298)*F298)</f>
        <v>9.0113676364012854</v>
      </c>
      <c r="K298">
        <v>0</v>
      </c>
      <c r="L298">
        <v>7.88</v>
      </c>
      <c r="M298">
        <f>100*((H298-(L298+K298))/(L298+K298))</f>
        <v>27.918781725888326</v>
      </c>
      <c r="N298">
        <f t="shared" si="12"/>
        <v>0.87445106203067968</v>
      </c>
      <c r="O298">
        <v>0.88187783406292763</v>
      </c>
    </row>
    <row r="299" spans="1:15" x14ac:dyDescent="0.3">
      <c r="A299" s="6" t="s">
        <v>49</v>
      </c>
      <c r="B299" s="1">
        <v>1</v>
      </c>
      <c r="C299">
        <f>(113.65+83.17+110.27)-(3*4.57)</f>
        <v>293.38</v>
      </c>
      <c r="D299" s="1">
        <v>15</v>
      </c>
      <c r="E299">
        <v>2.5</v>
      </c>
      <c r="F299">
        <f t="shared" si="11"/>
        <v>294.375</v>
      </c>
      <c r="G299" t="s">
        <v>15</v>
      </c>
      <c r="H299" s="1">
        <v>10.08</v>
      </c>
      <c r="I299">
        <f>(H299/C299)</f>
        <v>3.4358170291090055E-2</v>
      </c>
      <c r="J299">
        <f>((H299/C299)*F299)</f>
        <v>10.114186379439635</v>
      </c>
      <c r="K299" s="1">
        <v>0.28999999999999998</v>
      </c>
      <c r="L299" s="1">
        <v>6.65</v>
      </c>
      <c r="M299">
        <f>100*((H299-(L299+K299))/(L299+K299))</f>
        <v>45.244956772334291</v>
      </c>
      <c r="N299">
        <f t="shared" si="12"/>
        <v>0.6861649310821285</v>
      </c>
      <c r="O299">
        <f>AVERAGE(N299:N301)</f>
        <v>0.66034176822105639</v>
      </c>
    </row>
    <row r="300" spans="1:15" x14ac:dyDescent="0.3">
      <c r="A300" s="6" t="s">
        <v>49</v>
      </c>
      <c r="B300" s="1">
        <v>1</v>
      </c>
      <c r="C300">
        <f>(113.65+83.17+110.27)-(3*4.57)</f>
        <v>293.38</v>
      </c>
      <c r="D300" s="1">
        <v>15</v>
      </c>
      <c r="E300">
        <v>2.5</v>
      </c>
      <c r="F300">
        <f t="shared" si="11"/>
        <v>294.375</v>
      </c>
      <c r="G300" t="s">
        <v>16</v>
      </c>
      <c r="H300" s="1">
        <v>10.85</v>
      </c>
      <c r="I300">
        <f>(H300/C300)</f>
        <v>3.6982752743881651E-2</v>
      </c>
      <c r="J300">
        <f>((H300/C300)*F300)</f>
        <v>10.886797838980161</v>
      </c>
      <c r="K300" s="1">
        <v>0.51</v>
      </c>
      <c r="L300" s="1">
        <v>6.32</v>
      </c>
      <c r="M300">
        <f>100*((H300-(L300+K300))/(L300+K300))</f>
        <v>58.857979502196187</v>
      </c>
      <c r="N300">
        <f t="shared" si="12"/>
        <v>0.62736537419159166</v>
      </c>
      <c r="O300">
        <v>0.66034176822105639</v>
      </c>
    </row>
    <row r="301" spans="1:15" x14ac:dyDescent="0.3">
      <c r="A301" s="6" t="s">
        <v>49</v>
      </c>
      <c r="B301" s="1">
        <v>1</v>
      </c>
      <c r="C301">
        <f>(113.65+83.17+110.27)-(3*4.57)</f>
        <v>293.38</v>
      </c>
      <c r="D301" s="1">
        <v>15</v>
      </c>
      <c r="E301">
        <v>2.5</v>
      </c>
      <c r="F301">
        <f t="shared" si="11"/>
        <v>294.375</v>
      </c>
      <c r="G301" t="s">
        <v>17</v>
      </c>
      <c r="H301" s="1">
        <v>10.78</v>
      </c>
      <c r="I301">
        <f>(H301/C301)</f>
        <v>3.6744154339082416E-2</v>
      </c>
      <c r="J301">
        <f>((H301/C301)*F301)</f>
        <v>10.816560433567386</v>
      </c>
      <c r="K301" s="1">
        <v>0.1</v>
      </c>
      <c r="L301" s="1">
        <v>7.12</v>
      </c>
      <c r="M301">
        <f>100*((H301-(L301+K301))/(L301+K301))</f>
        <v>49.307479224376728</v>
      </c>
      <c r="N301">
        <f t="shared" si="12"/>
        <v>0.66749499938944901</v>
      </c>
      <c r="O301">
        <v>0.66034176822105639</v>
      </c>
    </row>
    <row r="302" spans="1:15" x14ac:dyDescent="0.3">
      <c r="A302" s="6" t="s">
        <v>52</v>
      </c>
      <c r="B302" s="1">
        <v>3</v>
      </c>
      <c r="C302">
        <f>(244.48+252.67+247.68)-(2.41+4.57+4.57)</f>
        <v>733.28</v>
      </c>
      <c r="D302" s="1">
        <v>30</v>
      </c>
      <c r="E302">
        <v>2.5</v>
      </c>
      <c r="F302">
        <f t="shared" si="11"/>
        <v>588.75</v>
      </c>
      <c r="G302" t="s">
        <v>15</v>
      </c>
      <c r="H302" s="1">
        <v>10.82</v>
      </c>
      <c r="I302">
        <f>(H302/C302)</f>
        <v>1.4755618590442943E-2</v>
      </c>
      <c r="J302">
        <f>((H302/C302)*F302)</f>
        <v>8.6873704451232818</v>
      </c>
      <c r="K302" s="1" t="s">
        <v>27</v>
      </c>
      <c r="L302" t="s">
        <v>27</v>
      </c>
      <c r="M302" t="s">
        <v>27</v>
      </c>
      <c r="N302" t="s">
        <v>27</v>
      </c>
      <c r="O302">
        <f>AVERAGE(N302:N304)</f>
        <v>0.99100159023323919</v>
      </c>
    </row>
    <row r="303" spans="1:15" x14ac:dyDescent="0.3">
      <c r="A303" s="6" t="s">
        <v>52</v>
      </c>
      <c r="B303" s="1">
        <v>3</v>
      </c>
      <c r="C303">
        <f>(244.48+252.67+247.68)-(2.41+4.57+4.57)</f>
        <v>733.28</v>
      </c>
      <c r="D303" s="1">
        <v>30</v>
      </c>
      <c r="E303">
        <v>2.5</v>
      </c>
      <c r="F303">
        <f t="shared" si="11"/>
        <v>588.75</v>
      </c>
      <c r="G303" t="s">
        <v>16</v>
      </c>
      <c r="H303" s="1">
        <v>10.27</v>
      </c>
      <c r="I303">
        <f>(H303/C303)</f>
        <v>1.4005564041021165E-2</v>
      </c>
      <c r="J303">
        <f>((H303/C303)*F303)</f>
        <v>8.2457758291512118</v>
      </c>
      <c r="K303" s="1">
        <v>0.21</v>
      </c>
      <c r="L303">
        <v>7.89</v>
      </c>
      <c r="M303">
        <f>100*((H303-(L303+K303))/(L303+K303))</f>
        <v>26.79012345679012</v>
      </c>
      <c r="N303">
        <f t="shared" si="12"/>
        <v>0.9823211505901176</v>
      </c>
      <c r="O303">
        <v>0.99100159023323919</v>
      </c>
    </row>
    <row r="304" spans="1:15" x14ac:dyDescent="0.3">
      <c r="A304" s="6" t="s">
        <v>52</v>
      </c>
      <c r="B304" s="1">
        <v>3</v>
      </c>
      <c r="C304">
        <f>(244.48+252.67+247.68)-(2.41+4.57+4.57)</f>
        <v>733.28</v>
      </c>
      <c r="D304" s="1">
        <v>30</v>
      </c>
      <c r="E304">
        <v>2.5</v>
      </c>
      <c r="F304">
        <f t="shared" si="11"/>
        <v>588.75</v>
      </c>
      <c r="G304" t="s">
        <v>17</v>
      </c>
      <c r="H304" s="1">
        <v>10.59</v>
      </c>
      <c r="I304">
        <f>(H304/C304)</f>
        <v>1.4441959415230198E-2</v>
      </c>
      <c r="J304">
        <f>((H304/C304)*F304)</f>
        <v>8.5027036057167784</v>
      </c>
      <c r="K304">
        <v>0</v>
      </c>
      <c r="L304">
        <v>8.5</v>
      </c>
      <c r="M304">
        <f>100*((H304-(L304+K304))/(L304+K304))</f>
        <v>24.588235294117645</v>
      </c>
      <c r="N304">
        <f t="shared" si="12"/>
        <v>0.99968202987636068</v>
      </c>
      <c r="O304">
        <v>0.99100159023323919</v>
      </c>
    </row>
    <row r="305" spans="1:15" x14ac:dyDescent="0.3">
      <c r="A305" s="6" t="s">
        <v>52</v>
      </c>
      <c r="B305" s="1">
        <v>1</v>
      </c>
      <c r="C305">
        <f>(100.61+120.82+121.19)-((2*4.57)+2.41)</f>
        <v>331.07</v>
      </c>
      <c r="D305" s="1">
        <v>15</v>
      </c>
      <c r="E305">
        <v>2.5</v>
      </c>
      <c r="F305">
        <f t="shared" si="11"/>
        <v>294.375</v>
      </c>
      <c r="G305" t="s">
        <v>15</v>
      </c>
      <c r="H305" s="1">
        <v>10.14</v>
      </c>
      <c r="I305">
        <f>(H305/C305)</f>
        <v>3.0627963874709278E-2</v>
      </c>
      <c r="J305">
        <f>((H305/C305)*F305)</f>
        <v>9.0161068656175445</v>
      </c>
      <c r="K305">
        <v>0.09</v>
      </c>
      <c r="L305">
        <v>6.6</v>
      </c>
      <c r="M305">
        <f>100*((H305-(L305+K305))/(L305+K305))</f>
        <v>51.569506726457412</v>
      </c>
      <c r="N305">
        <f t="shared" si="12"/>
        <v>0.74200540207791543</v>
      </c>
      <c r="O305">
        <f>AVERAGE(N305:N307)</f>
        <v>0.74084619264873253</v>
      </c>
    </row>
    <row r="306" spans="1:15" x14ac:dyDescent="0.3">
      <c r="A306" s="6" t="s">
        <v>52</v>
      </c>
      <c r="B306" s="1">
        <v>1</v>
      </c>
      <c r="C306">
        <f>(100.61+120.82+121.19)-((2*4.57)+2.41)</f>
        <v>331.07</v>
      </c>
      <c r="D306" s="1">
        <v>15</v>
      </c>
      <c r="E306">
        <v>2.5</v>
      </c>
      <c r="F306">
        <f t="shared" si="11"/>
        <v>294.375</v>
      </c>
      <c r="G306" t="s">
        <v>16</v>
      </c>
      <c r="H306" s="1">
        <v>10.19</v>
      </c>
      <c r="I306">
        <f>(H306/C306)</f>
        <v>3.0778989337602317E-2</v>
      </c>
      <c r="J306">
        <f>((H306/C306)*F306)</f>
        <v>9.0605649862566828</v>
      </c>
      <c r="K306">
        <v>0</v>
      </c>
      <c r="L306">
        <v>6.71</v>
      </c>
      <c r="M306">
        <f>100*((H306-(L306+K306))/(L306+K306))</f>
        <v>51.862891207153496</v>
      </c>
      <c r="N306">
        <f t="shared" si="12"/>
        <v>0.74057191909973763</v>
      </c>
      <c r="O306">
        <v>0.74084619264873253</v>
      </c>
    </row>
    <row r="307" spans="1:15" x14ac:dyDescent="0.3">
      <c r="A307" s="6" t="s">
        <v>52</v>
      </c>
      <c r="B307" s="1">
        <v>1</v>
      </c>
      <c r="C307">
        <f>(100.61+120.82+121.19)-((2*4.57)+2.41)</f>
        <v>331.07</v>
      </c>
      <c r="D307" s="1">
        <v>15</v>
      </c>
      <c r="E307">
        <v>2.5</v>
      </c>
      <c r="F307">
        <f t="shared" si="11"/>
        <v>294.375</v>
      </c>
      <c r="G307" t="s">
        <v>17</v>
      </c>
      <c r="H307" s="1">
        <v>10.32</v>
      </c>
      <c r="I307">
        <f>(H307/C307)</f>
        <v>3.1171655541124235E-2</v>
      </c>
      <c r="J307">
        <f>((H307/C307)*F307)</f>
        <v>9.1761560999184475</v>
      </c>
      <c r="K307">
        <v>0.01</v>
      </c>
      <c r="L307">
        <v>6.78</v>
      </c>
      <c r="M307">
        <f>100*((H307-(L307+K307))/(L307+K307))</f>
        <v>51.988217967599418</v>
      </c>
      <c r="N307">
        <f t="shared" si="12"/>
        <v>0.73996125676854452</v>
      </c>
      <c r="O307">
        <v>0.74084619264873253</v>
      </c>
    </row>
    <row r="308" spans="1:15" x14ac:dyDescent="0.3">
      <c r="A308" s="6" t="s">
        <v>52</v>
      </c>
      <c r="B308" s="1">
        <v>2</v>
      </c>
      <c r="C308">
        <f>(251.25+254.03+258.71)-(2.41+4.57+4.57)</f>
        <v>752.44</v>
      </c>
      <c r="D308" s="1">
        <v>30</v>
      </c>
      <c r="E308">
        <v>2.5</v>
      </c>
      <c r="F308">
        <f t="shared" si="11"/>
        <v>588.75</v>
      </c>
      <c r="G308" t="s">
        <v>15</v>
      </c>
      <c r="H308">
        <v>10.74</v>
      </c>
      <c r="I308">
        <f>(H308/C308)</f>
        <v>1.4273563340598585E-2</v>
      </c>
      <c r="J308">
        <f>((H308/C308)*F308)</f>
        <v>8.4035604167774167</v>
      </c>
      <c r="K308">
        <v>0.31</v>
      </c>
      <c r="L308">
        <v>7.98</v>
      </c>
      <c r="M308">
        <f>100*((H308-(L308+K308))/(L308+K308))</f>
        <v>29.553679131483701</v>
      </c>
      <c r="N308">
        <f t="shared" si="12"/>
        <v>0.98648663052975782</v>
      </c>
      <c r="O308">
        <f>AVERAGE(N308:N310)</f>
        <v>0.96630010887379303</v>
      </c>
    </row>
    <row r="309" spans="1:15" x14ac:dyDescent="0.3">
      <c r="A309" s="6" t="s">
        <v>52</v>
      </c>
      <c r="B309" s="1">
        <v>2</v>
      </c>
      <c r="C309">
        <f>(251.25+254.03+258.71)-(2.41+4.57+4.57)</f>
        <v>752.44</v>
      </c>
      <c r="D309" s="1">
        <v>30</v>
      </c>
      <c r="E309">
        <v>2.5</v>
      </c>
      <c r="F309">
        <f t="shared" si="11"/>
        <v>588.75</v>
      </c>
      <c r="G309" t="s">
        <v>16</v>
      </c>
      <c r="H309">
        <v>10.73</v>
      </c>
      <c r="I309">
        <f>(H309/C309)</f>
        <v>1.4260273244378289E-2</v>
      </c>
      <c r="J309">
        <f>((H309/C309)*F309)</f>
        <v>8.3957358726277178</v>
      </c>
      <c r="K309">
        <v>0.06</v>
      </c>
      <c r="L309">
        <v>7.92</v>
      </c>
      <c r="M309">
        <f>100*((H309-(L309+K309))/(L309+K309))</f>
        <v>34.461152882205525</v>
      </c>
      <c r="N309">
        <f t="shared" si="12"/>
        <v>0.95048249743264013</v>
      </c>
      <c r="O309">
        <v>0.96630010887379303</v>
      </c>
    </row>
    <row r="310" spans="1:15" x14ac:dyDescent="0.3">
      <c r="A310" s="6" t="s">
        <v>52</v>
      </c>
      <c r="B310" s="1">
        <v>2</v>
      </c>
      <c r="C310">
        <f>(251.25+254.03+258.71)-(2.41+4.57+4.57)</f>
        <v>752.44</v>
      </c>
      <c r="D310" s="1">
        <v>30</v>
      </c>
      <c r="E310">
        <v>2.5</v>
      </c>
      <c r="F310">
        <f t="shared" si="11"/>
        <v>588.75</v>
      </c>
      <c r="G310" t="s">
        <v>17</v>
      </c>
      <c r="H310">
        <v>10.31</v>
      </c>
      <c r="I310">
        <f>(H310/C310)</f>
        <v>1.3702089203125831E-2</v>
      </c>
      <c r="J310">
        <f>((H310/C310)*F310)</f>
        <v>8.0671050183403334</v>
      </c>
      <c r="K310">
        <v>0.16</v>
      </c>
      <c r="L310">
        <v>7.6</v>
      </c>
      <c r="M310">
        <f>100*((H310-(L310+K310))/(L310+K310))</f>
        <v>32.860824742268051</v>
      </c>
      <c r="N310">
        <f t="shared" si="12"/>
        <v>0.96193119865898125</v>
      </c>
      <c r="O310">
        <v>0.96630010887379303</v>
      </c>
    </row>
    <row r="311" spans="1:15" x14ac:dyDescent="0.3">
      <c r="A311" s="6" t="s">
        <v>52</v>
      </c>
      <c r="B311" s="1">
        <v>3</v>
      </c>
      <c r="C311">
        <f>(258.03+313.03+264.51)-(3*4.57)</f>
        <v>821.8599999999999</v>
      </c>
      <c r="D311" s="1">
        <v>44.5</v>
      </c>
      <c r="E311">
        <v>2.5</v>
      </c>
      <c r="F311">
        <f t="shared" si="11"/>
        <v>873.3125</v>
      </c>
      <c r="G311" t="s">
        <v>15</v>
      </c>
      <c r="H311">
        <v>10.28</v>
      </c>
      <c r="I311">
        <f>(H311/C311)</f>
        <v>1.2508213077653129E-2</v>
      </c>
      <c r="J311">
        <f>((H311/C311)*F311)</f>
        <v>10.923578833377949</v>
      </c>
      <c r="K311">
        <v>0.08</v>
      </c>
      <c r="L311">
        <v>8.0299999999999994</v>
      </c>
      <c r="M311">
        <f>100*((H311-(L311+K311))/(L311+K311))</f>
        <v>26.757090012330458</v>
      </c>
      <c r="N311">
        <f t="shared" si="12"/>
        <v>0.74243067438843269</v>
      </c>
      <c r="O311">
        <f>AVERAGE(N311:N313)</f>
        <v>0.74764874447969554</v>
      </c>
    </row>
    <row r="312" spans="1:15" x14ac:dyDescent="0.3">
      <c r="A312" s="6" t="s">
        <v>52</v>
      </c>
      <c r="B312" s="1">
        <v>3</v>
      </c>
      <c r="C312">
        <f>(258.03+313.03+264.51)-(3*4.57)</f>
        <v>821.8599999999999</v>
      </c>
      <c r="D312" s="1">
        <v>44.5</v>
      </c>
      <c r="E312">
        <v>2.5</v>
      </c>
      <c r="F312">
        <f t="shared" si="11"/>
        <v>873.3125</v>
      </c>
      <c r="G312" t="s">
        <v>16</v>
      </c>
      <c r="H312">
        <v>10.6</v>
      </c>
      <c r="I312">
        <f>(H312/C312)</f>
        <v>1.2897573796023654E-2</v>
      </c>
      <c r="J312">
        <f>((H312/C312)*F312)</f>
        <v>11.263612415739907</v>
      </c>
      <c r="K312">
        <v>0</v>
      </c>
      <c r="L312">
        <v>8.48</v>
      </c>
      <c r="M312">
        <f>100*((H312-(L312+K312))/(L312+K312))</f>
        <v>24.999999999999989</v>
      </c>
      <c r="N312">
        <f t="shared" si="12"/>
        <v>0.75286681457095839</v>
      </c>
      <c r="O312">
        <v>0.74764874447969554</v>
      </c>
    </row>
    <row r="313" spans="1:15" x14ac:dyDescent="0.3">
      <c r="A313" s="6" t="s">
        <v>52</v>
      </c>
      <c r="B313" s="1">
        <v>3</v>
      </c>
      <c r="C313">
        <f>(258.03+313.03+264.51)-(3*4.57)</f>
        <v>821.8599999999999</v>
      </c>
      <c r="D313" s="1">
        <v>44.5</v>
      </c>
      <c r="E313">
        <v>2.5</v>
      </c>
      <c r="F313">
        <f t="shared" si="11"/>
        <v>873.3125</v>
      </c>
      <c r="G313" t="s">
        <v>17</v>
      </c>
      <c r="H313" t="s">
        <v>27</v>
      </c>
      <c r="I313" t="s">
        <v>27</v>
      </c>
      <c r="J313" t="s">
        <v>27</v>
      </c>
      <c r="K313" t="s">
        <v>27</v>
      </c>
      <c r="L313" t="s">
        <v>27</v>
      </c>
      <c r="M313" t="s">
        <v>27</v>
      </c>
      <c r="N313" t="s">
        <v>27</v>
      </c>
      <c r="O313">
        <v>0.74764874447969554</v>
      </c>
    </row>
    <row r="314" spans="1:15" x14ac:dyDescent="0.3">
      <c r="A314" s="6" t="s">
        <v>52</v>
      </c>
      <c r="B314" s="1">
        <v>4</v>
      </c>
      <c r="C314">
        <f>(355.44+349.91+378.71)-(8.53+4.57+4.57)</f>
        <v>1066.3899999999999</v>
      </c>
      <c r="D314" s="1">
        <v>45</v>
      </c>
      <c r="E314">
        <v>2.5</v>
      </c>
      <c r="F314">
        <f t="shared" si="11"/>
        <v>883.125</v>
      </c>
      <c r="G314" t="s">
        <v>17</v>
      </c>
      <c r="H314">
        <v>10.44</v>
      </c>
      <c r="I314">
        <f>(H314/C314)</f>
        <v>9.7900392914412188E-3</v>
      </c>
      <c r="J314">
        <f>((H314/C314)*F314)</f>
        <v>8.6458284492540258</v>
      </c>
      <c r="K314">
        <v>0.21</v>
      </c>
      <c r="L314">
        <v>8</v>
      </c>
      <c r="M314">
        <f>100*((H314-(L314+K314))/(L314+K314))</f>
        <v>27.16199756394639</v>
      </c>
      <c r="N314">
        <f t="shared" si="12"/>
        <v>0.94959089787495965</v>
      </c>
      <c r="O314">
        <f>AVERAGE(N314:N315)</f>
        <v>0.96057885588934711</v>
      </c>
    </row>
    <row r="315" spans="1:15" x14ac:dyDescent="0.3">
      <c r="A315" s="6" t="s">
        <v>52</v>
      </c>
      <c r="B315" s="1">
        <v>4</v>
      </c>
      <c r="C315">
        <f>(355.44+349.91+378.71)-(8.53+4.57+4.57)</f>
        <v>1066.3899999999999</v>
      </c>
      <c r="D315" s="1">
        <v>45</v>
      </c>
      <c r="E315">
        <v>2.5</v>
      </c>
      <c r="F315">
        <f t="shared" si="11"/>
        <v>883.125</v>
      </c>
      <c r="G315" t="s">
        <v>15</v>
      </c>
      <c r="H315">
        <v>10.44</v>
      </c>
      <c r="I315">
        <f>(H315/C315)</f>
        <v>9.7900392914412188E-3</v>
      </c>
      <c r="J315">
        <f>((H315/C315)*F315)</f>
        <v>8.6458284492540258</v>
      </c>
      <c r="K315">
        <v>0.34</v>
      </c>
      <c r="L315">
        <v>8.06</v>
      </c>
      <c r="M315">
        <f>100*((H315-(L315+K315))/(L315+K315))</f>
        <v>24.285714285714274</v>
      </c>
      <c r="N315">
        <f t="shared" si="12"/>
        <v>0.97156681390373456</v>
      </c>
      <c r="O315">
        <v>0.96057885588934711</v>
      </c>
    </row>
    <row r="316" spans="1:15" x14ac:dyDescent="0.3">
      <c r="A316" s="6" t="s">
        <v>51</v>
      </c>
      <c r="B316" s="1">
        <v>1</v>
      </c>
      <c r="C316">
        <f>(91.07+106.41+105.46)-(3*4.57)</f>
        <v>289.23</v>
      </c>
      <c r="D316" s="1">
        <v>15</v>
      </c>
      <c r="E316">
        <v>2.5</v>
      </c>
      <c r="F316">
        <f t="shared" si="11"/>
        <v>294.375</v>
      </c>
      <c r="G316" t="s">
        <v>15</v>
      </c>
      <c r="H316" s="1">
        <v>10.08</v>
      </c>
      <c r="I316">
        <f>(H316/C316)</f>
        <v>3.4851156519033297E-2</v>
      </c>
      <c r="J316">
        <f>((H316/C316)*F316)</f>
        <v>10.259309200290426</v>
      </c>
      <c r="K316" s="1">
        <v>0</v>
      </c>
      <c r="L316" s="1">
        <v>6.99</v>
      </c>
      <c r="M316">
        <f>100*((H316-(L316+K316))/(L316+K316))</f>
        <v>44.206008583690981</v>
      </c>
      <c r="N316">
        <f t="shared" si="12"/>
        <v>0.68133242341522604</v>
      </c>
      <c r="O316">
        <f>AVERAGE(N316:N318)</f>
        <v>0.68252490336439864</v>
      </c>
    </row>
    <row r="317" spans="1:15" x14ac:dyDescent="0.3">
      <c r="A317" s="6" t="s">
        <v>51</v>
      </c>
      <c r="B317" s="1">
        <v>1</v>
      </c>
      <c r="C317">
        <f>(91.07+106.41+105.46)-(3*4.57)</f>
        <v>289.23</v>
      </c>
      <c r="D317" s="1">
        <v>15</v>
      </c>
      <c r="E317">
        <v>2.5</v>
      </c>
      <c r="F317">
        <f t="shared" si="11"/>
        <v>294.375</v>
      </c>
      <c r="G317" t="s">
        <v>16</v>
      </c>
      <c r="H317" s="1">
        <v>10.28</v>
      </c>
      <c r="I317">
        <f>(H317/C317)</f>
        <v>3.5542647719807759E-2</v>
      </c>
      <c r="J317">
        <f>((H317/C317)*F317)</f>
        <v>10.462866922518408</v>
      </c>
      <c r="K317" s="1">
        <v>0.19</v>
      </c>
      <c r="L317" s="1">
        <v>6.87</v>
      </c>
      <c r="M317">
        <f>100*((H317-(L317+K317))/(L317+K317))</f>
        <v>45.609065155807343</v>
      </c>
      <c r="N317">
        <f t="shared" si="12"/>
        <v>0.67476725569406948</v>
      </c>
      <c r="O317">
        <v>0.68252490336439864</v>
      </c>
    </row>
    <row r="318" spans="1:15" x14ac:dyDescent="0.3">
      <c r="A318" s="6" t="s">
        <v>51</v>
      </c>
      <c r="B318" s="1">
        <v>1</v>
      </c>
      <c r="C318">
        <f>(91.07+106.41+105.46)-(3*4.57)</f>
        <v>289.23</v>
      </c>
      <c r="D318" s="1">
        <v>15</v>
      </c>
      <c r="E318">
        <v>2.5</v>
      </c>
      <c r="F318">
        <f t="shared" si="11"/>
        <v>294.375</v>
      </c>
      <c r="G318" t="s">
        <v>17</v>
      </c>
      <c r="H318" s="1">
        <v>10.33</v>
      </c>
      <c r="I318">
        <f>(H318/C318)</f>
        <v>3.5715520520001383E-2</v>
      </c>
      <c r="J318">
        <f>((H318/C318)*F318)</f>
        <v>10.513756353075408</v>
      </c>
      <c r="K318" s="1">
        <v>0.1</v>
      </c>
      <c r="L318" s="1">
        <v>7.17</v>
      </c>
      <c r="M318">
        <f>100*((H318-(L318+K318))/(L318+K318))</f>
        <v>42.090784044016516</v>
      </c>
      <c r="N318">
        <f t="shared" si="12"/>
        <v>0.69147503098390062</v>
      </c>
      <c r="O318">
        <v>0.68252490336439864</v>
      </c>
    </row>
    <row r="319" spans="1:15" x14ac:dyDescent="0.3">
      <c r="A319" s="6" t="s">
        <v>51</v>
      </c>
      <c r="B319" s="1">
        <v>2</v>
      </c>
      <c r="C319">
        <f>(232.55+271.38+222.7)-(3*4.57)</f>
        <v>712.92</v>
      </c>
      <c r="D319" s="1">
        <v>30</v>
      </c>
      <c r="E319">
        <v>2.5</v>
      </c>
      <c r="F319">
        <f t="shared" si="11"/>
        <v>588.75</v>
      </c>
      <c r="G319" t="s">
        <v>15</v>
      </c>
      <c r="H319" s="1">
        <v>10.92</v>
      </c>
      <c r="I319">
        <f>(H319/C319)</f>
        <v>1.5317286652078776E-2</v>
      </c>
      <c r="J319">
        <f>((H319/C319)*F319)</f>
        <v>9.0180525164113785</v>
      </c>
      <c r="K319" s="1">
        <v>0.39</v>
      </c>
      <c r="L319" s="1">
        <v>8.39</v>
      </c>
      <c r="M319">
        <f>100*((H319-(L319+K319))/(L319+K319))</f>
        <v>24.373576309794974</v>
      </c>
      <c r="N319">
        <f t="shared" si="12"/>
        <v>0.9736026690931151</v>
      </c>
      <c r="O319">
        <f>AVERAGE(N319:N321)</f>
        <v>0.97875774819083727</v>
      </c>
    </row>
    <row r="320" spans="1:15" x14ac:dyDescent="0.3">
      <c r="A320" s="6" t="s">
        <v>51</v>
      </c>
      <c r="B320" s="1">
        <v>2</v>
      </c>
      <c r="C320">
        <f>(232.55+271.38+222.7)-(3*4.57)</f>
        <v>712.92</v>
      </c>
      <c r="D320" s="1">
        <v>30</v>
      </c>
      <c r="E320">
        <v>2.5</v>
      </c>
      <c r="F320">
        <f t="shared" si="11"/>
        <v>588.75</v>
      </c>
      <c r="G320" t="s">
        <v>16</v>
      </c>
      <c r="H320" s="1">
        <v>10.27</v>
      </c>
      <c r="I320">
        <f>(H320/C320)</f>
        <v>1.4405543398978848E-2</v>
      </c>
      <c r="J320">
        <f>((H320/C320)*F320)</f>
        <v>8.4812636761487976</v>
      </c>
      <c r="K320" s="1">
        <v>0.22</v>
      </c>
      <c r="L320" s="1">
        <v>8.1</v>
      </c>
      <c r="M320">
        <f>100*((H320-(L320+K320))/(L320+K320))</f>
        <v>23.437499999999993</v>
      </c>
      <c r="N320">
        <f t="shared" si="12"/>
        <v>0.98098589051036034</v>
      </c>
      <c r="O320">
        <v>0.97875774819083727</v>
      </c>
    </row>
    <row r="321" spans="1:15" x14ac:dyDescent="0.3">
      <c r="A321" s="6" t="s">
        <v>51</v>
      </c>
      <c r="B321" s="1">
        <v>2</v>
      </c>
      <c r="C321">
        <f>(232.55+271.38+222.7)-(3*4.57)</f>
        <v>712.92</v>
      </c>
      <c r="D321" s="1">
        <v>30</v>
      </c>
      <c r="E321">
        <v>2.5</v>
      </c>
      <c r="F321">
        <f t="shared" si="11"/>
        <v>588.75</v>
      </c>
      <c r="G321" t="s">
        <v>17</v>
      </c>
      <c r="H321" s="1">
        <v>10.09</v>
      </c>
      <c r="I321">
        <f>(H321/C321)</f>
        <v>1.4153060651966561E-2</v>
      </c>
      <c r="J321">
        <f>((H321/C321)*F321)</f>
        <v>8.3326144588453133</v>
      </c>
      <c r="K321" s="1">
        <v>0.06</v>
      </c>
      <c r="L321" s="1">
        <v>8.1199999999999992</v>
      </c>
      <c r="M321">
        <f>100*((H321-(L321+K321))/(L321+K321))</f>
        <v>23.349633251833744</v>
      </c>
      <c r="N321">
        <f t="shared" si="12"/>
        <v>0.98168468496903649</v>
      </c>
      <c r="O321">
        <v>0.97875774819083727</v>
      </c>
    </row>
    <row r="322" spans="1:15" x14ac:dyDescent="0.3">
      <c r="A322" s="6" t="s">
        <v>51</v>
      </c>
      <c r="B322" s="1">
        <v>3</v>
      </c>
      <c r="C322">
        <f>(238.31+254.69+237.94)-(3*4.57)</f>
        <v>717.23</v>
      </c>
      <c r="D322" s="1">
        <v>30</v>
      </c>
      <c r="E322">
        <v>2.5</v>
      </c>
      <c r="F322">
        <f t="shared" si="11"/>
        <v>588.75</v>
      </c>
      <c r="G322" t="s">
        <v>15</v>
      </c>
      <c r="H322">
        <v>10.67</v>
      </c>
      <c r="I322">
        <f>(H322/C322)</f>
        <v>1.4876678331915843E-2</v>
      </c>
      <c r="J322">
        <f>((H322/C322)*F322)</f>
        <v>8.7586443679154531</v>
      </c>
      <c r="K322">
        <v>0.09</v>
      </c>
      <c r="L322">
        <v>8.3699999999999992</v>
      </c>
      <c r="M322">
        <f>100*((H322-(L325+K322))/(L325+K322))</f>
        <v>28.245192307692303</v>
      </c>
      <c r="N322">
        <f t="shared" si="12"/>
        <v>0.96590290056650274</v>
      </c>
      <c r="O322">
        <f>AVERAGE(N322:N324)</f>
        <v>0.97116262467390158</v>
      </c>
    </row>
    <row r="323" spans="1:15" x14ac:dyDescent="0.3">
      <c r="A323" s="6" t="s">
        <v>51</v>
      </c>
      <c r="B323" s="1">
        <v>3</v>
      </c>
      <c r="C323">
        <f>(238.31+254.69+237.94)-(3*4.57)</f>
        <v>717.23</v>
      </c>
      <c r="D323" s="1">
        <v>30</v>
      </c>
      <c r="E323">
        <v>2.5</v>
      </c>
      <c r="F323">
        <f t="shared" ref="F323:F386" si="13">(3.14*(E323^2)*D323)</f>
        <v>588.75</v>
      </c>
      <c r="G323" t="s">
        <v>16</v>
      </c>
      <c r="H323">
        <v>10.58</v>
      </c>
      <c r="I323">
        <f>(H323/C323)</f>
        <v>1.4751195571852822E-2</v>
      </c>
      <c r="J323">
        <f>((H323/C323)*F323)</f>
        <v>8.6847663929283492</v>
      </c>
      <c r="K323">
        <v>0.14000000000000001</v>
      </c>
      <c r="L323">
        <v>8.34</v>
      </c>
      <c r="M323">
        <f>100*((H323-(L326+K323))/(L326+K323))</f>
        <v>26.403823178016712</v>
      </c>
      <c r="N323">
        <f t="shared" ref="N323:N386" si="14">((L323+K323)/J323)</f>
        <v>0.97642234878130041</v>
      </c>
      <c r="O323">
        <v>0.97116262467390158</v>
      </c>
    </row>
    <row r="324" spans="1:15" x14ac:dyDescent="0.3">
      <c r="A324" s="6" t="s">
        <v>51</v>
      </c>
      <c r="B324" s="1">
        <v>3</v>
      </c>
      <c r="C324">
        <f>(238.31+254.69+237.94)-(3*4.57)</f>
        <v>717.23</v>
      </c>
      <c r="D324" s="1">
        <v>30</v>
      </c>
      <c r="E324">
        <v>2.5</v>
      </c>
      <c r="F324">
        <f t="shared" si="13"/>
        <v>588.75</v>
      </c>
      <c r="G324" t="s">
        <v>17</v>
      </c>
      <c r="H324" t="s">
        <v>27</v>
      </c>
      <c r="I324" t="s">
        <v>27</v>
      </c>
      <c r="J324" t="s">
        <v>27</v>
      </c>
      <c r="K324" t="s">
        <v>27</v>
      </c>
      <c r="L324" t="s">
        <v>27</v>
      </c>
      <c r="M324" t="s">
        <v>27</v>
      </c>
      <c r="N324" t="s">
        <v>27</v>
      </c>
      <c r="O324">
        <f>AVERAGE(N324:N326)</f>
        <v>0.85121268059577937</v>
      </c>
    </row>
    <row r="325" spans="1:15" x14ac:dyDescent="0.3">
      <c r="A325" s="6" t="s">
        <v>56</v>
      </c>
      <c r="B325" s="1">
        <v>4</v>
      </c>
      <c r="C325">
        <f>(277.75+373.83+306.08)-(8.43+4.57+4.57)</f>
        <v>940.0899999999998</v>
      </c>
      <c r="D325" s="1">
        <v>45</v>
      </c>
      <c r="E325">
        <v>2.5</v>
      </c>
      <c r="F325">
        <f t="shared" si="13"/>
        <v>883.125</v>
      </c>
      <c r="G325" t="s">
        <v>16</v>
      </c>
      <c r="H325">
        <v>10.34</v>
      </c>
      <c r="I325">
        <f>(H325/C325)</f>
        <v>1.099894690933847E-2</v>
      </c>
      <c r="J325">
        <f>((H325/C325)*F325)</f>
        <v>9.7134449893095365</v>
      </c>
      <c r="K325">
        <v>0.21</v>
      </c>
      <c r="L325">
        <v>8.23</v>
      </c>
      <c r="M325">
        <f>100*((H325-(L325+K325))/(L325+K325))</f>
        <v>22.511848341232206</v>
      </c>
      <c r="N325">
        <f t="shared" si="14"/>
        <v>0.86889872844175586</v>
      </c>
      <c r="O325">
        <v>0.85121268059577937</v>
      </c>
    </row>
    <row r="326" spans="1:15" x14ac:dyDescent="0.3">
      <c r="A326" s="6" t="s">
        <v>56</v>
      </c>
      <c r="B326" s="1">
        <v>4</v>
      </c>
      <c r="C326">
        <f>(277.75+373.83+306.08)-(8.43+4.57+4.57)</f>
        <v>940.0899999999998</v>
      </c>
      <c r="D326" s="1">
        <v>45</v>
      </c>
      <c r="E326">
        <v>2.5</v>
      </c>
      <c r="F326">
        <f t="shared" si="13"/>
        <v>883.125</v>
      </c>
      <c r="G326" t="s">
        <v>17</v>
      </c>
      <c r="H326">
        <v>10.6</v>
      </c>
      <c r="I326">
        <f>(H326/C326)</f>
        <v>1.1275516173983344E-2</v>
      </c>
      <c r="J326">
        <f>((H326/C326)*F326)</f>
        <v>9.9576902211490417</v>
      </c>
      <c r="K326">
        <v>7.0000000000000007E-2</v>
      </c>
      <c r="L326">
        <v>8.23</v>
      </c>
      <c r="M326">
        <f>100*((H326-(L326+K326))/(L326+K326))</f>
        <v>27.710843373493958</v>
      </c>
      <c r="N326">
        <f t="shared" si="14"/>
        <v>0.83352663274980288</v>
      </c>
      <c r="O326">
        <v>0.85121268059577937</v>
      </c>
    </row>
    <row r="327" spans="1:15" x14ac:dyDescent="0.3">
      <c r="A327" s="6" t="s">
        <v>50</v>
      </c>
      <c r="B327" s="1">
        <v>1</v>
      </c>
      <c r="C327">
        <f>(97.87+99.48+88.74)-(3*4.57)</f>
        <v>272.38000000000005</v>
      </c>
      <c r="D327" s="1">
        <v>15</v>
      </c>
      <c r="E327">
        <v>2.5</v>
      </c>
      <c r="F327">
        <f t="shared" si="13"/>
        <v>294.375</v>
      </c>
      <c r="G327" t="s">
        <v>15</v>
      </c>
      <c r="H327" s="1">
        <v>10.08</v>
      </c>
      <c r="I327">
        <f>(H327/C327)</f>
        <v>3.7007122402525877E-2</v>
      </c>
      <c r="J327">
        <f>((H327/C327)*F327)</f>
        <v>10.893971657243554</v>
      </c>
      <c r="K327" s="1">
        <v>0.11</v>
      </c>
      <c r="L327" s="1">
        <v>7.12</v>
      </c>
      <c r="M327">
        <f>100*((H327-(L327+K327))/(L327+K327))</f>
        <v>39.419087136929456</v>
      </c>
      <c r="N327">
        <f t="shared" si="14"/>
        <v>0.6636698008290367</v>
      </c>
      <c r="O327">
        <f>AVERAGE(N327:N329)</f>
        <v>0.6453849795715304</v>
      </c>
    </row>
    <row r="328" spans="1:15" x14ac:dyDescent="0.3">
      <c r="A328" s="6" t="s">
        <v>50</v>
      </c>
      <c r="B328" s="1">
        <v>1</v>
      </c>
      <c r="C328">
        <f>(97.87+99.48+88.74)-(3*4.57)</f>
        <v>272.38000000000005</v>
      </c>
      <c r="D328" s="1">
        <v>15</v>
      </c>
      <c r="E328">
        <v>2.5</v>
      </c>
      <c r="F328">
        <f t="shared" si="13"/>
        <v>294.375</v>
      </c>
      <c r="G328" t="s">
        <v>16</v>
      </c>
      <c r="H328" s="1">
        <v>9.2899999999999991</v>
      </c>
      <c r="I328">
        <f>(H328/C328)</f>
        <v>3.4106762611058071E-2</v>
      </c>
      <c r="J328">
        <f>((H328/C328)*F328)</f>
        <v>10.040178243630219</v>
      </c>
      <c r="K328" s="1">
        <v>0.24</v>
      </c>
      <c r="L328" s="1">
        <v>5.98</v>
      </c>
      <c r="M328">
        <f>100*((H328-(L328+K328))/(L328+K328))</f>
        <v>49.356913183279715</v>
      </c>
      <c r="N328">
        <f t="shared" si="14"/>
        <v>0.61951091395674662</v>
      </c>
      <c r="O328">
        <v>0.6453849795715304</v>
      </c>
    </row>
    <row r="329" spans="1:15" x14ac:dyDescent="0.3">
      <c r="A329" s="6" t="s">
        <v>50</v>
      </c>
      <c r="B329" s="1">
        <v>1</v>
      </c>
      <c r="C329">
        <f>(97.87+99.48+88.74)-(3*4.57)</f>
        <v>272.38000000000005</v>
      </c>
      <c r="D329" s="1">
        <v>15</v>
      </c>
      <c r="E329">
        <v>2.5</v>
      </c>
      <c r="F329">
        <f t="shared" si="13"/>
        <v>294.375</v>
      </c>
      <c r="G329" t="s">
        <v>17</v>
      </c>
      <c r="H329" s="1">
        <v>9.82</v>
      </c>
      <c r="I329">
        <f>(H329/C329)</f>
        <v>3.605257361039723E-2</v>
      </c>
      <c r="J329">
        <f>((H329/C329)*F329)</f>
        <v>10.612976356560685</v>
      </c>
      <c r="K329" s="1">
        <v>0.03</v>
      </c>
      <c r="L329" s="1">
        <v>6.9</v>
      </c>
      <c r="M329">
        <f>100*((H329-(L329+K329))/(L329+K329))</f>
        <v>41.702741702741697</v>
      </c>
      <c r="N329">
        <f t="shared" si="14"/>
        <v>0.65297422392880788</v>
      </c>
      <c r="O329">
        <v>0.6453849795715304</v>
      </c>
    </row>
    <row r="330" spans="1:15" x14ac:dyDescent="0.3">
      <c r="A330" s="6" t="s">
        <v>50</v>
      </c>
      <c r="B330" s="1">
        <v>3</v>
      </c>
      <c r="C330">
        <f>(235.54+260.89+236.59)-(3*4.57)</f>
        <v>719.31</v>
      </c>
      <c r="D330" s="1">
        <v>30</v>
      </c>
      <c r="E330">
        <v>2.5</v>
      </c>
      <c r="F330">
        <f t="shared" si="13"/>
        <v>588.75</v>
      </c>
      <c r="G330" t="s">
        <v>15</v>
      </c>
      <c r="H330" s="1">
        <v>10.38</v>
      </c>
      <c r="I330">
        <f>(H330/C330)</f>
        <v>1.4430495891896404E-2</v>
      </c>
      <c r="J330">
        <f>((H330/C330)*F330)</f>
        <v>8.4959544563540081</v>
      </c>
      <c r="K330" s="1">
        <v>0.17</v>
      </c>
      <c r="L330" s="1">
        <v>7.99</v>
      </c>
      <c r="M330">
        <f>100*((H330-(L330+K330))/(L330+K330))</f>
        <v>27.205882352941185</v>
      </c>
      <c r="N330">
        <f t="shared" si="14"/>
        <v>0.96045712602628741</v>
      </c>
      <c r="O330">
        <f>AVERAGE(N330:N332)</f>
        <v>0.96176754672293063</v>
      </c>
    </row>
    <row r="331" spans="1:15" x14ac:dyDescent="0.3">
      <c r="A331" s="6" t="s">
        <v>50</v>
      </c>
      <c r="B331" s="1">
        <v>3</v>
      </c>
      <c r="C331">
        <f>(235.54+260.89+236.59)-(3*4.57)</f>
        <v>719.31</v>
      </c>
      <c r="D331" s="1">
        <v>30</v>
      </c>
      <c r="E331">
        <v>2.5</v>
      </c>
      <c r="F331">
        <f t="shared" si="13"/>
        <v>588.75</v>
      </c>
      <c r="G331" t="s">
        <v>16</v>
      </c>
      <c r="H331" s="1">
        <v>10.47</v>
      </c>
      <c r="I331">
        <f>(H331/C331)</f>
        <v>1.455561579847354E-2</v>
      </c>
      <c r="J331">
        <f>((H331/C331)*F331)</f>
        <v>8.5696188013512966</v>
      </c>
      <c r="K331" s="1">
        <v>0.11</v>
      </c>
      <c r="L331" s="1">
        <v>8.1300000000000008</v>
      </c>
      <c r="M331">
        <f>100*((H331-(L331+K331))/(L331+K331))</f>
        <v>27.063106796116511</v>
      </c>
      <c r="N331">
        <f t="shared" si="14"/>
        <v>0.9615363519671003</v>
      </c>
      <c r="O331">
        <v>0.96176754672293063</v>
      </c>
    </row>
    <row r="332" spans="1:15" x14ac:dyDescent="0.3">
      <c r="A332" s="6" t="s">
        <v>50</v>
      </c>
      <c r="B332" s="1">
        <v>3</v>
      </c>
      <c r="C332">
        <f>(235.54+260.89+236.59)-(3*4.57)</f>
        <v>719.31</v>
      </c>
      <c r="D332" s="1">
        <v>30</v>
      </c>
      <c r="E332">
        <v>2.5</v>
      </c>
      <c r="F332">
        <f t="shared" si="13"/>
        <v>588.75</v>
      </c>
      <c r="G332" t="s">
        <v>17</v>
      </c>
      <c r="H332" s="1">
        <v>10.4</v>
      </c>
      <c r="I332">
        <f>(H332/C332)</f>
        <v>1.445830031558021E-2</v>
      </c>
      <c r="J332">
        <f>((H332/C332)*F332)</f>
        <v>8.5123243107978492</v>
      </c>
      <c r="K332" s="1">
        <v>0.15</v>
      </c>
      <c r="L332" s="1">
        <v>8.0500000000000007</v>
      </c>
      <c r="M332">
        <f>100*((H332-(L332+K332))/(L332+K332))</f>
        <v>26.829268292682919</v>
      </c>
      <c r="N332">
        <f t="shared" si="14"/>
        <v>0.96330916217540419</v>
      </c>
      <c r="O332">
        <v>0.96176754672293063</v>
      </c>
    </row>
    <row r="333" spans="1:15" x14ac:dyDescent="0.3">
      <c r="A333" s="6" t="s">
        <v>50</v>
      </c>
      <c r="B333" s="1">
        <v>2</v>
      </c>
      <c r="C333">
        <f>(244.39+242.52+235.85)-(3*4.57)</f>
        <v>709.05</v>
      </c>
      <c r="D333" s="1">
        <v>30</v>
      </c>
      <c r="E333">
        <v>2.5</v>
      </c>
      <c r="F333">
        <f t="shared" si="13"/>
        <v>588.75</v>
      </c>
      <c r="G333" t="s">
        <v>15</v>
      </c>
      <c r="H333" s="1">
        <v>10.87</v>
      </c>
      <c r="I333">
        <f>(H333/C333)</f>
        <v>1.5330371624003948E-2</v>
      </c>
      <c r="J333">
        <f>((H333/C333)*F333)</f>
        <v>9.025756293632325</v>
      </c>
      <c r="K333" s="1">
        <v>0.15</v>
      </c>
      <c r="L333" s="1">
        <v>8.26</v>
      </c>
      <c r="M333">
        <f>100*((H333-(L333+K333))/(L333+K333))</f>
        <v>29.250891795481561</v>
      </c>
      <c r="N333">
        <f t="shared" si="14"/>
        <v>0.93177787283413127</v>
      </c>
      <c r="O333">
        <f>AVERAGE(N333:N335)</f>
        <v>0.93607718373630355</v>
      </c>
    </row>
    <row r="334" spans="1:15" x14ac:dyDescent="0.3">
      <c r="A334" s="6" t="s">
        <v>50</v>
      </c>
      <c r="B334" s="1">
        <v>2</v>
      </c>
      <c r="C334">
        <f>(244.39+242.52+235.85)-(3*4.57)</f>
        <v>709.05</v>
      </c>
      <c r="D334" s="1">
        <v>30</v>
      </c>
      <c r="E334">
        <v>2.5</v>
      </c>
      <c r="F334">
        <f t="shared" si="13"/>
        <v>588.75</v>
      </c>
      <c r="G334" t="s">
        <v>16</v>
      </c>
      <c r="H334" s="1">
        <v>10.36</v>
      </c>
      <c r="I334">
        <f>(H334/C334)</f>
        <v>1.4611099358296312E-2</v>
      </c>
      <c r="J334">
        <f>((H334/C334)*F334)</f>
        <v>8.6022847471969541</v>
      </c>
      <c r="K334" s="1">
        <v>0.11</v>
      </c>
      <c r="L334" s="1">
        <v>7.92</v>
      </c>
      <c r="M334">
        <f>100*((H334-(L334+K334))/(L334+K334))</f>
        <v>29.016189290161897</v>
      </c>
      <c r="N334">
        <f t="shared" si="14"/>
        <v>0.93347293608440096</v>
      </c>
      <c r="O334">
        <v>0.93607718373630355</v>
      </c>
    </row>
    <row r="335" spans="1:15" x14ac:dyDescent="0.3">
      <c r="A335" s="6" t="s">
        <v>50</v>
      </c>
      <c r="B335" s="1">
        <v>2</v>
      </c>
      <c r="C335">
        <f>(244.39+242.52+235.85)-(3*4.57)</f>
        <v>709.05</v>
      </c>
      <c r="D335" s="1">
        <v>30</v>
      </c>
      <c r="E335">
        <v>2.5</v>
      </c>
      <c r="F335">
        <f t="shared" si="13"/>
        <v>588.75</v>
      </c>
      <c r="G335" t="s">
        <v>17</v>
      </c>
      <c r="H335" s="1">
        <v>10.23</v>
      </c>
      <c r="I335">
        <f>(H335/C335)</f>
        <v>1.4427755447429661E-2</v>
      </c>
      <c r="J335">
        <f>((H335/C335)*F335)</f>
        <v>8.4943410196742128</v>
      </c>
      <c r="K335" s="1">
        <v>0</v>
      </c>
      <c r="L335" s="1">
        <v>8.01</v>
      </c>
      <c r="M335">
        <f>100*((H335-(L335+K335))/(L335+K335))</f>
        <v>27.715355805243451</v>
      </c>
      <c r="N335">
        <f t="shared" si="14"/>
        <v>0.94298074229037854</v>
      </c>
      <c r="O335">
        <v>0.93607718373630355</v>
      </c>
    </row>
    <row r="336" spans="1:15" x14ac:dyDescent="0.3">
      <c r="A336" s="6" t="s">
        <v>50</v>
      </c>
      <c r="B336" s="1">
        <v>4</v>
      </c>
      <c r="C336">
        <f>(375.74+364.77+335.26)-(3*4.57)</f>
        <v>1062.06</v>
      </c>
      <c r="D336" s="1">
        <v>45</v>
      </c>
      <c r="E336">
        <v>2.5</v>
      </c>
      <c r="F336">
        <f t="shared" si="13"/>
        <v>883.125</v>
      </c>
      <c r="G336" t="s">
        <v>16</v>
      </c>
      <c r="H336">
        <v>10.64</v>
      </c>
      <c r="I336">
        <f>(H336/C336)</f>
        <v>1.0018266387963016E-2</v>
      </c>
      <c r="J336">
        <f>((H336/C336)*F336)</f>
        <v>8.8473815038698387</v>
      </c>
      <c r="K336">
        <v>0</v>
      </c>
      <c r="L336">
        <v>6.39</v>
      </c>
      <c r="M336">
        <f>100*((H336-(L336+K336))/(L336+K336))</f>
        <v>66.510172143974984</v>
      </c>
      <c r="N336">
        <f t="shared" si="14"/>
        <v>0.72224759350605805</v>
      </c>
      <c r="O336">
        <f>AVERAGE(N336:N338)</f>
        <v>0.76619809511935133</v>
      </c>
    </row>
    <row r="337" spans="1:15" x14ac:dyDescent="0.3">
      <c r="A337" s="6" t="s">
        <v>50</v>
      </c>
      <c r="B337" s="1">
        <v>4</v>
      </c>
      <c r="C337">
        <f>(375.74+364.77+335.26)-(3*4.57)</f>
        <v>1062.06</v>
      </c>
      <c r="D337" s="1">
        <v>45</v>
      </c>
      <c r="E337">
        <v>2.5</v>
      </c>
      <c r="F337">
        <f t="shared" si="13"/>
        <v>883.125</v>
      </c>
      <c r="G337" t="s">
        <v>17</v>
      </c>
      <c r="H337">
        <v>10.97</v>
      </c>
      <c r="I337">
        <f>(H337/C337)</f>
        <v>1.0328983296612245E-2</v>
      </c>
      <c r="J337">
        <f>((H337/C337)*F337)</f>
        <v>9.1217833738206888</v>
      </c>
      <c r="K337">
        <v>0.22</v>
      </c>
      <c r="L337">
        <v>7.17</v>
      </c>
      <c r="M337">
        <f>100*((H337-(L337+K337))/(L337+K337))</f>
        <v>48.443843031123158</v>
      </c>
      <c r="N337">
        <f t="shared" si="14"/>
        <v>0.81014859673264461</v>
      </c>
      <c r="O337">
        <v>0.76619809511935133</v>
      </c>
    </row>
    <row r="338" spans="1:15" x14ac:dyDescent="0.3">
      <c r="A338" t="s">
        <v>29</v>
      </c>
      <c r="B338" s="1">
        <v>3</v>
      </c>
      <c r="C338">
        <f>(313.59+299.1+279.95)-(3*4.57)</f>
        <v>878.93000000000006</v>
      </c>
      <c r="D338" s="1">
        <v>30</v>
      </c>
      <c r="E338">
        <v>2.5</v>
      </c>
      <c r="F338">
        <f t="shared" si="13"/>
        <v>588.75</v>
      </c>
      <c r="G338" t="s">
        <v>15</v>
      </c>
      <c r="H338">
        <v>10.1</v>
      </c>
      <c r="I338">
        <f>(H338/C338)</f>
        <v>1.1491245036578565E-2</v>
      </c>
      <c r="J338">
        <f>((H338/C338)*F338)</f>
        <v>6.7654705152856307</v>
      </c>
      <c r="K338" t="s">
        <v>27</v>
      </c>
      <c r="L338" t="s">
        <v>27</v>
      </c>
      <c r="M338" t="s">
        <v>27</v>
      </c>
      <c r="N338" t="s">
        <v>27</v>
      </c>
      <c r="O338">
        <f>AVERAGE(N338:N340)</f>
        <v>1.1947027041898006</v>
      </c>
    </row>
    <row r="339" spans="1:15" x14ac:dyDescent="0.3">
      <c r="A339" t="s">
        <v>29</v>
      </c>
      <c r="B339" s="1">
        <v>3</v>
      </c>
      <c r="C339">
        <f>(313.59+299.1+279.95)-(3*4.57)</f>
        <v>878.93000000000006</v>
      </c>
      <c r="D339" s="1">
        <v>30</v>
      </c>
      <c r="E339">
        <v>2.5</v>
      </c>
      <c r="F339">
        <f t="shared" si="13"/>
        <v>588.75</v>
      </c>
      <c r="G339" t="s">
        <v>16</v>
      </c>
      <c r="H339">
        <v>10.51</v>
      </c>
      <c r="I339">
        <f>(H339/C339)</f>
        <v>1.1957721320241657E-2</v>
      </c>
      <c r="J339">
        <f>((H339/C339)*F339)</f>
        <v>7.0401084272922754</v>
      </c>
      <c r="K339">
        <v>0</v>
      </c>
      <c r="L339">
        <v>8.52</v>
      </c>
      <c r="M339">
        <f>100*((H339-(L339+K339))/(L339+K339))</f>
        <v>23.356807511737092</v>
      </c>
      <c r="N339">
        <f t="shared" si="14"/>
        <v>1.2102086335731213</v>
      </c>
      <c r="O339">
        <v>1.1947027041898006</v>
      </c>
    </row>
    <row r="340" spans="1:15" x14ac:dyDescent="0.3">
      <c r="A340" t="s">
        <v>29</v>
      </c>
      <c r="B340" s="1">
        <v>3</v>
      </c>
      <c r="C340">
        <f>(313.59+299.1+279.95)-(3*4.57)</f>
        <v>878.93000000000006</v>
      </c>
      <c r="D340" s="1">
        <v>30</v>
      </c>
      <c r="E340">
        <v>2.5</v>
      </c>
      <c r="F340">
        <f t="shared" si="13"/>
        <v>588.75</v>
      </c>
      <c r="G340" t="s">
        <v>17</v>
      </c>
      <c r="H340">
        <v>10.28</v>
      </c>
      <c r="I340">
        <f>(H340/C340)</f>
        <v>1.1696039502576996E-2</v>
      </c>
      <c r="J340">
        <f>((H340/C340)*F340)</f>
        <v>6.8860432571422061</v>
      </c>
      <c r="K340">
        <v>0</v>
      </c>
      <c r="L340">
        <v>8.1199999999999992</v>
      </c>
      <c r="M340">
        <f>100*((H340-(L340+K340))/(L340+K340))</f>
        <v>26.600985221674883</v>
      </c>
      <c r="N340">
        <f t="shared" si="14"/>
        <v>1.1791967748064802</v>
      </c>
      <c r="O340">
        <v>1.1947027041898006</v>
      </c>
    </row>
    <row r="341" spans="1:15" x14ac:dyDescent="0.3">
      <c r="A341" t="s">
        <v>29</v>
      </c>
      <c r="B341" s="1">
        <v>1</v>
      </c>
      <c r="C341">
        <f>(103.75+117.33+123.4)-(3*4.57)</f>
        <v>330.77000000000004</v>
      </c>
      <c r="D341" s="1">
        <v>15</v>
      </c>
      <c r="E341">
        <v>2.5</v>
      </c>
      <c r="F341">
        <f t="shared" si="13"/>
        <v>294.375</v>
      </c>
      <c r="G341" t="s">
        <v>15</v>
      </c>
      <c r="H341">
        <v>10.8</v>
      </c>
      <c r="I341">
        <f>(H341/C341)</f>
        <v>3.2651086857937536E-2</v>
      </c>
      <c r="J341">
        <f>((H341/C341)*F341)</f>
        <v>9.6116636938053617</v>
      </c>
      <c r="K341">
        <v>0</v>
      </c>
      <c r="L341">
        <v>7.74</v>
      </c>
      <c r="M341">
        <f>100*((H341-(L341+K341))/(L341+K341))</f>
        <v>39.534883720930239</v>
      </c>
      <c r="N341">
        <f t="shared" si="14"/>
        <v>0.80527162066525138</v>
      </c>
      <c r="O341">
        <f>AVERAGE(N341:N343)</f>
        <v>0.78719487039073799</v>
      </c>
    </row>
    <row r="342" spans="1:15" x14ac:dyDescent="0.3">
      <c r="A342" t="s">
        <v>29</v>
      </c>
      <c r="B342" s="1">
        <v>1</v>
      </c>
      <c r="C342">
        <f>(103.75+117.33+123.4)-(3*4.57)</f>
        <v>330.77000000000004</v>
      </c>
      <c r="D342" s="1">
        <v>15</v>
      </c>
      <c r="E342">
        <v>2.5</v>
      </c>
      <c r="F342">
        <f t="shared" si="13"/>
        <v>294.375</v>
      </c>
      <c r="G342" t="s">
        <v>16</v>
      </c>
      <c r="H342">
        <v>10.19</v>
      </c>
      <c r="I342">
        <f>(H342/C342)</f>
        <v>3.0806905100220692E-2</v>
      </c>
      <c r="J342">
        <f>((H342/C342)*F342)</f>
        <v>9.0687826888774659</v>
      </c>
      <c r="K342">
        <v>0.01</v>
      </c>
      <c r="L342">
        <v>7.04</v>
      </c>
      <c r="M342">
        <f>100*((H342-(L342+K342))/(L342+K342))</f>
        <v>44.539007092198581</v>
      </c>
      <c r="N342">
        <f t="shared" si="14"/>
        <v>0.77739209791040309</v>
      </c>
      <c r="O342">
        <v>0.78719487039073799</v>
      </c>
    </row>
    <row r="343" spans="1:15" x14ac:dyDescent="0.3">
      <c r="A343" t="s">
        <v>29</v>
      </c>
      <c r="B343" s="1">
        <v>1</v>
      </c>
      <c r="C343">
        <f>(103.75+117.33+123.4)-(3*4.57)</f>
        <v>330.77000000000004</v>
      </c>
      <c r="D343" s="1">
        <v>15</v>
      </c>
      <c r="E343">
        <v>2.5</v>
      </c>
      <c r="F343">
        <f t="shared" si="13"/>
        <v>294.375</v>
      </c>
      <c r="G343" t="s">
        <v>17</v>
      </c>
      <c r="H343">
        <v>10.17</v>
      </c>
      <c r="I343">
        <f>(H343/C343)</f>
        <v>3.0746440124557847E-2</v>
      </c>
      <c r="J343">
        <f>((H343/C343)*F343)</f>
        <v>9.050983311666716</v>
      </c>
      <c r="K343">
        <v>0.09</v>
      </c>
      <c r="L343">
        <v>6.96</v>
      </c>
      <c r="M343">
        <f>100*((H343-(L343+K343))/(L343+K343))</f>
        <v>44.255319148936174</v>
      </c>
      <c r="N343">
        <f t="shared" si="14"/>
        <v>0.77892089259655917</v>
      </c>
      <c r="O343">
        <v>0.78719487039073799</v>
      </c>
    </row>
    <row r="344" spans="1:15" x14ac:dyDescent="0.3">
      <c r="A344" t="s">
        <v>29</v>
      </c>
      <c r="B344" s="1">
        <v>2</v>
      </c>
      <c r="C344">
        <f>(318.42+278.23+303.55)-(3*4.57)</f>
        <v>886.49</v>
      </c>
      <c r="D344" s="1">
        <v>30</v>
      </c>
      <c r="E344">
        <v>2.5</v>
      </c>
      <c r="F344">
        <f t="shared" si="13"/>
        <v>588.75</v>
      </c>
      <c r="G344" t="s">
        <v>15</v>
      </c>
      <c r="H344">
        <v>10.32</v>
      </c>
      <c r="I344">
        <f>(H344/C344)</f>
        <v>1.1641417274870556E-2</v>
      </c>
      <c r="J344">
        <f>((H344/C344)*F344)</f>
        <v>6.85388442058004</v>
      </c>
      <c r="K344">
        <v>0</v>
      </c>
      <c r="L344">
        <v>8.18</v>
      </c>
      <c r="M344">
        <f>100*((H344-(L344+K344))/(L344+K344))</f>
        <v>26.161369193154044</v>
      </c>
      <c r="N344">
        <f t="shared" si="14"/>
        <v>1.1934837966391811</v>
      </c>
      <c r="O344">
        <f>AVERAGE(N344:N346)</f>
        <v>1.1962978609346202</v>
      </c>
    </row>
    <row r="345" spans="1:15" x14ac:dyDescent="0.3">
      <c r="A345" t="s">
        <v>29</v>
      </c>
      <c r="B345" s="1">
        <v>2</v>
      </c>
      <c r="C345">
        <f>(318.42+278.23+303.55)-(3*4.57)</f>
        <v>886.49</v>
      </c>
      <c r="D345" s="1">
        <v>30</v>
      </c>
      <c r="E345">
        <v>2.5</v>
      </c>
      <c r="F345">
        <f t="shared" si="13"/>
        <v>588.75</v>
      </c>
      <c r="G345" t="s">
        <v>16</v>
      </c>
      <c r="H345">
        <v>10.14</v>
      </c>
      <c r="I345">
        <f>(H345/C345)</f>
        <v>1.1438369299146071E-2</v>
      </c>
      <c r="J345">
        <f>((H345/C345)*F345)</f>
        <v>6.7343399248722493</v>
      </c>
      <c r="K345">
        <v>0.05</v>
      </c>
      <c r="L345">
        <v>8</v>
      </c>
      <c r="M345">
        <f>100*((H345-(L345+K345))/(L345+K345))</f>
        <v>25.962732919254655</v>
      </c>
      <c r="N345">
        <f t="shared" si="14"/>
        <v>1.1953658546799164</v>
      </c>
      <c r="O345">
        <v>1.1962978609346202</v>
      </c>
    </row>
    <row r="346" spans="1:15" x14ac:dyDescent="0.3">
      <c r="A346" t="s">
        <v>29</v>
      </c>
      <c r="B346" s="1">
        <v>2</v>
      </c>
      <c r="C346">
        <f>(318.42+278.23+303.55)-(3*4.57)</f>
        <v>886.49</v>
      </c>
      <c r="D346" s="1">
        <v>30</v>
      </c>
      <c r="E346">
        <v>2.5</v>
      </c>
      <c r="F346">
        <f t="shared" si="13"/>
        <v>588.75</v>
      </c>
      <c r="G346" t="s">
        <v>17</v>
      </c>
      <c r="H346">
        <v>10.64</v>
      </c>
      <c r="I346">
        <f>(H346/C346)</f>
        <v>1.2002391453936312E-2</v>
      </c>
      <c r="J346">
        <f>((H346/C346)*F346)</f>
        <v>7.0664079685050032</v>
      </c>
      <c r="K346">
        <v>0.02</v>
      </c>
      <c r="L346">
        <v>8.4600000000000009</v>
      </c>
      <c r="M346">
        <f>100*((H346-(L346+K346))/(L346+K346))</f>
        <v>25.471698113207548</v>
      </c>
      <c r="N346">
        <f t="shared" si="14"/>
        <v>1.2000439314847628</v>
      </c>
      <c r="O346">
        <v>1.1962978609346202</v>
      </c>
    </row>
    <row r="347" spans="1:15" x14ac:dyDescent="0.3">
      <c r="A347" t="s">
        <v>29</v>
      </c>
      <c r="B347" s="1">
        <v>4</v>
      </c>
      <c r="C347">
        <f>(413.91+257.33+403.58)-(3*4.57)</f>
        <v>1061.1099999999999</v>
      </c>
      <c r="D347" s="1">
        <v>45</v>
      </c>
      <c r="E347">
        <v>2.5</v>
      </c>
      <c r="F347">
        <f t="shared" si="13"/>
        <v>883.125</v>
      </c>
      <c r="G347" t="s">
        <v>15</v>
      </c>
      <c r="H347">
        <v>10.74</v>
      </c>
      <c r="I347">
        <f>(H347/C347)</f>
        <v>1.012147656699117E-2</v>
      </c>
      <c r="J347">
        <f>((H347/C347)*F347)</f>
        <v>8.938528993224077</v>
      </c>
      <c r="K347">
        <v>0.17</v>
      </c>
      <c r="L347">
        <v>8.3000000000000007</v>
      </c>
      <c r="M347">
        <f>100*((H347-(L347+K347))/(L347+K347))</f>
        <v>26.800472255017706</v>
      </c>
      <c r="N347">
        <f t="shared" si="14"/>
        <v>0.94758321043884863</v>
      </c>
      <c r="O347">
        <f>AVERAGE(N347:N349)</f>
        <v>0.95362016772193636</v>
      </c>
    </row>
    <row r="348" spans="1:15" x14ac:dyDescent="0.3">
      <c r="A348" t="s">
        <v>29</v>
      </c>
      <c r="B348" s="1">
        <v>4</v>
      </c>
      <c r="C348">
        <f>(413.91+257.33+403.58)-(3*4.57)</f>
        <v>1061.1099999999999</v>
      </c>
      <c r="D348" s="1">
        <v>45</v>
      </c>
      <c r="E348">
        <v>2.5</v>
      </c>
      <c r="F348">
        <f t="shared" si="13"/>
        <v>883.125</v>
      </c>
      <c r="G348" t="s">
        <v>16</v>
      </c>
      <c r="H348">
        <v>10.18</v>
      </c>
      <c r="I348">
        <f>(H348/C348)</f>
        <v>9.5937273232746846E-3</v>
      </c>
      <c r="J348">
        <f>((H348/C348)*F348)</f>
        <v>8.4724604423669554</v>
      </c>
      <c r="K348">
        <v>0.32</v>
      </c>
      <c r="L348">
        <v>7.78</v>
      </c>
      <c r="M348">
        <f>100*((H348-(L348+K348))/(L348+K348))</f>
        <v>25.679012345679013</v>
      </c>
      <c r="N348">
        <f t="shared" si="14"/>
        <v>0.95603869207763437</v>
      </c>
      <c r="O348">
        <v>0.95362016772193636</v>
      </c>
    </row>
    <row r="349" spans="1:15" x14ac:dyDescent="0.3">
      <c r="A349" t="s">
        <v>29</v>
      </c>
      <c r="B349" s="1">
        <v>4</v>
      </c>
      <c r="C349">
        <f>(413.91+257.33+403.58)-(3*4.57)</f>
        <v>1061.1099999999999</v>
      </c>
      <c r="D349" s="1">
        <v>45</v>
      </c>
      <c r="E349">
        <v>2.5</v>
      </c>
      <c r="F349">
        <f t="shared" si="13"/>
        <v>883.125</v>
      </c>
      <c r="G349" t="s">
        <v>17</v>
      </c>
      <c r="H349">
        <v>10.23</v>
      </c>
      <c r="I349">
        <f>(H349/C349)</f>
        <v>9.6408477914636578E-3</v>
      </c>
      <c r="J349">
        <f>((H349/C349)*F349)</f>
        <v>8.514073705836342</v>
      </c>
      <c r="K349">
        <v>0.25</v>
      </c>
      <c r="L349">
        <v>7.9</v>
      </c>
      <c r="M349">
        <f>100*((H349-(L349+K349))/(L349+K349))</f>
        <v>25.521472392638035</v>
      </c>
      <c r="N349">
        <f t="shared" si="14"/>
        <v>0.95723860064932587</v>
      </c>
      <c r="O349">
        <v>0.95362016772193636</v>
      </c>
    </row>
    <row r="350" spans="1:15" x14ac:dyDescent="0.3">
      <c r="A350" t="s">
        <v>30</v>
      </c>
      <c r="B350" s="1">
        <v>3</v>
      </c>
      <c r="C350">
        <f>(265.9+296.56+307.48)-(3*4.57)</f>
        <v>856.23</v>
      </c>
      <c r="D350" s="1">
        <v>30</v>
      </c>
      <c r="E350">
        <v>2.5</v>
      </c>
      <c r="F350">
        <f t="shared" si="13"/>
        <v>588.75</v>
      </c>
      <c r="G350" t="s">
        <v>15</v>
      </c>
      <c r="H350">
        <v>10.8</v>
      </c>
      <c r="I350">
        <f>(H350/C350)</f>
        <v>1.2613433306471392E-2</v>
      </c>
      <c r="J350">
        <f>((H350/C350)*F350)</f>
        <v>7.4261588591850316</v>
      </c>
      <c r="K350">
        <v>0</v>
      </c>
      <c r="L350">
        <v>8.39</v>
      </c>
      <c r="M350">
        <f>100*((H350-(L350+K350))/(L350+K350))</f>
        <v>28.724672228843861</v>
      </c>
      <c r="N350">
        <f t="shared" si="14"/>
        <v>1.1297899976409531</v>
      </c>
      <c r="O350">
        <f>AVERAGE(N350:N352)</f>
        <v>1.1406222145377323</v>
      </c>
    </row>
    <row r="351" spans="1:15" x14ac:dyDescent="0.3">
      <c r="A351" t="s">
        <v>30</v>
      </c>
      <c r="B351" s="1">
        <v>3</v>
      </c>
      <c r="C351">
        <f>(265.9+296.56+307.48)-(3*4.57)</f>
        <v>856.23</v>
      </c>
      <c r="D351" s="1">
        <v>30</v>
      </c>
      <c r="E351">
        <v>2.5</v>
      </c>
      <c r="F351">
        <f t="shared" si="13"/>
        <v>588.75</v>
      </c>
      <c r="G351" t="s">
        <v>16</v>
      </c>
      <c r="H351">
        <v>10.32</v>
      </c>
      <c r="I351">
        <f>(H351/C351)</f>
        <v>1.2052836270628219E-2</v>
      </c>
      <c r="J351">
        <f>((H351/C351)*F351)</f>
        <v>7.0961073543323634</v>
      </c>
      <c r="K351">
        <v>0.01</v>
      </c>
      <c r="L351">
        <v>8.1199999999999992</v>
      </c>
      <c r="M351">
        <f>100*((H351-(L351+K351))/(L351+K351))</f>
        <v>26.937269372693745</v>
      </c>
      <c r="N351">
        <f t="shared" si="14"/>
        <v>1.1456985631758259</v>
      </c>
      <c r="O351">
        <v>1.1406222145377323</v>
      </c>
    </row>
    <row r="352" spans="1:15" x14ac:dyDescent="0.3">
      <c r="A352" t="s">
        <v>30</v>
      </c>
      <c r="B352" s="1">
        <v>3</v>
      </c>
      <c r="C352">
        <f>(265.9+296.56+307.48)-(3*4.57)</f>
        <v>856.23</v>
      </c>
      <c r="D352" s="1">
        <v>30</v>
      </c>
      <c r="E352">
        <v>2.5</v>
      </c>
      <c r="F352">
        <f t="shared" si="13"/>
        <v>588.75</v>
      </c>
      <c r="G352" t="s">
        <v>17</v>
      </c>
      <c r="H352">
        <v>10.39</v>
      </c>
      <c r="I352">
        <f>(H352/C352)</f>
        <v>1.2134590005022015E-2</v>
      </c>
      <c r="J352">
        <f>((H352/C352)*F352)</f>
        <v>7.1442398654567114</v>
      </c>
      <c r="K352">
        <v>0.05</v>
      </c>
      <c r="L352">
        <v>8.14</v>
      </c>
      <c r="M352">
        <f>100*((H352-(L352+K352))/(L352+K352))</f>
        <v>26.862026862026848</v>
      </c>
      <c r="N352">
        <f t="shared" si="14"/>
        <v>1.1463780827964176</v>
      </c>
      <c r="O352">
        <v>1.1406222145377323</v>
      </c>
    </row>
    <row r="353" spans="1:15" x14ac:dyDescent="0.3">
      <c r="A353" t="s">
        <v>30</v>
      </c>
      <c r="B353" s="1">
        <v>4</v>
      </c>
      <c r="C353">
        <f>(318.55+337+349.95)-(3*4.57)</f>
        <v>991.79</v>
      </c>
      <c r="D353" s="1">
        <v>45</v>
      </c>
      <c r="E353">
        <v>2.5</v>
      </c>
      <c r="F353">
        <f t="shared" si="13"/>
        <v>883.125</v>
      </c>
      <c r="G353" t="s">
        <v>15</v>
      </c>
      <c r="H353">
        <v>10.08</v>
      </c>
      <c r="I353">
        <f>(H353/C353)</f>
        <v>1.0163441857651319E-2</v>
      </c>
      <c r="J353">
        <f>((H353/C353)*F353)</f>
        <v>8.9755895905383198</v>
      </c>
      <c r="K353">
        <v>0.16</v>
      </c>
      <c r="L353">
        <v>8.1300000000000008</v>
      </c>
      <c r="M353">
        <f>100*((H353-(L353+K353))/(L353+K353))</f>
        <v>21.592279855247273</v>
      </c>
      <c r="N353">
        <f t="shared" si="14"/>
        <v>0.9236162055291568</v>
      </c>
      <c r="O353">
        <f>AVERAGE(N353:N355)</f>
        <v>0.93129252347737668</v>
      </c>
    </row>
    <row r="354" spans="1:15" x14ac:dyDescent="0.3">
      <c r="A354" t="s">
        <v>30</v>
      </c>
      <c r="B354" s="1">
        <v>4</v>
      </c>
      <c r="C354">
        <f>(318.55+337+349.95)-(3*4.57)</f>
        <v>991.79</v>
      </c>
      <c r="D354" s="1">
        <v>45</v>
      </c>
      <c r="E354">
        <v>2.5</v>
      </c>
      <c r="F354">
        <f t="shared" si="13"/>
        <v>883.125</v>
      </c>
      <c r="G354" t="s">
        <v>16</v>
      </c>
      <c r="H354">
        <v>10.23</v>
      </c>
      <c r="I354">
        <f>(H354/C354)</f>
        <v>1.0314683551961605E-2</v>
      </c>
      <c r="J354">
        <f>((H354/C354)*F354)</f>
        <v>9.1091549118260922</v>
      </c>
      <c r="K354">
        <v>0.06</v>
      </c>
      <c r="L354">
        <v>8.4600000000000009</v>
      </c>
      <c r="M354">
        <f>100*((H354-(L354+K354))/(L354+K354))</f>
        <v>20.070422535211254</v>
      </c>
      <c r="N354">
        <f t="shared" si="14"/>
        <v>0.93532276950727755</v>
      </c>
      <c r="O354">
        <v>0.93129252347737668</v>
      </c>
    </row>
    <row r="355" spans="1:15" x14ac:dyDescent="0.3">
      <c r="A355" t="s">
        <v>30</v>
      </c>
      <c r="B355" s="1">
        <v>4</v>
      </c>
      <c r="C355">
        <f>(318.55+337+349.95)-(3*4.57)</f>
        <v>991.79</v>
      </c>
      <c r="D355" s="1">
        <v>45</v>
      </c>
      <c r="E355">
        <v>2.5</v>
      </c>
      <c r="F355">
        <f t="shared" si="13"/>
        <v>883.125</v>
      </c>
      <c r="G355" t="s">
        <v>17</v>
      </c>
      <c r="H355">
        <v>10.029999999999999</v>
      </c>
      <c r="I355">
        <f>(H355/C355)</f>
        <v>1.0113027959547887E-2</v>
      </c>
      <c r="J355">
        <f>((H355/C355)*F355)</f>
        <v>8.9310678167757285</v>
      </c>
      <c r="K355">
        <v>0.17</v>
      </c>
      <c r="L355">
        <v>8.18</v>
      </c>
      <c r="M355">
        <f>100*((H355-(L355+K355))/(L355+K355))</f>
        <v>20.119760479041915</v>
      </c>
      <c r="N355">
        <f t="shared" si="14"/>
        <v>0.93493859539569546</v>
      </c>
      <c r="O355">
        <f>AVERAGE(N355:N357)</f>
        <v>0.89584604423510383</v>
      </c>
    </row>
    <row r="356" spans="1:15" x14ac:dyDescent="0.3">
      <c r="A356" t="s">
        <v>30</v>
      </c>
      <c r="B356" s="1">
        <v>1</v>
      </c>
      <c r="C356">
        <f>(115.27+149.86+132.93)-(3*4.57)</f>
        <v>384.35</v>
      </c>
      <c r="D356" s="1">
        <v>15</v>
      </c>
      <c r="E356">
        <v>2.5</v>
      </c>
      <c r="F356">
        <f t="shared" si="13"/>
        <v>294.375</v>
      </c>
      <c r="G356" t="s">
        <v>15</v>
      </c>
      <c r="H356">
        <v>10.5</v>
      </c>
      <c r="I356">
        <f>(H356/C356)</f>
        <v>2.7318850006504487E-2</v>
      </c>
      <c r="J356">
        <f>((H356/C356)*F356)</f>
        <v>8.0419864706647584</v>
      </c>
      <c r="K356">
        <v>0.02</v>
      </c>
      <c r="L356">
        <v>6.87</v>
      </c>
      <c r="M356">
        <f>100*((H356-(L356+K356))/(L356+K356))</f>
        <v>52.394775036284479</v>
      </c>
      <c r="N356">
        <f t="shared" si="14"/>
        <v>0.85675349307451221</v>
      </c>
      <c r="O356">
        <f>AVERAGE(N356:N358)</f>
        <v>0.83836269482284442</v>
      </c>
    </row>
    <row r="357" spans="1:15" x14ac:dyDescent="0.3">
      <c r="A357" t="s">
        <v>30</v>
      </c>
      <c r="B357" s="1">
        <v>1</v>
      </c>
      <c r="C357">
        <f>(115.27+149.86+132.93)-(3*4.57)</f>
        <v>384.35</v>
      </c>
      <c r="D357" s="1">
        <v>15</v>
      </c>
      <c r="E357">
        <v>2.5</v>
      </c>
      <c r="F357">
        <f t="shared" si="13"/>
        <v>294.375</v>
      </c>
      <c r="G357" t="s">
        <v>16</v>
      </c>
      <c r="H357">
        <v>10.66</v>
      </c>
      <c r="I357">
        <f>(H357/C357)</f>
        <v>2.7735137244698841E-2</v>
      </c>
      <c r="J357">
        <f>((H357/C357)*F357)</f>
        <v>8.1645310264082216</v>
      </c>
      <c r="K357" t="s">
        <v>27</v>
      </c>
      <c r="L357" t="s">
        <v>27</v>
      </c>
      <c r="M357" t="s">
        <v>27</v>
      </c>
      <c r="N357" t="s">
        <v>27</v>
      </c>
      <c r="O357">
        <v>0.83836269482284442</v>
      </c>
    </row>
    <row r="358" spans="1:15" x14ac:dyDescent="0.3">
      <c r="A358" t="s">
        <v>30</v>
      </c>
      <c r="B358" s="1">
        <v>1</v>
      </c>
      <c r="C358">
        <f>(115.27+149.86+132.93)-(3*4.57)</f>
        <v>384.35</v>
      </c>
      <c r="D358" s="1">
        <v>15</v>
      </c>
      <c r="E358">
        <v>2.5</v>
      </c>
      <c r="F358">
        <f t="shared" si="13"/>
        <v>294.375</v>
      </c>
      <c r="G358" t="s">
        <v>17</v>
      </c>
      <c r="H358">
        <v>10.35</v>
      </c>
      <c r="I358">
        <f>(H358/C358)</f>
        <v>2.692858072069728E-2</v>
      </c>
      <c r="J358">
        <f>((H358/C358)*F358)</f>
        <v>7.9271009496552622</v>
      </c>
      <c r="K358">
        <v>7.0000000000000007E-2</v>
      </c>
      <c r="L358">
        <v>6.43</v>
      </c>
      <c r="M358">
        <f>100*((H358-(L358+K358))/(L358+K358))</f>
        <v>59.230769230769219</v>
      </c>
      <c r="N358">
        <f t="shared" si="14"/>
        <v>0.81997189657117653</v>
      </c>
      <c r="O358">
        <v>0.83836269482284442</v>
      </c>
    </row>
    <row r="359" spans="1:15" x14ac:dyDescent="0.3">
      <c r="A359" t="s">
        <v>30</v>
      </c>
      <c r="B359" s="1">
        <v>2</v>
      </c>
      <c r="C359">
        <f>(244.18+307.75+276.5)-(3*4.57)</f>
        <v>814.72</v>
      </c>
      <c r="D359" s="1">
        <v>30</v>
      </c>
      <c r="E359">
        <v>2.5</v>
      </c>
      <c r="F359">
        <f t="shared" si="13"/>
        <v>588.75</v>
      </c>
      <c r="G359" t="s">
        <v>15</v>
      </c>
      <c r="H359">
        <v>10.210000000000001</v>
      </c>
      <c r="I359">
        <f>(H359/C359)</f>
        <v>1.2531912804399059E-2</v>
      </c>
      <c r="J359">
        <f>((H359/C359)*F359)</f>
        <v>7.3781636635899455</v>
      </c>
      <c r="K359">
        <v>0.03</v>
      </c>
      <c r="L359">
        <v>7.83</v>
      </c>
      <c r="M359">
        <f>100*((H359-(L359+K359))/(L359+K359))</f>
        <v>29.898218829516544</v>
      </c>
      <c r="N359">
        <f t="shared" si="14"/>
        <v>1.0653057262456564</v>
      </c>
      <c r="O359">
        <f>AVERAGE(N359:N361)</f>
        <v>1.0625625168622184</v>
      </c>
    </row>
    <row r="360" spans="1:15" x14ac:dyDescent="0.3">
      <c r="A360" t="s">
        <v>30</v>
      </c>
      <c r="B360" s="1">
        <v>2</v>
      </c>
      <c r="C360">
        <f>(244.18+307.75+276.5)-(3*4.57)</f>
        <v>814.72</v>
      </c>
      <c r="D360" s="1">
        <v>30</v>
      </c>
      <c r="E360">
        <v>2.5</v>
      </c>
      <c r="F360">
        <f t="shared" si="13"/>
        <v>588.75</v>
      </c>
      <c r="G360" t="s">
        <v>16</v>
      </c>
      <c r="H360">
        <v>10.34</v>
      </c>
      <c r="I360">
        <f>(H360/C360)</f>
        <v>1.2691476826394344E-2</v>
      </c>
      <c r="J360">
        <f>((H360/C360)*F360)</f>
        <v>7.4721069815396701</v>
      </c>
      <c r="K360">
        <v>0.01</v>
      </c>
      <c r="L360">
        <v>8.18</v>
      </c>
      <c r="M360">
        <f>100*((H360-(L360+K360))/(L360+K360))</f>
        <v>26.251526251526258</v>
      </c>
      <c r="N360">
        <f t="shared" si="14"/>
        <v>1.0960763838411216</v>
      </c>
      <c r="O360">
        <v>1.0625625168622184</v>
      </c>
    </row>
    <row r="361" spans="1:15" x14ac:dyDescent="0.3">
      <c r="A361" t="s">
        <v>30</v>
      </c>
      <c r="B361" s="1">
        <v>2</v>
      </c>
      <c r="C361">
        <f>(244.18+307.75+276.5)-(3*4.57)</f>
        <v>814.72</v>
      </c>
      <c r="D361" s="1">
        <v>30</v>
      </c>
      <c r="E361">
        <v>2.5</v>
      </c>
      <c r="F361">
        <f t="shared" si="13"/>
        <v>588.75</v>
      </c>
      <c r="G361" t="s">
        <v>17</v>
      </c>
      <c r="H361">
        <v>10.18</v>
      </c>
      <c r="I361">
        <f>(H361/C361)</f>
        <v>1.2495090337784759E-2</v>
      </c>
      <c r="J361">
        <f>((H361/C361)*F361)</f>
        <v>7.3564844363707769</v>
      </c>
      <c r="K361">
        <v>0</v>
      </c>
      <c r="L361">
        <v>7.55</v>
      </c>
      <c r="M361">
        <f>100*((H361-(L361+K361))/(L361+K361))</f>
        <v>34.834437086092713</v>
      </c>
      <c r="N361">
        <f t="shared" si="14"/>
        <v>1.026305440499877</v>
      </c>
      <c r="O361">
        <v>1.0625625168622184</v>
      </c>
    </row>
    <row r="362" spans="1:15" x14ac:dyDescent="0.3">
      <c r="A362" s="6" t="s">
        <v>47</v>
      </c>
      <c r="B362" s="1">
        <v>2</v>
      </c>
      <c r="C362" s="1">
        <f>(267.44+251.07+239.12)-(3*4.57)</f>
        <v>743.92</v>
      </c>
      <c r="D362" s="1">
        <v>30</v>
      </c>
      <c r="E362">
        <v>2.5</v>
      </c>
      <c r="F362">
        <f t="shared" si="13"/>
        <v>588.75</v>
      </c>
      <c r="G362" s="1" t="s">
        <v>15</v>
      </c>
      <c r="H362" s="1">
        <v>10.19</v>
      </c>
      <c r="I362" s="1">
        <f>(H362/C362)</f>
        <v>1.3697709431121627E-2</v>
      </c>
      <c r="J362" s="1">
        <f>((H362/C362)*F362)</f>
        <v>8.0645264275728579</v>
      </c>
      <c r="K362" s="1">
        <v>0.06</v>
      </c>
      <c r="L362" s="1">
        <v>8.77</v>
      </c>
      <c r="M362" s="1">
        <f>100*((H362-(L362+K362))/(L362+K362))</f>
        <v>15.402038505096256</v>
      </c>
      <c r="N362">
        <f t="shared" si="14"/>
        <v>1.0949186017681045</v>
      </c>
      <c r="O362">
        <f>AVERAGE(N362:N364)</f>
        <v>1.0261029664440544</v>
      </c>
    </row>
    <row r="363" spans="1:15" x14ac:dyDescent="0.3">
      <c r="A363" s="6" t="s">
        <v>47</v>
      </c>
      <c r="B363" s="1">
        <v>2</v>
      </c>
      <c r="C363" s="1">
        <f>(267.44+251.07+239.12)-(3*4.57)</f>
        <v>743.92</v>
      </c>
      <c r="D363" s="1">
        <v>30</v>
      </c>
      <c r="E363">
        <v>2.5</v>
      </c>
      <c r="F363">
        <f t="shared" si="13"/>
        <v>588.75</v>
      </c>
      <c r="G363" s="1" t="s">
        <v>16</v>
      </c>
      <c r="H363" s="1">
        <v>10.48</v>
      </c>
      <c r="I363" s="1">
        <f>(H363/C363)</f>
        <v>1.4087536294225187E-2</v>
      </c>
      <c r="J363" s="1">
        <f>((H363/C363)*F363)</f>
        <v>8.2940369932250793</v>
      </c>
      <c r="K363" s="1">
        <v>0.23</v>
      </c>
      <c r="L363" s="1">
        <v>7.91</v>
      </c>
      <c r="M363" s="1">
        <f>100*((H363-(L363+K363))/(L363+K363))</f>
        <v>28.746928746928742</v>
      </c>
      <c r="N363">
        <f t="shared" si="14"/>
        <v>0.98142798333900572</v>
      </c>
      <c r="O363">
        <v>1.0261029664440544</v>
      </c>
    </row>
    <row r="364" spans="1:15" x14ac:dyDescent="0.3">
      <c r="A364" s="6" t="s">
        <v>47</v>
      </c>
      <c r="B364" s="1">
        <v>2</v>
      </c>
      <c r="C364" s="1">
        <f>(267.44+251.07+239.12)-(3*4.57)</f>
        <v>743.92</v>
      </c>
      <c r="D364" s="1">
        <v>30</v>
      </c>
      <c r="E364">
        <v>2.5</v>
      </c>
      <c r="F364">
        <f t="shared" si="13"/>
        <v>588.75</v>
      </c>
      <c r="G364" s="1" t="s">
        <v>17</v>
      </c>
      <c r="H364" s="1">
        <v>10.24</v>
      </c>
      <c r="I364" s="1">
        <f>(H364/C364)</f>
        <v>1.376492095924293E-2</v>
      </c>
      <c r="J364" s="1">
        <f>((H364/C364)*F364)</f>
        <v>8.1040972147542742</v>
      </c>
      <c r="K364" s="1">
        <v>0.2</v>
      </c>
      <c r="L364" s="1">
        <v>7.92</v>
      </c>
      <c r="M364" s="1">
        <f>100*((H364-(L364+K364))/(L364+K364))</f>
        <v>26.108374384236466</v>
      </c>
      <c r="N364">
        <f t="shared" si="14"/>
        <v>1.0019623142250531</v>
      </c>
      <c r="O364">
        <v>1.0261029664440544</v>
      </c>
    </row>
    <row r="365" spans="1:15" x14ac:dyDescent="0.3">
      <c r="A365" s="6" t="s">
        <v>47</v>
      </c>
      <c r="B365" s="1">
        <v>3</v>
      </c>
      <c r="C365">
        <f>(275.33+235.03+231.61)-(3*4.57)</f>
        <v>728.26</v>
      </c>
      <c r="D365" s="1">
        <v>30</v>
      </c>
      <c r="E365">
        <v>2.5</v>
      </c>
      <c r="F365">
        <f t="shared" si="13"/>
        <v>588.75</v>
      </c>
      <c r="G365" t="s">
        <v>15</v>
      </c>
      <c r="H365" s="1">
        <v>10.73</v>
      </c>
      <c r="I365">
        <f>(H365/C365)</f>
        <v>1.4733748935819626E-2</v>
      </c>
      <c r="J365">
        <f>((H365/C365)*F365)</f>
        <v>8.6744946859638041</v>
      </c>
      <c r="K365" s="1">
        <v>7.0000000000000007E-2</v>
      </c>
      <c r="L365" s="1">
        <v>8.35</v>
      </c>
      <c r="M365">
        <f>100*((H365-(L365+K365))/(L365+K365))</f>
        <v>27.434679334916872</v>
      </c>
      <c r="N365">
        <f t="shared" si="14"/>
        <v>0.97066172783809501</v>
      </c>
      <c r="O365">
        <f>AVERAGE(N365:N367)</f>
        <v>0.98510521565568743</v>
      </c>
    </row>
    <row r="366" spans="1:15" x14ac:dyDescent="0.3">
      <c r="A366" s="6" t="s">
        <v>47</v>
      </c>
      <c r="B366" s="1">
        <v>3</v>
      </c>
      <c r="C366">
        <f>(275.33+235.03+231.61)-(3*4.57)</f>
        <v>728.26</v>
      </c>
      <c r="D366" s="1">
        <v>30</v>
      </c>
      <c r="E366">
        <v>2.5</v>
      </c>
      <c r="F366">
        <f t="shared" si="13"/>
        <v>588.75</v>
      </c>
      <c r="G366" t="s">
        <v>16</v>
      </c>
      <c r="H366" s="1">
        <v>10.32</v>
      </c>
      <c r="I366">
        <f>(H366/C366)</f>
        <v>1.4170763188970972E-2</v>
      </c>
      <c r="J366">
        <f>((H366/C366)*F366)</f>
        <v>8.3430368275066602</v>
      </c>
      <c r="K366" s="1">
        <v>0</v>
      </c>
      <c r="L366" s="1">
        <v>8.26</v>
      </c>
      <c r="M366">
        <f>100*((H366-(L366+K366))/(L366+K366))</f>
        <v>24.939467312348675</v>
      </c>
      <c r="N366">
        <f t="shared" si="14"/>
        <v>0.99004716996658926</v>
      </c>
      <c r="O366">
        <v>0.98510521565568743</v>
      </c>
    </row>
    <row r="367" spans="1:15" x14ac:dyDescent="0.3">
      <c r="A367" s="6" t="s">
        <v>47</v>
      </c>
      <c r="B367" s="1">
        <v>3</v>
      </c>
      <c r="C367">
        <f>(275.33+235.03+231.61)-(3*4.57)</f>
        <v>728.26</v>
      </c>
      <c r="D367" s="1">
        <v>30</v>
      </c>
      <c r="E367">
        <v>2.5</v>
      </c>
      <c r="F367">
        <f t="shared" si="13"/>
        <v>588.75</v>
      </c>
      <c r="G367" t="s">
        <v>17</v>
      </c>
      <c r="H367" s="1">
        <v>10.31</v>
      </c>
      <c r="I367">
        <f>(H367/C367)</f>
        <v>1.4157031829291738E-2</v>
      </c>
      <c r="J367">
        <f>((H367/C367)*F367)</f>
        <v>8.3349524894955103</v>
      </c>
      <c r="K367" s="1">
        <v>0</v>
      </c>
      <c r="L367" s="1">
        <v>8.2899999999999991</v>
      </c>
      <c r="M367">
        <f>100*((H367-(L367+K367))/(L367+K367))</f>
        <v>24.366706875753938</v>
      </c>
      <c r="N367">
        <f t="shared" si="14"/>
        <v>0.99460674916237801</v>
      </c>
      <c r="O367">
        <v>0.98510521565568743</v>
      </c>
    </row>
    <row r="368" spans="1:15" x14ac:dyDescent="0.3">
      <c r="A368" s="6" t="s">
        <v>47</v>
      </c>
      <c r="B368" s="1">
        <v>4</v>
      </c>
      <c r="C368">
        <f>(358.49+247.41+335.2)-(3*4.57)</f>
        <v>927.38999999999987</v>
      </c>
      <c r="D368" s="1">
        <v>45</v>
      </c>
      <c r="E368">
        <v>2.5</v>
      </c>
      <c r="F368">
        <f t="shared" si="13"/>
        <v>883.125</v>
      </c>
      <c r="G368" t="s">
        <v>16</v>
      </c>
      <c r="H368">
        <v>10.58</v>
      </c>
      <c r="I368">
        <f>(H368/C368)</f>
        <v>1.1408361099429583E-2</v>
      </c>
      <c r="J368">
        <f>((H368/C368)*F368)</f>
        <v>10.075008895933751</v>
      </c>
      <c r="K368">
        <v>0.03</v>
      </c>
      <c r="L368">
        <v>8.3800000000000008</v>
      </c>
      <c r="M368">
        <f>100*((H368-(L368+K368))/(L368+K368))</f>
        <v>25.802615933412604</v>
      </c>
      <c r="N368">
        <f t="shared" si="14"/>
        <v>0.83473871704413638</v>
      </c>
      <c r="O368">
        <f>AVERAGE(N368:N370)</f>
        <v>0.85137004322195031</v>
      </c>
    </row>
    <row r="369" spans="1:15" x14ac:dyDescent="0.3">
      <c r="A369" s="6" t="s">
        <v>47</v>
      </c>
      <c r="B369" s="1">
        <v>4</v>
      </c>
      <c r="C369">
        <f>(358.49+247.41+335.2)-(3*4.57)</f>
        <v>927.38999999999987</v>
      </c>
      <c r="D369" s="1">
        <v>45</v>
      </c>
      <c r="E369">
        <v>2.5</v>
      </c>
      <c r="F369">
        <f t="shared" si="13"/>
        <v>883.125</v>
      </c>
      <c r="G369" t="s">
        <v>17</v>
      </c>
      <c r="H369">
        <v>10.44</v>
      </c>
      <c r="I369">
        <f>(H369/C369)</f>
        <v>1.1257399799437131E-2</v>
      </c>
      <c r="J369">
        <f>((H369/C369)*F369)</f>
        <v>9.9416911978779154</v>
      </c>
      <c r="K369">
        <v>0.02</v>
      </c>
      <c r="L369">
        <v>8.26</v>
      </c>
      <c r="M369" t="e">
        <f>100*((#REF!-(L369+K369))/(L369+K369))</f>
        <v>#REF!</v>
      </c>
      <c r="N369">
        <f t="shared" si="14"/>
        <v>0.83285628523317956</v>
      </c>
      <c r="O369">
        <v>0.85137004322195031</v>
      </c>
    </row>
    <row r="370" spans="1:15" x14ac:dyDescent="0.3">
      <c r="A370" t="s">
        <v>36</v>
      </c>
      <c r="B370" s="1">
        <v>2</v>
      </c>
      <c r="C370">
        <f>(290+176.5+229.47)-(3*2.41)</f>
        <v>688.74</v>
      </c>
      <c r="D370" s="1">
        <v>30</v>
      </c>
      <c r="E370">
        <v>2.5</v>
      </c>
      <c r="F370">
        <f t="shared" si="13"/>
        <v>588.75</v>
      </c>
      <c r="G370" t="s">
        <v>15</v>
      </c>
      <c r="H370">
        <v>10.24</v>
      </c>
      <c r="I370">
        <f>(H370/C370)</f>
        <v>1.4867729477016001E-2</v>
      </c>
      <c r="J370">
        <f>((H370/C370)*F370)</f>
        <v>8.75337572959317</v>
      </c>
      <c r="K370">
        <v>0.03</v>
      </c>
      <c r="L370">
        <v>7.73</v>
      </c>
      <c r="M370">
        <f>100*((H370-(L370+K370))/(L370+K370))</f>
        <v>31.958762886597931</v>
      </c>
      <c r="N370">
        <f t="shared" si="14"/>
        <v>0.88651512738853511</v>
      </c>
      <c r="O370">
        <f>AVERAGE(N370:N372)</f>
        <v>0.89539123733150128</v>
      </c>
    </row>
    <row r="371" spans="1:15" x14ac:dyDescent="0.3">
      <c r="A371" t="s">
        <v>36</v>
      </c>
      <c r="B371" s="1">
        <v>2</v>
      </c>
      <c r="C371">
        <f>(290+176.5+229.47)-(3*2.41)</f>
        <v>688.74</v>
      </c>
      <c r="D371" s="1">
        <v>30</v>
      </c>
      <c r="E371">
        <v>2.5</v>
      </c>
      <c r="F371">
        <f t="shared" si="13"/>
        <v>588.75</v>
      </c>
      <c r="G371" t="s">
        <v>16</v>
      </c>
      <c r="H371">
        <v>10.5</v>
      </c>
      <c r="I371">
        <f>(H371/C371)</f>
        <v>1.524523042076836E-2</v>
      </c>
      <c r="J371">
        <f>((H371/C371)*F371)</f>
        <v>8.9756294102273717</v>
      </c>
      <c r="K371">
        <v>0.04</v>
      </c>
      <c r="L371">
        <v>7.98</v>
      </c>
      <c r="M371">
        <f>100*((H371-(L371+K371))/(L371+K371))</f>
        <v>30.922693266832923</v>
      </c>
      <c r="N371">
        <f t="shared" si="14"/>
        <v>0.89353065210797689</v>
      </c>
      <c r="O371">
        <v>0.89539123733150128</v>
      </c>
    </row>
    <row r="372" spans="1:15" x14ac:dyDescent="0.3">
      <c r="A372" t="s">
        <v>36</v>
      </c>
      <c r="B372" s="1">
        <v>2</v>
      </c>
      <c r="C372">
        <f>(290+176.5+229.47)-(3*2.41)</f>
        <v>688.74</v>
      </c>
      <c r="D372" s="1">
        <v>30</v>
      </c>
      <c r="E372">
        <v>2.5</v>
      </c>
      <c r="F372">
        <f t="shared" si="13"/>
        <v>588.75</v>
      </c>
      <c r="G372" t="s">
        <v>17</v>
      </c>
      <c r="H372">
        <v>10.07</v>
      </c>
      <c r="I372">
        <f>(H372/C372)</f>
        <v>1.4620901936870228E-2</v>
      </c>
      <c r="J372">
        <f>((H372/C372)*F372)</f>
        <v>8.6080560153323464</v>
      </c>
      <c r="K372">
        <v>0.09</v>
      </c>
      <c r="L372">
        <v>7.71</v>
      </c>
      <c r="M372">
        <f>100*((H372-(L372+K372))/(L372+K372))</f>
        <v>29.102564102564109</v>
      </c>
      <c r="N372">
        <f t="shared" si="14"/>
        <v>0.90612793249799173</v>
      </c>
      <c r="O372">
        <v>0.89539123733150128</v>
      </c>
    </row>
    <row r="373" spans="1:15" x14ac:dyDescent="0.3">
      <c r="A373" t="s">
        <v>36</v>
      </c>
      <c r="B373" s="1">
        <v>3</v>
      </c>
      <c r="C373">
        <f>(255.18+246.16+215.78)-(3*2.41)</f>
        <v>709.89</v>
      </c>
      <c r="D373" s="1">
        <v>30</v>
      </c>
      <c r="E373">
        <v>2.5</v>
      </c>
      <c r="F373">
        <f t="shared" si="13"/>
        <v>588.75</v>
      </c>
      <c r="G373" t="s">
        <v>15</v>
      </c>
      <c r="H373">
        <v>10.44</v>
      </c>
      <c r="I373">
        <f>(H373/C373)</f>
        <v>1.4706503824536196E-2</v>
      </c>
      <c r="J373">
        <f>((H373/C373)*F373)</f>
        <v>8.6584541266956858</v>
      </c>
      <c r="K373">
        <v>0.15</v>
      </c>
      <c r="L373" t="s">
        <v>27</v>
      </c>
      <c r="M373" t="s">
        <v>27</v>
      </c>
      <c r="N373" t="s">
        <v>27</v>
      </c>
      <c r="O373">
        <f>AVERAGE(N373:N375)</f>
        <v>0.9353065398100906</v>
      </c>
    </row>
    <row r="374" spans="1:15" x14ac:dyDescent="0.3">
      <c r="A374" t="s">
        <v>36</v>
      </c>
      <c r="B374" s="1">
        <v>3</v>
      </c>
      <c r="C374">
        <f>(255.18+246.16+215.78)-(3*2.41)</f>
        <v>709.89</v>
      </c>
      <c r="D374" s="1">
        <v>30</v>
      </c>
      <c r="E374">
        <v>2.5</v>
      </c>
      <c r="F374">
        <f t="shared" si="13"/>
        <v>588.75</v>
      </c>
      <c r="G374" t="s">
        <v>16</v>
      </c>
      <c r="H374">
        <v>10.119999999999999</v>
      </c>
      <c r="I374">
        <f>(H374/C374)</f>
        <v>1.4255729760948879E-2</v>
      </c>
      <c r="J374">
        <f>((H374/C374)*F374)</f>
        <v>8.3930608967586515</v>
      </c>
      <c r="K374">
        <v>0.35</v>
      </c>
      <c r="L374">
        <v>7.46</v>
      </c>
      <c r="M374">
        <f>100*((H374-(L374+K374))/(L374+K374))</f>
        <v>29.577464788732389</v>
      </c>
      <c r="N374">
        <f t="shared" si="14"/>
        <v>0.93053060094156748</v>
      </c>
      <c r="O374">
        <v>0.9353065398100906</v>
      </c>
    </row>
    <row r="375" spans="1:15" x14ac:dyDescent="0.3">
      <c r="A375" t="s">
        <v>36</v>
      </c>
      <c r="B375" s="1">
        <v>3</v>
      </c>
      <c r="C375">
        <f>(255.18+246.16+215.78)-(3*2.41)</f>
        <v>709.89</v>
      </c>
      <c r="D375" s="1">
        <v>30</v>
      </c>
      <c r="E375">
        <v>2.5</v>
      </c>
      <c r="F375">
        <f t="shared" si="13"/>
        <v>588.75</v>
      </c>
      <c r="G375" t="s">
        <v>17</v>
      </c>
      <c r="H375">
        <v>10.029999999999999</v>
      </c>
      <c r="I375">
        <f>(H375/C375)</f>
        <v>1.4128949555564946E-2</v>
      </c>
      <c r="J375">
        <f>((H375/C375)*F375)</f>
        <v>8.3184190508388625</v>
      </c>
      <c r="K375">
        <v>0.48</v>
      </c>
      <c r="L375">
        <v>7.34</v>
      </c>
      <c r="M375">
        <f>100*((H375-(L375+K375))/(L375+K375))</f>
        <v>28.260869565217376</v>
      </c>
      <c r="N375">
        <f t="shared" si="14"/>
        <v>0.94008247867861383</v>
      </c>
      <c r="O375">
        <v>0.9353065398100906</v>
      </c>
    </row>
    <row r="376" spans="1:15" x14ac:dyDescent="0.3">
      <c r="A376" s="2" t="s">
        <v>36</v>
      </c>
      <c r="B376" s="1">
        <v>1</v>
      </c>
      <c r="C376">
        <f>(66.73+51.2+115.77)-(3*2.41)</f>
        <v>226.47</v>
      </c>
      <c r="D376" s="1">
        <v>15</v>
      </c>
      <c r="E376">
        <v>2.5</v>
      </c>
      <c r="F376">
        <f t="shared" si="13"/>
        <v>294.375</v>
      </c>
      <c r="G376" t="s">
        <v>15</v>
      </c>
      <c r="H376">
        <v>10.76</v>
      </c>
      <c r="I376">
        <f>(H376/C376)</f>
        <v>4.7511811718991478E-2</v>
      </c>
      <c r="J376">
        <f>((H376/C376)*F376)</f>
        <v>13.986289574778116</v>
      </c>
      <c r="K376">
        <v>0.03</v>
      </c>
      <c r="L376">
        <v>6.69</v>
      </c>
      <c r="M376">
        <f>100*((H376-(L376+K376))/(L376+K376))</f>
        <v>60.119047619047606</v>
      </c>
      <c r="N376">
        <f t="shared" si="14"/>
        <v>0.48047053252196154</v>
      </c>
      <c r="O376">
        <f>AVERAGE(N376:N378)</f>
        <v>0.47127849093014768</v>
      </c>
    </row>
    <row r="377" spans="1:15" x14ac:dyDescent="0.3">
      <c r="A377" s="2" t="s">
        <v>36</v>
      </c>
      <c r="B377" s="1">
        <v>1</v>
      </c>
      <c r="C377">
        <f>(66.73+51.2+115.77)-(3*2.41)</f>
        <v>226.47</v>
      </c>
      <c r="D377" s="1">
        <v>15</v>
      </c>
      <c r="E377">
        <v>2.5</v>
      </c>
      <c r="F377">
        <f t="shared" si="13"/>
        <v>294.375</v>
      </c>
      <c r="G377" t="s">
        <v>16</v>
      </c>
      <c r="H377">
        <v>10.029999999999999</v>
      </c>
      <c r="I377">
        <f>(H377/C377)</f>
        <v>4.4288426723186294E-2</v>
      </c>
      <c r="J377">
        <f>((H377/C377)*F377)</f>
        <v>13.037405616637965</v>
      </c>
      <c r="K377">
        <v>0.04</v>
      </c>
      <c r="L377">
        <v>6.38</v>
      </c>
      <c r="M377">
        <f>100*((H377-(L377+K377))/(L377+K377))</f>
        <v>56.230529595015568</v>
      </c>
      <c r="N377">
        <f t="shared" si="14"/>
        <v>0.49242925999072845</v>
      </c>
      <c r="O377">
        <v>0.47127849093014768</v>
      </c>
    </row>
    <row r="378" spans="1:15" x14ac:dyDescent="0.3">
      <c r="A378" s="2" t="s">
        <v>36</v>
      </c>
      <c r="B378" s="1">
        <v>1</v>
      </c>
      <c r="C378">
        <f>(66.73+51.2+115.77)-(3*2.41)</f>
        <v>226.47</v>
      </c>
      <c r="D378" s="1">
        <v>15</v>
      </c>
      <c r="E378">
        <v>2.5</v>
      </c>
      <c r="F378">
        <f t="shared" si="13"/>
        <v>294.375</v>
      </c>
      <c r="G378" t="s">
        <v>17</v>
      </c>
      <c r="H378">
        <v>9.98</v>
      </c>
      <c r="I378">
        <f>(H378/C378)</f>
        <v>4.4067646928953062E-2</v>
      </c>
      <c r="J378">
        <f>((H378/C378)*F378)</f>
        <v>12.972413564710557</v>
      </c>
      <c r="K378">
        <v>0.01</v>
      </c>
      <c r="L378">
        <v>5.71</v>
      </c>
      <c r="M378">
        <f>100*((H378-(L378+K378))/(L378+K378))</f>
        <v>74.475524475524495</v>
      </c>
      <c r="N378">
        <f t="shared" si="14"/>
        <v>0.44093568027775298</v>
      </c>
      <c r="O378">
        <v>0.47127849093014768</v>
      </c>
    </row>
    <row r="379" spans="1:15" x14ac:dyDescent="0.3">
      <c r="A379" s="3" t="s">
        <v>36</v>
      </c>
      <c r="B379" s="1">
        <v>4</v>
      </c>
      <c r="C379">
        <f>(407.15+256.36+354.65)-(3*4.57)</f>
        <v>1004.4499999999999</v>
      </c>
      <c r="D379" s="1">
        <v>44</v>
      </c>
      <c r="E379">
        <v>2.5</v>
      </c>
      <c r="F379">
        <f t="shared" si="13"/>
        <v>863.5</v>
      </c>
      <c r="G379" t="s">
        <v>15</v>
      </c>
      <c r="H379">
        <v>10.36</v>
      </c>
      <c r="I379">
        <f>(H379/C379)</f>
        <v>1.0314102245009707E-2</v>
      </c>
      <c r="J379">
        <f>((H379/C379)*F379)</f>
        <v>8.9062272885658818</v>
      </c>
      <c r="K379">
        <v>0</v>
      </c>
      <c r="L379">
        <v>8.0299999999999994</v>
      </c>
      <c r="M379">
        <f>100*((H379-(L379+K379))/(L379+K379))</f>
        <v>29.016189290161897</v>
      </c>
      <c r="N379">
        <f t="shared" si="14"/>
        <v>0.90161633425964627</v>
      </c>
      <c r="O379">
        <f>AVERAGE(N379:N381)</f>
        <v>0.90909342531426274</v>
      </c>
    </row>
    <row r="380" spans="1:15" x14ac:dyDescent="0.3">
      <c r="A380" s="3" t="s">
        <v>36</v>
      </c>
      <c r="B380" s="1">
        <v>4</v>
      </c>
      <c r="C380">
        <f>(407.15+256.36+354.65)-(3*4.57)</f>
        <v>1004.4499999999999</v>
      </c>
      <c r="D380" s="1">
        <v>44</v>
      </c>
      <c r="E380">
        <v>2.5</v>
      </c>
      <c r="F380">
        <f t="shared" si="13"/>
        <v>863.5</v>
      </c>
      <c r="G380" t="s">
        <v>16</v>
      </c>
      <c r="H380">
        <v>10.35</v>
      </c>
      <c r="I380">
        <f>(H380/C380)</f>
        <v>1.0304146547862015E-2</v>
      </c>
      <c r="J380">
        <f>((H380/C380)*F380)</f>
        <v>8.897630544078849</v>
      </c>
      <c r="K380">
        <v>0.09</v>
      </c>
      <c r="L380">
        <v>8.0299999999999994</v>
      </c>
      <c r="M380">
        <f>100*((H380-(L380+K380))/(L380+K380))</f>
        <v>27.463054187192128</v>
      </c>
      <c r="N380">
        <f t="shared" si="14"/>
        <v>0.91260251364377643</v>
      </c>
      <c r="O380">
        <v>0.90909342531426274</v>
      </c>
    </row>
    <row r="381" spans="1:15" x14ac:dyDescent="0.3">
      <c r="A381" s="3" t="s">
        <v>36</v>
      </c>
      <c r="B381" s="1">
        <v>4</v>
      </c>
      <c r="C381">
        <f>(407.15+256.36+354.65)-(3*4.57)</f>
        <v>1004.4499999999999</v>
      </c>
      <c r="D381" s="1">
        <v>44</v>
      </c>
      <c r="E381">
        <v>2.5</v>
      </c>
      <c r="F381">
        <f t="shared" si="13"/>
        <v>863.5</v>
      </c>
      <c r="G381" t="s">
        <v>17</v>
      </c>
      <c r="H381">
        <v>10.09</v>
      </c>
      <c r="I381">
        <f>(H381/C381)</f>
        <v>1.0045298422022002E-2</v>
      </c>
      <c r="J381">
        <f>((H381/C381)*F381)</f>
        <v>8.6741151874159979</v>
      </c>
      <c r="K381">
        <v>0.03</v>
      </c>
      <c r="L381">
        <v>7.89</v>
      </c>
      <c r="M381">
        <f>100*((H381-(L381+K381))/(L381+K381))</f>
        <v>27.3989898989899</v>
      </c>
      <c r="N381">
        <f t="shared" si="14"/>
        <v>0.91306142803936552</v>
      </c>
      <c r="O381">
        <v>0.90909342531426274</v>
      </c>
    </row>
    <row r="382" spans="1:15" x14ac:dyDescent="0.3">
      <c r="A382" t="s">
        <v>35</v>
      </c>
      <c r="B382" s="1">
        <v>4</v>
      </c>
      <c r="C382">
        <f>(328.4+192.27+335.86)-(4.57+4.57+8.43)</f>
        <v>838.95999999999992</v>
      </c>
      <c r="D382" s="1">
        <v>42</v>
      </c>
      <c r="E382">
        <v>2.5</v>
      </c>
      <c r="F382">
        <f t="shared" si="13"/>
        <v>824.25</v>
      </c>
      <c r="G382" t="s">
        <v>15</v>
      </c>
      <c r="H382">
        <v>10.15</v>
      </c>
      <c r="I382">
        <f>(H382/C382)</f>
        <v>1.2098312196052256E-2</v>
      </c>
      <c r="J382">
        <f>((H382/C382)*F382)</f>
        <v>9.9720338275960714</v>
      </c>
      <c r="K382">
        <v>0.03</v>
      </c>
      <c r="L382">
        <v>8.4700000000000006</v>
      </c>
      <c r="M382">
        <f>100*((H382-(L382+K382))/(L382+K382))</f>
        <v>19.411764705882355</v>
      </c>
      <c r="N382">
        <f t="shared" si="14"/>
        <v>0.8523837912059179</v>
      </c>
      <c r="O382">
        <f>AVERAGE(N382:N384)</f>
        <v>0.86032767387180353</v>
      </c>
    </row>
    <row r="383" spans="1:15" x14ac:dyDescent="0.3">
      <c r="A383" t="s">
        <v>35</v>
      </c>
      <c r="B383" s="1">
        <v>4</v>
      </c>
      <c r="C383">
        <f>(328.4+192.27+335.86)-(4.57+4.57+8.43)</f>
        <v>838.95999999999992</v>
      </c>
      <c r="D383" s="1">
        <v>42</v>
      </c>
      <c r="E383">
        <v>2.5</v>
      </c>
      <c r="F383">
        <f t="shared" si="13"/>
        <v>824.25</v>
      </c>
      <c r="G383" t="s">
        <v>16</v>
      </c>
      <c r="H383">
        <v>10.15</v>
      </c>
      <c r="I383">
        <f>(H383/C383)</f>
        <v>1.2098312196052256E-2</v>
      </c>
      <c r="J383">
        <f>((H383/C383)*F383)</f>
        <v>9.9720338275960714</v>
      </c>
      <c r="K383">
        <v>0.02</v>
      </c>
      <c r="L383">
        <v>8.58</v>
      </c>
      <c r="M383">
        <f>100*((H383-(L383+K383))/(L383+K383))</f>
        <v>18.023255813953497</v>
      </c>
      <c r="N383">
        <f t="shared" si="14"/>
        <v>0.86241183580834047</v>
      </c>
      <c r="O383">
        <v>0.86032767387180353</v>
      </c>
    </row>
    <row r="384" spans="1:15" x14ac:dyDescent="0.3">
      <c r="A384" t="s">
        <v>35</v>
      </c>
      <c r="B384" s="1">
        <v>4</v>
      </c>
      <c r="C384">
        <f>(328.4+192.27+335.86)-(4.57+4.57+8.43)</f>
        <v>838.95999999999992</v>
      </c>
      <c r="D384" s="1">
        <v>42</v>
      </c>
      <c r="E384">
        <v>2.5</v>
      </c>
      <c r="F384">
        <f t="shared" si="13"/>
        <v>824.25</v>
      </c>
      <c r="G384" t="s">
        <v>17</v>
      </c>
      <c r="H384">
        <v>10</v>
      </c>
      <c r="I384">
        <f>(H384/C384)</f>
        <v>1.1919519404977593E-2</v>
      </c>
      <c r="J384">
        <f>((H384/C384)*F384)</f>
        <v>9.824663869552781</v>
      </c>
      <c r="K384">
        <v>0.04</v>
      </c>
      <c r="L384">
        <v>8.4700000000000006</v>
      </c>
      <c r="M384">
        <f>100*((H384-(L384+K384))/(L384+K384))</f>
        <v>17.508813160987078</v>
      </c>
      <c r="N384">
        <f t="shared" si="14"/>
        <v>0.86618739460115246</v>
      </c>
      <c r="O384">
        <v>0.86032767387180353</v>
      </c>
    </row>
    <row r="385" spans="1:15" x14ac:dyDescent="0.3">
      <c r="A385" s="2" t="s">
        <v>35</v>
      </c>
      <c r="B385" s="1">
        <v>2</v>
      </c>
      <c r="C385">
        <f>(199.56+247.33+247.81)-(3*4.57)</f>
        <v>680.99</v>
      </c>
      <c r="D385" s="1">
        <v>30</v>
      </c>
      <c r="E385">
        <v>2.5</v>
      </c>
      <c r="F385">
        <f t="shared" si="13"/>
        <v>588.75</v>
      </c>
      <c r="G385" t="s">
        <v>15</v>
      </c>
      <c r="H385">
        <v>10.79</v>
      </c>
      <c r="I385">
        <f>(H385/C385)</f>
        <v>1.5844579215553826E-2</v>
      </c>
      <c r="J385">
        <f>((H385/C385)*F385)</f>
        <v>9.3284960131573147</v>
      </c>
      <c r="K385">
        <v>0</v>
      </c>
      <c r="L385">
        <v>8.77</v>
      </c>
      <c r="M385">
        <f>100*((H385-(L385+K385))/(L385+K385))</f>
        <v>23.033067274800452</v>
      </c>
      <c r="N385">
        <f t="shared" si="14"/>
        <v>0.94013011182407236</v>
      </c>
      <c r="O385">
        <f>AVERAGE(N385:N387)</f>
        <v>0.82925367339189293</v>
      </c>
    </row>
    <row r="386" spans="1:15" x14ac:dyDescent="0.3">
      <c r="A386" s="2" t="s">
        <v>35</v>
      </c>
      <c r="B386" s="1">
        <v>2</v>
      </c>
      <c r="C386">
        <f>(199.56+247.33+247.81)-(3*4.57)</f>
        <v>680.99</v>
      </c>
      <c r="D386" s="1">
        <v>30</v>
      </c>
      <c r="E386">
        <v>2.5</v>
      </c>
      <c r="F386">
        <f t="shared" si="13"/>
        <v>588.75</v>
      </c>
      <c r="G386" t="s">
        <v>16</v>
      </c>
      <c r="H386">
        <v>10.33</v>
      </c>
      <c r="I386">
        <f>(H386/C386)</f>
        <v>1.5169092057152087E-2</v>
      </c>
      <c r="J386">
        <f>((H386/C386)*F386)</f>
        <v>8.9308029486482905</v>
      </c>
      <c r="K386">
        <v>0.02</v>
      </c>
      <c r="L386">
        <v>8.5</v>
      </c>
      <c r="M386">
        <f>100*((H386-(L386+K386))/(L386+K386))</f>
        <v>21.244131455399067</v>
      </c>
      <c r="N386">
        <f t="shared" si="14"/>
        <v>0.95400156615139875</v>
      </c>
      <c r="O386">
        <v>0.82925367339189293</v>
      </c>
    </row>
    <row r="387" spans="1:15" x14ac:dyDescent="0.3">
      <c r="A387" s="2" t="s">
        <v>35</v>
      </c>
      <c r="B387" s="1">
        <v>2</v>
      </c>
      <c r="C387">
        <f>(199.56+247.33+247.81)-(3*4.57)</f>
        <v>680.99</v>
      </c>
      <c r="D387" s="1">
        <v>30</v>
      </c>
      <c r="E387">
        <v>2.5</v>
      </c>
      <c r="F387">
        <f t="shared" ref="F387:F393" si="15">(3.14*(E387^2)*D387)</f>
        <v>588.75</v>
      </c>
      <c r="G387" t="s">
        <v>17</v>
      </c>
      <c r="H387">
        <v>10.210000000000001</v>
      </c>
      <c r="I387">
        <f>(H387/C387)</f>
        <v>1.4992878015829896E-2</v>
      </c>
      <c r="J387">
        <f>((H387/C387)*F387)</f>
        <v>8.8270569318198504</v>
      </c>
      <c r="K387">
        <v>0</v>
      </c>
      <c r="L387">
        <v>5.24</v>
      </c>
      <c r="M387">
        <f>100*((H387-(L387+K387))/(L387+K387))</f>
        <v>94.84732824427482</v>
      </c>
      <c r="N387">
        <f t="shared" ref="N387:N393" si="16">((L387+K387)/J387)</f>
        <v>0.59362934220020758</v>
      </c>
      <c r="O387">
        <v>0.82925367339189293</v>
      </c>
    </row>
    <row r="388" spans="1:15" x14ac:dyDescent="0.3">
      <c r="A388" s="3" t="s">
        <v>35</v>
      </c>
      <c r="B388" s="1">
        <v>3</v>
      </c>
      <c r="C388">
        <f>(261.46+250.79+246.37)-(4.57+4.57+2.41)</f>
        <v>747.07</v>
      </c>
      <c r="D388" s="1">
        <v>30</v>
      </c>
      <c r="E388">
        <v>2.5</v>
      </c>
      <c r="F388">
        <f t="shared" si="15"/>
        <v>588.75</v>
      </c>
      <c r="G388" t="s">
        <v>15</v>
      </c>
      <c r="H388">
        <v>10.55</v>
      </c>
      <c r="I388">
        <f>(H388/C388)</f>
        <v>1.4121835972532694E-2</v>
      </c>
      <c r="J388">
        <f>((H388/C388)*F388)</f>
        <v>8.3142309288286231</v>
      </c>
      <c r="K388">
        <v>0.03</v>
      </c>
      <c r="L388">
        <v>8.75</v>
      </c>
      <c r="M388">
        <f>100*((H388-(L388+K388))/(L388+K388))</f>
        <v>20.159453302961293</v>
      </c>
      <c r="N388">
        <f t="shared" si="16"/>
        <v>1.0560207041587426</v>
      </c>
      <c r="O388">
        <f>AVERAGE(N388:N390)</f>
        <v>1.0591795130163184</v>
      </c>
    </row>
    <row r="389" spans="1:15" x14ac:dyDescent="0.3">
      <c r="A389" s="3" t="s">
        <v>35</v>
      </c>
      <c r="B389" s="1">
        <v>3</v>
      </c>
      <c r="C389">
        <f>(261.46+250.79+246.37)-(4.57+4.57+2.41)</f>
        <v>747.07</v>
      </c>
      <c r="D389" s="1">
        <v>30</v>
      </c>
      <c r="E389">
        <v>2.5</v>
      </c>
      <c r="F389">
        <f t="shared" si="15"/>
        <v>588.75</v>
      </c>
      <c r="G389" t="s">
        <v>16</v>
      </c>
      <c r="H389">
        <v>10.15</v>
      </c>
      <c r="I389">
        <f>(H389/C389)</f>
        <v>1.3586410911962735E-2</v>
      </c>
      <c r="J389">
        <f>((H389/C389)*F389)</f>
        <v>7.9989994244180602</v>
      </c>
      <c r="K389">
        <v>0</v>
      </c>
      <c r="L389">
        <v>8.51</v>
      </c>
      <c r="M389">
        <f>100*((H389-(L389+K389))/(L389+K389))</f>
        <v>19.271445358401888</v>
      </c>
      <c r="N389">
        <f t="shared" si="16"/>
        <v>1.0638830619267254</v>
      </c>
      <c r="O389">
        <v>1.0591795130163184</v>
      </c>
    </row>
    <row r="390" spans="1:15" x14ac:dyDescent="0.3">
      <c r="A390" s="3" t="s">
        <v>35</v>
      </c>
      <c r="B390" s="1">
        <v>3</v>
      </c>
      <c r="C390">
        <f>(261.46+250.79+246.37)-(4.57+4.57+2.41)</f>
        <v>747.07</v>
      </c>
      <c r="D390" s="1">
        <v>30</v>
      </c>
      <c r="E390">
        <v>2.5</v>
      </c>
      <c r="F390">
        <f t="shared" si="15"/>
        <v>588.75</v>
      </c>
      <c r="G390" t="s">
        <v>17</v>
      </c>
      <c r="H390">
        <v>10.029999999999999</v>
      </c>
      <c r="I390">
        <f>(H390/C390)</f>
        <v>1.3425783393791744E-2</v>
      </c>
      <c r="J390">
        <f>((H390/C390)*F390)</f>
        <v>7.9044299730948895</v>
      </c>
      <c r="K390">
        <v>0.11</v>
      </c>
      <c r="L390">
        <v>8.25</v>
      </c>
      <c r="M390">
        <f>100*((H390-(L390+K390))/(L390+K390))</f>
        <v>19.976076555023926</v>
      </c>
      <c r="N390">
        <f t="shared" si="16"/>
        <v>1.0576347729634876</v>
      </c>
      <c r="O390">
        <v>1.0591795130163184</v>
      </c>
    </row>
    <row r="391" spans="1:15" x14ac:dyDescent="0.3">
      <c r="A391" s="3" t="s">
        <v>35</v>
      </c>
      <c r="B391" s="1">
        <v>1</v>
      </c>
      <c r="C391">
        <f>(115.9+105.09+115.89)-(3*4.57)</f>
        <v>323.17</v>
      </c>
      <c r="D391" s="1">
        <v>15</v>
      </c>
      <c r="E391">
        <v>2.5</v>
      </c>
      <c r="F391">
        <f t="shared" si="15"/>
        <v>294.375</v>
      </c>
      <c r="G391" t="s">
        <v>15</v>
      </c>
      <c r="H391">
        <v>10.82</v>
      </c>
      <c r="I391">
        <f>(H391/C391)</f>
        <v>3.3480830522635147E-2</v>
      </c>
      <c r="J391">
        <f>((H391/C391)*F391)</f>
        <v>9.8559194851007206</v>
      </c>
      <c r="K391">
        <v>0</v>
      </c>
      <c r="L391">
        <v>8.3000000000000007</v>
      </c>
      <c r="M391">
        <f>100*((H391-(L391+K391))/(L391+K391))</f>
        <v>30.361445783132524</v>
      </c>
      <c r="N391">
        <f t="shared" si="16"/>
        <v>0.84213350287075528</v>
      </c>
      <c r="O391">
        <f>AVERAGE(N391:N393)</f>
        <v>0.85085333347728531</v>
      </c>
    </row>
    <row r="392" spans="1:15" x14ac:dyDescent="0.3">
      <c r="A392" s="3" t="s">
        <v>35</v>
      </c>
      <c r="B392" s="1">
        <v>1</v>
      </c>
      <c r="C392">
        <f>(115.9+105.09+115.89)-(3*4.57)</f>
        <v>323.17</v>
      </c>
      <c r="D392" s="1">
        <v>15</v>
      </c>
      <c r="E392">
        <v>2.5</v>
      </c>
      <c r="F392">
        <f t="shared" si="15"/>
        <v>294.375</v>
      </c>
      <c r="G392" t="s">
        <v>16</v>
      </c>
      <c r="H392">
        <v>10.69</v>
      </c>
      <c r="I392">
        <f>(H392/C392)</f>
        <v>3.3078565460902924E-2</v>
      </c>
      <c r="J392">
        <f>((H392/C392)*F392)</f>
        <v>9.7375027075532987</v>
      </c>
      <c r="K392">
        <v>0.13</v>
      </c>
      <c r="L392">
        <v>8.19</v>
      </c>
      <c r="M392">
        <f>100*((H392-(L392+K392))/(L392+K392))</f>
        <v>28.485576923076909</v>
      </c>
      <c r="N392">
        <f t="shared" si="16"/>
        <v>0.85442851723637991</v>
      </c>
      <c r="O392">
        <v>0.85085333347728531</v>
      </c>
    </row>
    <row r="393" spans="1:15" x14ac:dyDescent="0.3">
      <c r="A393" s="3" t="s">
        <v>35</v>
      </c>
      <c r="B393" s="1">
        <v>1</v>
      </c>
      <c r="C393">
        <f>(115.9+105.09+115.89)-(3*4.57)</f>
        <v>323.17</v>
      </c>
      <c r="D393" s="1">
        <v>15</v>
      </c>
      <c r="E393">
        <v>2.5</v>
      </c>
      <c r="F393">
        <f t="shared" si="15"/>
        <v>294.375</v>
      </c>
      <c r="G393" t="s">
        <v>17</v>
      </c>
      <c r="H393">
        <v>10.26</v>
      </c>
      <c r="I393">
        <f>(H393/C393)</f>
        <v>3.1747996410557908E-2</v>
      </c>
      <c r="J393">
        <f>((H393/C393)*F393)</f>
        <v>9.3458164433579842</v>
      </c>
      <c r="K393">
        <v>0.11</v>
      </c>
      <c r="L393">
        <v>7.89</v>
      </c>
      <c r="M393">
        <f>100*((H393-(L393+K393))/(L393+K393))</f>
        <v>28.249999999999996</v>
      </c>
      <c r="N393">
        <f t="shared" si="16"/>
        <v>0.85599798032472085</v>
      </c>
      <c r="O393">
        <v>0.85085333347728531</v>
      </c>
    </row>
  </sheetData>
  <sortState ref="A2:N393">
    <sortCondition ref="A2:A3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J15" sqref="J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58</v>
      </c>
    </row>
    <row r="2" spans="1:3" x14ac:dyDescent="0.3">
      <c r="A2" s="3" t="s">
        <v>38</v>
      </c>
      <c r="B2" s="1">
        <v>1</v>
      </c>
      <c r="C2">
        <v>0.67201824586299919</v>
      </c>
    </row>
    <row r="3" spans="1:3" x14ac:dyDescent="0.3">
      <c r="A3" s="3" t="s">
        <v>38</v>
      </c>
      <c r="B3" s="1">
        <v>4</v>
      </c>
      <c r="C3">
        <v>0.94239156353251241</v>
      </c>
    </row>
    <row r="4" spans="1:3" x14ac:dyDescent="0.3">
      <c r="A4" s="3" t="s">
        <v>39</v>
      </c>
      <c r="B4" s="1">
        <v>1</v>
      </c>
      <c r="C4">
        <v>0.88412169143037167</v>
      </c>
    </row>
    <row r="5" spans="1:3" x14ac:dyDescent="0.3">
      <c r="A5" s="3" t="s">
        <v>39</v>
      </c>
      <c r="B5" s="1">
        <v>2</v>
      </c>
      <c r="C5">
        <v>1.0625920602672003</v>
      </c>
    </row>
    <row r="6" spans="1:3" x14ac:dyDescent="0.3">
      <c r="A6" s="4" t="s">
        <v>39</v>
      </c>
      <c r="B6" s="5">
        <v>3</v>
      </c>
      <c r="C6" t="s">
        <v>59</v>
      </c>
    </row>
    <row r="7" spans="1:3" x14ac:dyDescent="0.3">
      <c r="A7" s="3" t="s">
        <v>39</v>
      </c>
      <c r="B7" s="1">
        <v>4</v>
      </c>
      <c r="C7">
        <v>0.94318863605093639</v>
      </c>
    </row>
    <row r="8" spans="1:3" x14ac:dyDescent="0.3">
      <c r="A8" s="3" t="s">
        <v>41</v>
      </c>
      <c r="B8" s="1">
        <v>1</v>
      </c>
      <c r="C8">
        <v>0.998658915379251</v>
      </c>
    </row>
    <row r="9" spans="1:3" x14ac:dyDescent="0.3">
      <c r="A9" s="3" t="s">
        <v>41</v>
      </c>
      <c r="B9" s="1">
        <v>2</v>
      </c>
      <c r="C9">
        <v>1.0193920005425359</v>
      </c>
    </row>
    <row r="10" spans="1:3" x14ac:dyDescent="0.3">
      <c r="A10" s="4" t="s">
        <v>41</v>
      </c>
      <c r="B10" s="5">
        <v>3</v>
      </c>
      <c r="C10">
        <v>1.1271447704606115</v>
      </c>
    </row>
    <row r="11" spans="1:3" x14ac:dyDescent="0.3">
      <c r="A11" s="3" t="s">
        <v>41</v>
      </c>
      <c r="B11" s="1">
        <v>4</v>
      </c>
      <c r="C11">
        <v>0.83045616760582897</v>
      </c>
    </row>
    <row r="12" spans="1:3" x14ac:dyDescent="0.3">
      <c r="A12" s="3" t="s">
        <v>40</v>
      </c>
      <c r="B12" s="1">
        <v>1</v>
      </c>
      <c r="C12">
        <v>0.61981908329862523</v>
      </c>
    </row>
    <row r="13" spans="1:3" x14ac:dyDescent="0.3">
      <c r="A13" s="3" t="s">
        <v>40</v>
      </c>
      <c r="B13" s="1">
        <v>2</v>
      </c>
      <c r="C13">
        <v>1.0834155574646271</v>
      </c>
    </row>
    <row r="14" spans="1:3" x14ac:dyDescent="0.3">
      <c r="A14" s="6" t="s">
        <v>40</v>
      </c>
      <c r="B14" s="1">
        <v>3</v>
      </c>
      <c r="C14">
        <v>1.1377648413446337</v>
      </c>
    </row>
    <row r="15" spans="1:3" x14ac:dyDescent="0.3">
      <c r="A15" s="3" t="s">
        <v>42</v>
      </c>
      <c r="B15" s="1">
        <v>1</v>
      </c>
      <c r="C15">
        <v>0.72295622031127149</v>
      </c>
    </row>
    <row r="16" spans="1:3" x14ac:dyDescent="0.3">
      <c r="A16" s="3" t="s">
        <v>42</v>
      </c>
      <c r="B16" s="1">
        <v>2</v>
      </c>
      <c r="C16">
        <v>0.96772893000260163</v>
      </c>
    </row>
    <row r="17" spans="1:3" x14ac:dyDescent="0.3">
      <c r="A17" s="3" t="s">
        <v>42</v>
      </c>
      <c r="B17" s="1">
        <v>3</v>
      </c>
      <c r="C17">
        <v>1.2322653750264858</v>
      </c>
    </row>
    <row r="18" spans="1:3" x14ac:dyDescent="0.3">
      <c r="A18" s="3" t="s">
        <v>42</v>
      </c>
      <c r="B18" s="1">
        <v>4</v>
      </c>
      <c r="C18">
        <v>1.0366595320077985</v>
      </c>
    </row>
    <row r="19" spans="1:3" ht="15.6" customHeight="1" x14ac:dyDescent="0.3">
      <c r="A19" s="3" t="s">
        <v>33</v>
      </c>
      <c r="B19" s="1">
        <v>1</v>
      </c>
      <c r="C19">
        <v>0.70124602871352393</v>
      </c>
    </row>
    <row r="20" spans="1:3" x14ac:dyDescent="0.3">
      <c r="A20" t="s">
        <v>33</v>
      </c>
      <c r="B20" s="1">
        <v>2</v>
      </c>
      <c r="C20">
        <v>0.93146351298756802</v>
      </c>
    </row>
    <row r="21" spans="1:3" x14ac:dyDescent="0.3">
      <c r="A21" t="s">
        <v>33</v>
      </c>
      <c r="B21" s="1">
        <v>3</v>
      </c>
      <c r="C21">
        <v>1.0690486652110716</v>
      </c>
    </row>
    <row r="22" spans="1:3" x14ac:dyDescent="0.3">
      <c r="A22" t="s">
        <v>33</v>
      </c>
      <c r="B22" s="1">
        <v>4</v>
      </c>
      <c r="C22">
        <v>0.74686213424418069</v>
      </c>
    </row>
    <row r="23" spans="1:3" x14ac:dyDescent="0.3">
      <c r="A23" s="6" t="s">
        <v>43</v>
      </c>
      <c r="B23" s="1">
        <v>1</v>
      </c>
      <c r="C23">
        <v>0.72660572939740131</v>
      </c>
    </row>
    <row r="24" spans="1:3" x14ac:dyDescent="0.3">
      <c r="A24" s="3" t="s">
        <v>43</v>
      </c>
      <c r="B24" s="1">
        <v>2</v>
      </c>
      <c r="C24">
        <v>1.0386409161601773</v>
      </c>
    </row>
    <row r="25" spans="1:3" x14ac:dyDescent="0.3">
      <c r="A25" s="6" t="s">
        <v>43</v>
      </c>
      <c r="B25" s="1">
        <v>3</v>
      </c>
      <c r="C25">
        <v>1.1681594195363652</v>
      </c>
    </row>
    <row r="26" spans="1:3" x14ac:dyDescent="0.3">
      <c r="A26" s="3" t="s">
        <v>43</v>
      </c>
      <c r="B26" s="1">
        <v>4</v>
      </c>
      <c r="C26">
        <v>0.92483691690618886</v>
      </c>
    </row>
    <row r="27" spans="1:3" x14ac:dyDescent="0.3">
      <c r="A27" s="2" t="s">
        <v>37</v>
      </c>
      <c r="B27" s="1">
        <v>2</v>
      </c>
      <c r="C27">
        <v>0.98694720351430421</v>
      </c>
    </row>
    <row r="28" spans="1:3" x14ac:dyDescent="0.3">
      <c r="A28" s="2" t="s">
        <v>37</v>
      </c>
      <c r="B28" s="1">
        <v>3</v>
      </c>
      <c r="C28">
        <v>1.102762549811181</v>
      </c>
    </row>
    <row r="29" spans="1:3" x14ac:dyDescent="0.3">
      <c r="A29" s="1" t="s">
        <v>23</v>
      </c>
      <c r="B29" s="1">
        <v>1</v>
      </c>
      <c r="C29">
        <v>0.92733859298550747</v>
      </c>
    </row>
    <row r="30" spans="1:3" x14ac:dyDescent="0.3">
      <c r="A30" s="1" t="s">
        <v>23</v>
      </c>
      <c r="B30" s="1">
        <v>2</v>
      </c>
      <c r="C30">
        <v>0.91530813003782396</v>
      </c>
    </row>
    <row r="31" spans="1:3" x14ac:dyDescent="0.3">
      <c r="A31" s="1" t="s">
        <v>23</v>
      </c>
      <c r="B31" s="1">
        <v>3</v>
      </c>
      <c r="C31">
        <v>0.90730815264813636</v>
      </c>
    </row>
    <row r="32" spans="1:3" x14ac:dyDescent="0.3">
      <c r="A32" t="s">
        <v>23</v>
      </c>
      <c r="B32">
        <v>4</v>
      </c>
      <c r="C32">
        <v>0.96119556875257828</v>
      </c>
    </row>
    <row r="33" spans="1:3" x14ac:dyDescent="0.3">
      <c r="A33" s="6" t="s">
        <v>28</v>
      </c>
      <c r="B33" s="1">
        <v>1</v>
      </c>
      <c r="C33">
        <v>0.88210236036987633</v>
      </c>
    </row>
    <row r="34" spans="1:3" x14ac:dyDescent="0.3">
      <c r="A34" s="1" t="s">
        <v>28</v>
      </c>
      <c r="B34" s="1">
        <v>2</v>
      </c>
      <c r="C34">
        <v>0.90768080022312903</v>
      </c>
    </row>
    <row r="35" spans="1:3" x14ac:dyDescent="0.3">
      <c r="A35" s="1" t="s">
        <v>28</v>
      </c>
      <c r="B35" s="1">
        <v>3</v>
      </c>
      <c r="C35">
        <v>0.90507976832663906</v>
      </c>
    </row>
    <row r="36" spans="1:3" x14ac:dyDescent="0.3">
      <c r="A36" s="1" t="s">
        <v>28</v>
      </c>
      <c r="B36" s="1">
        <v>4</v>
      </c>
      <c r="C36">
        <v>0.8812891486637251</v>
      </c>
    </row>
    <row r="37" spans="1:3" x14ac:dyDescent="0.3">
      <c r="A37" s="1" t="s">
        <v>25</v>
      </c>
      <c r="B37" s="1">
        <v>1</v>
      </c>
      <c r="C37">
        <v>0.7410842516320999</v>
      </c>
    </row>
    <row r="38" spans="1:3" x14ac:dyDescent="0.3">
      <c r="A38" s="1" t="s">
        <v>25</v>
      </c>
      <c r="B38" s="1">
        <v>2</v>
      </c>
      <c r="C38">
        <v>1.0386290858365459</v>
      </c>
    </row>
    <row r="39" spans="1:3" x14ac:dyDescent="0.3">
      <c r="A39" s="1" t="s">
        <v>25</v>
      </c>
      <c r="B39" s="1">
        <v>3</v>
      </c>
      <c r="C39">
        <v>1.0412790396963947</v>
      </c>
    </row>
    <row r="40" spans="1:3" x14ac:dyDescent="0.3">
      <c r="A40" s="1" t="s">
        <v>25</v>
      </c>
      <c r="B40" s="1">
        <v>4</v>
      </c>
      <c r="C40">
        <v>0.71475483907021042</v>
      </c>
    </row>
    <row r="41" spans="1:3" x14ac:dyDescent="0.3">
      <c r="A41" s="1" t="s">
        <v>24</v>
      </c>
      <c r="B41" s="1">
        <v>1</v>
      </c>
      <c r="C41">
        <v>0.85683217020636404</v>
      </c>
    </row>
    <row r="42" spans="1:3" x14ac:dyDescent="0.3">
      <c r="A42" s="1" t="s">
        <v>24</v>
      </c>
      <c r="B42" s="1">
        <v>2</v>
      </c>
      <c r="C42">
        <v>0.99800060544508462</v>
      </c>
    </row>
    <row r="43" spans="1:3" x14ac:dyDescent="0.3">
      <c r="A43" s="1" t="s">
        <v>24</v>
      </c>
      <c r="B43" s="1">
        <v>3</v>
      </c>
      <c r="C43">
        <v>1.1136778265640077</v>
      </c>
    </row>
    <row r="44" spans="1:3" x14ac:dyDescent="0.3">
      <c r="A44" s="1" t="s">
        <v>24</v>
      </c>
      <c r="B44" s="1">
        <v>4</v>
      </c>
      <c r="C44">
        <v>0.89616386767919021</v>
      </c>
    </row>
    <row r="45" spans="1:3" x14ac:dyDescent="0.3">
      <c r="A45" t="s">
        <v>19</v>
      </c>
      <c r="B45">
        <v>2</v>
      </c>
      <c r="C45">
        <v>0.98478776174511662</v>
      </c>
    </row>
    <row r="46" spans="1:3" x14ac:dyDescent="0.3">
      <c r="A46" t="s">
        <v>19</v>
      </c>
      <c r="B46">
        <v>3</v>
      </c>
      <c r="C46">
        <v>1.0563871151822282</v>
      </c>
    </row>
    <row r="47" spans="1:3" x14ac:dyDescent="0.3">
      <c r="A47" s="1" t="s">
        <v>19</v>
      </c>
      <c r="B47" s="1">
        <v>4</v>
      </c>
      <c r="C47">
        <v>0.85579434875203442</v>
      </c>
    </row>
    <row r="48" spans="1:3" x14ac:dyDescent="0.3">
      <c r="A48" s="1" t="s">
        <v>26</v>
      </c>
      <c r="B48" s="1">
        <v>1</v>
      </c>
      <c r="C48">
        <v>0.89612767513656566</v>
      </c>
    </row>
    <row r="49" spans="1:3" x14ac:dyDescent="0.3">
      <c r="A49" s="1" t="s">
        <v>26</v>
      </c>
      <c r="B49" s="1">
        <v>1</v>
      </c>
      <c r="C49">
        <v>0.87797752588540767</v>
      </c>
    </row>
    <row r="50" spans="1:3" x14ac:dyDescent="0.3">
      <c r="A50" s="1" t="s">
        <v>26</v>
      </c>
      <c r="B50" s="1">
        <v>2</v>
      </c>
      <c r="C50">
        <v>0.97803389797563323</v>
      </c>
    </row>
    <row r="51" spans="1:3" x14ac:dyDescent="0.3">
      <c r="A51" s="1" t="s">
        <v>26</v>
      </c>
      <c r="B51" s="1">
        <v>3</v>
      </c>
      <c r="C51">
        <v>0.97725261424711796</v>
      </c>
    </row>
    <row r="52" spans="1:3" x14ac:dyDescent="0.3">
      <c r="A52" s="1" t="s">
        <v>26</v>
      </c>
      <c r="B52" s="1">
        <v>4</v>
      </c>
      <c r="C52">
        <v>0.9606111458434351</v>
      </c>
    </row>
    <row r="53" spans="1:3" x14ac:dyDescent="0.3">
      <c r="A53" s="6" t="s">
        <v>46</v>
      </c>
      <c r="B53" s="1">
        <v>1</v>
      </c>
      <c r="C53">
        <v>0.93465545241061554</v>
      </c>
    </row>
    <row r="54" spans="1:3" x14ac:dyDescent="0.3">
      <c r="A54" s="7" t="s">
        <v>46</v>
      </c>
      <c r="B54" s="8">
        <v>2</v>
      </c>
      <c r="C54">
        <v>0.35780879823118794</v>
      </c>
    </row>
    <row r="55" spans="1:3" x14ac:dyDescent="0.3">
      <c r="A55" s="6" t="s">
        <v>46</v>
      </c>
      <c r="B55" s="1">
        <v>3</v>
      </c>
      <c r="C55">
        <v>1.1025234866039302</v>
      </c>
    </row>
    <row r="56" spans="1:3" x14ac:dyDescent="0.3">
      <c r="A56" s="6" t="s">
        <v>46</v>
      </c>
      <c r="B56" s="1">
        <v>4</v>
      </c>
      <c r="C56">
        <v>1.0325059559437735</v>
      </c>
    </row>
    <row r="57" spans="1:3" x14ac:dyDescent="0.3">
      <c r="A57" t="s">
        <v>18</v>
      </c>
      <c r="B57" s="1">
        <v>1</v>
      </c>
      <c r="C57">
        <v>0.60367375369508935</v>
      </c>
    </row>
    <row r="58" spans="1:3" x14ac:dyDescent="0.3">
      <c r="A58" s="6" t="s">
        <v>18</v>
      </c>
      <c r="B58" s="1">
        <v>2</v>
      </c>
      <c r="C58">
        <v>1.0419456602338624</v>
      </c>
    </row>
    <row r="59" spans="1:3" x14ac:dyDescent="0.3">
      <c r="A59" t="s">
        <v>18</v>
      </c>
      <c r="B59">
        <v>2.5</v>
      </c>
      <c r="C59">
        <v>1.0573675981666095</v>
      </c>
    </row>
    <row r="60" spans="1:3" x14ac:dyDescent="0.3">
      <c r="A60" s="6" t="s">
        <v>18</v>
      </c>
      <c r="B60" s="1">
        <v>3</v>
      </c>
      <c r="C60">
        <v>1.0334181291179014</v>
      </c>
    </row>
    <row r="61" spans="1:3" x14ac:dyDescent="0.3">
      <c r="A61" s="1" t="s">
        <v>18</v>
      </c>
      <c r="B61" s="1">
        <v>4</v>
      </c>
      <c r="C61">
        <v>0.95901862223963974</v>
      </c>
    </row>
    <row r="62" spans="1:3" x14ac:dyDescent="0.3">
      <c r="A62" s="1" t="s">
        <v>22</v>
      </c>
      <c r="B62" s="1">
        <v>1</v>
      </c>
      <c r="C62">
        <v>0.99951547335647783</v>
      </c>
    </row>
    <row r="63" spans="1:3" x14ac:dyDescent="0.3">
      <c r="A63" t="s">
        <v>22</v>
      </c>
      <c r="B63">
        <v>2</v>
      </c>
      <c r="C63">
        <v>0.94345686202584833</v>
      </c>
    </row>
    <row r="64" spans="1:3" x14ac:dyDescent="0.3">
      <c r="A64" s="1" t="s">
        <v>22</v>
      </c>
      <c r="B64" s="1">
        <v>3</v>
      </c>
      <c r="C64">
        <v>1.0186663177476487</v>
      </c>
    </row>
    <row r="65" spans="1:3" x14ac:dyDescent="0.3">
      <c r="A65" t="s">
        <v>22</v>
      </c>
      <c r="B65">
        <v>4</v>
      </c>
      <c r="C65">
        <v>0.85287916839929956</v>
      </c>
    </row>
    <row r="66" spans="1:3" x14ac:dyDescent="0.3">
      <c r="A66" t="s">
        <v>20</v>
      </c>
      <c r="B66">
        <v>1</v>
      </c>
      <c r="C66">
        <v>0.75941732772199888</v>
      </c>
    </row>
    <row r="67" spans="1:3" x14ac:dyDescent="0.3">
      <c r="A67" s="1" t="s">
        <v>20</v>
      </c>
      <c r="B67" s="1">
        <v>2</v>
      </c>
      <c r="C67">
        <v>0.98711406102858812</v>
      </c>
    </row>
    <row r="68" spans="1:3" x14ac:dyDescent="0.3">
      <c r="A68" t="s">
        <v>20</v>
      </c>
      <c r="B68" s="1">
        <v>3</v>
      </c>
      <c r="C68">
        <v>1.0160810606356421</v>
      </c>
    </row>
    <row r="69" spans="1:3" x14ac:dyDescent="0.3">
      <c r="A69" s="1" t="s">
        <v>20</v>
      </c>
      <c r="B69" s="1">
        <v>4</v>
      </c>
      <c r="C69">
        <v>0.90843441042424322</v>
      </c>
    </row>
    <row r="70" spans="1:3" x14ac:dyDescent="0.3">
      <c r="A70" s="1" t="s">
        <v>21</v>
      </c>
      <c r="B70" s="1">
        <v>1</v>
      </c>
      <c r="C70">
        <v>0.79355056917584699</v>
      </c>
    </row>
    <row r="71" spans="1:3" x14ac:dyDescent="0.3">
      <c r="A71" s="1" t="s">
        <v>21</v>
      </c>
      <c r="B71" s="1">
        <v>2</v>
      </c>
      <c r="C71">
        <v>1.0451491694165294</v>
      </c>
    </row>
    <row r="72" spans="1:3" x14ac:dyDescent="0.3">
      <c r="A72" s="1" t="s">
        <v>21</v>
      </c>
      <c r="B72" s="1">
        <v>3</v>
      </c>
      <c r="C72">
        <v>1.1266710672253486</v>
      </c>
    </row>
    <row r="73" spans="1:3" x14ac:dyDescent="0.3">
      <c r="A73" t="s">
        <v>21</v>
      </c>
      <c r="B73">
        <v>4</v>
      </c>
      <c r="C73">
        <v>0.9411878958250971</v>
      </c>
    </row>
    <row r="74" spans="1:3" x14ac:dyDescent="0.3">
      <c r="A74" t="s">
        <v>14</v>
      </c>
      <c r="B74" s="1">
        <v>1</v>
      </c>
      <c r="C74">
        <v>0.76968738993425745</v>
      </c>
    </row>
    <row r="75" spans="1:3" x14ac:dyDescent="0.3">
      <c r="A75" t="s">
        <v>14</v>
      </c>
      <c r="B75">
        <v>2</v>
      </c>
      <c r="C75">
        <v>1.0284991795517375</v>
      </c>
    </row>
    <row r="76" spans="1:3" x14ac:dyDescent="0.3">
      <c r="A76" t="s">
        <v>14</v>
      </c>
      <c r="B76" s="1">
        <v>3</v>
      </c>
      <c r="C76">
        <v>0.96859781289057656</v>
      </c>
    </row>
    <row r="77" spans="1:3" x14ac:dyDescent="0.3">
      <c r="A77" t="s">
        <v>14</v>
      </c>
      <c r="B77">
        <v>4</v>
      </c>
      <c r="C77">
        <v>0.90236802433318797</v>
      </c>
    </row>
    <row r="78" spans="1:3" x14ac:dyDescent="0.3">
      <c r="A78" t="s">
        <v>34</v>
      </c>
      <c r="B78" s="1">
        <v>1</v>
      </c>
      <c r="C78">
        <v>0.73905472154427976</v>
      </c>
    </row>
    <row r="79" spans="1:3" x14ac:dyDescent="0.3">
      <c r="A79" s="2" t="s">
        <v>34</v>
      </c>
      <c r="B79" s="1">
        <v>2</v>
      </c>
      <c r="C79">
        <v>0.90433928614948078</v>
      </c>
    </row>
    <row r="80" spans="1:3" x14ac:dyDescent="0.3">
      <c r="A80" t="s">
        <v>34</v>
      </c>
      <c r="B80" s="1">
        <v>3</v>
      </c>
      <c r="C80">
        <v>0.87577864000312233</v>
      </c>
    </row>
    <row r="81" spans="1:3" x14ac:dyDescent="0.3">
      <c r="A81" t="s">
        <v>34</v>
      </c>
      <c r="B81" s="1">
        <v>4</v>
      </c>
      <c r="C81">
        <v>0.96383568220044291</v>
      </c>
    </row>
    <row r="82" spans="1:3" x14ac:dyDescent="0.3">
      <c r="A82" t="s">
        <v>31</v>
      </c>
      <c r="B82" s="1">
        <v>1</v>
      </c>
      <c r="C82">
        <v>0.95905756068266845</v>
      </c>
    </row>
    <row r="83" spans="1:3" x14ac:dyDescent="0.3">
      <c r="A83" t="s">
        <v>31</v>
      </c>
      <c r="B83" s="1">
        <v>2</v>
      </c>
      <c r="C83">
        <v>0.97995848114683604</v>
      </c>
    </row>
    <row r="84" spans="1:3" x14ac:dyDescent="0.3">
      <c r="A84" t="s">
        <v>31</v>
      </c>
      <c r="B84" s="1">
        <v>3</v>
      </c>
      <c r="C84">
        <v>0.92086729870718165</v>
      </c>
    </row>
    <row r="85" spans="1:3" x14ac:dyDescent="0.3">
      <c r="A85" t="s">
        <v>31</v>
      </c>
      <c r="B85" s="1">
        <v>4</v>
      </c>
      <c r="C85">
        <v>1.0336181232190651</v>
      </c>
    </row>
    <row r="86" spans="1:3" x14ac:dyDescent="0.3">
      <c r="A86" s="6" t="s">
        <v>32</v>
      </c>
      <c r="B86" s="1">
        <v>1</v>
      </c>
      <c r="C86">
        <v>0.81951496030297932</v>
      </c>
    </row>
    <row r="87" spans="1:3" x14ac:dyDescent="0.3">
      <c r="A87" t="s">
        <v>32</v>
      </c>
      <c r="B87" s="1">
        <v>2</v>
      </c>
      <c r="C87">
        <v>0.95478187573980955</v>
      </c>
    </row>
    <row r="88" spans="1:3" x14ac:dyDescent="0.3">
      <c r="A88" t="s">
        <v>32</v>
      </c>
      <c r="B88" s="1">
        <v>3</v>
      </c>
      <c r="C88">
        <v>0.96794827153205265</v>
      </c>
    </row>
    <row r="89" spans="1:3" x14ac:dyDescent="0.3">
      <c r="A89" s="3" t="s">
        <v>32</v>
      </c>
      <c r="B89" s="1">
        <v>4</v>
      </c>
      <c r="C89">
        <v>0.88395864597317997</v>
      </c>
    </row>
    <row r="90" spans="1:3" x14ac:dyDescent="0.3">
      <c r="A90" s="6" t="s">
        <v>53</v>
      </c>
      <c r="B90" s="1">
        <v>1</v>
      </c>
      <c r="C90">
        <v>0.69747092242001563</v>
      </c>
    </row>
    <row r="91" spans="1:3" x14ac:dyDescent="0.3">
      <c r="A91" s="6" t="s">
        <v>53</v>
      </c>
      <c r="B91" s="1">
        <v>2</v>
      </c>
      <c r="C91">
        <v>0.98535043635326547</v>
      </c>
    </row>
    <row r="92" spans="1:3" x14ac:dyDescent="0.3">
      <c r="A92" s="6" t="s">
        <v>53</v>
      </c>
      <c r="B92" s="1">
        <v>3</v>
      </c>
      <c r="C92">
        <v>1.0777138395182229</v>
      </c>
    </row>
    <row r="93" spans="1:3" x14ac:dyDescent="0.3">
      <c r="A93" s="6" t="s">
        <v>53</v>
      </c>
      <c r="B93" s="1">
        <v>4</v>
      </c>
      <c r="C93">
        <v>1.0046258737880631</v>
      </c>
    </row>
    <row r="94" spans="1:3" x14ac:dyDescent="0.3">
      <c r="A94" s="6" t="s">
        <v>55</v>
      </c>
      <c r="B94" s="1">
        <v>1</v>
      </c>
      <c r="C94">
        <v>0.69344034219588691</v>
      </c>
    </row>
    <row r="95" spans="1:3" x14ac:dyDescent="0.3">
      <c r="A95" s="6" t="s">
        <v>57</v>
      </c>
      <c r="B95" s="1">
        <v>4</v>
      </c>
      <c r="C95" t="s">
        <v>27</v>
      </c>
    </row>
    <row r="96" spans="1:3" x14ac:dyDescent="0.3">
      <c r="A96" s="6" t="s">
        <v>48</v>
      </c>
      <c r="B96" s="1">
        <v>1</v>
      </c>
      <c r="C96">
        <v>0.72998559238645855</v>
      </c>
    </row>
    <row r="97" spans="1:3" x14ac:dyDescent="0.3">
      <c r="A97" s="6" t="s">
        <v>48</v>
      </c>
      <c r="B97" s="1">
        <v>2</v>
      </c>
      <c r="C97">
        <v>0.98115040197467918</v>
      </c>
    </row>
    <row r="98" spans="1:3" x14ac:dyDescent="0.3">
      <c r="A98" s="6" t="s">
        <v>48</v>
      </c>
      <c r="B98" s="1">
        <v>3</v>
      </c>
      <c r="C98">
        <v>1.0247525587008373</v>
      </c>
    </row>
    <row r="99" spans="1:3" x14ac:dyDescent="0.3">
      <c r="A99" s="6" t="s">
        <v>48</v>
      </c>
      <c r="B99" s="1">
        <v>4</v>
      </c>
      <c r="C99">
        <v>0.89654831174595961</v>
      </c>
    </row>
    <row r="100" spans="1:3" x14ac:dyDescent="0.3">
      <c r="A100" s="6" t="s">
        <v>54</v>
      </c>
      <c r="B100" s="1">
        <v>1</v>
      </c>
      <c r="C100">
        <v>0.62809281765754854</v>
      </c>
    </row>
    <row r="101" spans="1:3" x14ac:dyDescent="0.3">
      <c r="A101" s="6" t="s">
        <v>54</v>
      </c>
      <c r="B101" s="1">
        <v>2</v>
      </c>
      <c r="C101">
        <v>0.98081764094227619</v>
      </c>
    </row>
    <row r="102" spans="1:3" x14ac:dyDescent="0.3">
      <c r="A102" s="6" t="s">
        <v>54</v>
      </c>
      <c r="B102" s="1">
        <v>3</v>
      </c>
      <c r="C102">
        <v>0.95562281420538697</v>
      </c>
    </row>
    <row r="103" spans="1:3" x14ac:dyDescent="0.3">
      <c r="A103" s="6" t="s">
        <v>54</v>
      </c>
      <c r="B103" s="1">
        <v>4</v>
      </c>
      <c r="C103">
        <v>0.88187783406292763</v>
      </c>
    </row>
    <row r="104" spans="1:3" x14ac:dyDescent="0.3">
      <c r="A104" s="6" t="s">
        <v>49</v>
      </c>
      <c r="B104" s="1">
        <v>1</v>
      </c>
      <c r="C104">
        <v>0.66034176822105639</v>
      </c>
    </row>
    <row r="105" spans="1:3" x14ac:dyDescent="0.3">
      <c r="A105" s="6" t="s">
        <v>52</v>
      </c>
      <c r="B105" s="1">
        <v>1</v>
      </c>
      <c r="C105">
        <v>0.74084619264873253</v>
      </c>
    </row>
    <row r="106" spans="1:3" x14ac:dyDescent="0.3">
      <c r="A106" s="6" t="s">
        <v>52</v>
      </c>
      <c r="B106" s="1">
        <v>2</v>
      </c>
      <c r="C106">
        <v>0.96630010887379303</v>
      </c>
    </row>
    <row r="107" spans="1:3" x14ac:dyDescent="0.3">
      <c r="A107" s="6" t="s">
        <v>52</v>
      </c>
      <c r="B107" s="1">
        <v>3</v>
      </c>
      <c r="C107">
        <v>0.99100159023323919</v>
      </c>
    </row>
    <row r="108" spans="1:3" x14ac:dyDescent="0.3">
      <c r="A108" s="6" t="s">
        <v>52</v>
      </c>
      <c r="B108" s="1">
        <v>3</v>
      </c>
      <c r="C108">
        <v>0.74764874447969554</v>
      </c>
    </row>
    <row r="109" spans="1:3" x14ac:dyDescent="0.3">
      <c r="A109" s="6" t="s">
        <v>52</v>
      </c>
      <c r="B109" s="1">
        <v>4</v>
      </c>
      <c r="C109">
        <v>0.96057885588934711</v>
      </c>
    </row>
    <row r="110" spans="1:3" x14ac:dyDescent="0.3">
      <c r="A110" s="6" t="s">
        <v>51</v>
      </c>
      <c r="B110" s="1">
        <v>1</v>
      </c>
      <c r="C110">
        <v>0.68252490336439864</v>
      </c>
    </row>
    <row r="111" spans="1:3" x14ac:dyDescent="0.3">
      <c r="A111" s="6" t="s">
        <v>51</v>
      </c>
      <c r="B111" s="1">
        <v>2</v>
      </c>
      <c r="C111">
        <v>0.97875774819083727</v>
      </c>
    </row>
    <row r="112" spans="1:3" x14ac:dyDescent="0.3">
      <c r="A112" s="6" t="s">
        <v>51</v>
      </c>
      <c r="B112" s="1">
        <v>3</v>
      </c>
      <c r="C112">
        <v>0.97116262467390158</v>
      </c>
    </row>
    <row r="113" spans="1:3" x14ac:dyDescent="0.3">
      <c r="A113" s="6" t="s">
        <v>56</v>
      </c>
      <c r="B113" s="1">
        <v>4</v>
      </c>
      <c r="C113">
        <v>0.85121268059577937</v>
      </c>
    </row>
    <row r="114" spans="1:3" x14ac:dyDescent="0.3">
      <c r="A114" s="6" t="s">
        <v>56</v>
      </c>
      <c r="B114" s="1">
        <v>4</v>
      </c>
      <c r="C114">
        <v>0.85121268059577937</v>
      </c>
    </row>
    <row r="115" spans="1:3" x14ac:dyDescent="0.3">
      <c r="A115" s="6" t="s">
        <v>50</v>
      </c>
      <c r="B115" s="1">
        <v>1</v>
      </c>
      <c r="C115">
        <v>0.6453849795715304</v>
      </c>
    </row>
    <row r="116" spans="1:3" x14ac:dyDescent="0.3">
      <c r="A116" s="6" t="s">
        <v>50</v>
      </c>
      <c r="B116" s="1">
        <v>2</v>
      </c>
      <c r="C116">
        <v>0.93607718373630355</v>
      </c>
    </row>
    <row r="117" spans="1:3" x14ac:dyDescent="0.3">
      <c r="A117" s="6" t="s">
        <v>50</v>
      </c>
      <c r="B117" s="1">
        <v>3</v>
      </c>
      <c r="C117">
        <v>0.96176754672293063</v>
      </c>
    </row>
    <row r="118" spans="1:3" x14ac:dyDescent="0.3">
      <c r="A118" s="6" t="s">
        <v>50</v>
      </c>
      <c r="B118" s="1">
        <v>4</v>
      </c>
      <c r="C118">
        <v>0.76619809511935133</v>
      </c>
    </row>
    <row r="119" spans="1:3" x14ac:dyDescent="0.3">
      <c r="A119" t="s">
        <v>29</v>
      </c>
      <c r="B119" s="1">
        <v>1</v>
      </c>
      <c r="C119">
        <v>0.78719487039073799</v>
      </c>
    </row>
    <row r="120" spans="1:3" x14ac:dyDescent="0.3">
      <c r="A120" t="s">
        <v>29</v>
      </c>
      <c r="B120" s="1">
        <v>2</v>
      </c>
      <c r="C120">
        <v>1.1962978609346202</v>
      </c>
    </row>
    <row r="121" spans="1:3" x14ac:dyDescent="0.3">
      <c r="A121" t="s">
        <v>29</v>
      </c>
      <c r="B121" s="1">
        <v>3</v>
      </c>
      <c r="C121">
        <v>1.1947027041898006</v>
      </c>
    </row>
    <row r="122" spans="1:3" x14ac:dyDescent="0.3">
      <c r="A122" t="s">
        <v>29</v>
      </c>
      <c r="B122" s="1">
        <v>4</v>
      </c>
      <c r="C122">
        <v>0.95362016772193636</v>
      </c>
    </row>
    <row r="123" spans="1:3" x14ac:dyDescent="0.3">
      <c r="A123" t="s">
        <v>30</v>
      </c>
      <c r="B123" s="1">
        <v>1</v>
      </c>
      <c r="C123">
        <v>0.83836269482284442</v>
      </c>
    </row>
    <row r="124" spans="1:3" x14ac:dyDescent="0.3">
      <c r="A124" t="s">
        <v>30</v>
      </c>
      <c r="B124" s="1">
        <v>2</v>
      </c>
      <c r="C124">
        <v>1.0625625168622184</v>
      </c>
    </row>
    <row r="125" spans="1:3" x14ac:dyDescent="0.3">
      <c r="A125" t="s">
        <v>30</v>
      </c>
      <c r="B125" s="1">
        <v>3</v>
      </c>
      <c r="C125">
        <v>1.1406222145377323</v>
      </c>
    </row>
    <row r="126" spans="1:3" x14ac:dyDescent="0.3">
      <c r="A126" t="s">
        <v>30</v>
      </c>
      <c r="B126" s="1">
        <v>4</v>
      </c>
      <c r="C126">
        <v>0.93129252347737668</v>
      </c>
    </row>
    <row r="127" spans="1:3" x14ac:dyDescent="0.3">
      <c r="A127" s="6" t="s">
        <v>47</v>
      </c>
      <c r="B127" s="1">
        <v>2</v>
      </c>
      <c r="C127">
        <v>1.0261029664440544</v>
      </c>
    </row>
    <row r="128" spans="1:3" x14ac:dyDescent="0.3">
      <c r="A128" s="6" t="s">
        <v>47</v>
      </c>
      <c r="B128" s="1">
        <v>3</v>
      </c>
      <c r="C128">
        <v>0.98510521565568743</v>
      </c>
    </row>
    <row r="129" spans="1:3" x14ac:dyDescent="0.3">
      <c r="A129" s="6" t="s">
        <v>47</v>
      </c>
      <c r="B129" s="1">
        <v>4</v>
      </c>
      <c r="C129">
        <v>0.85137004322195031</v>
      </c>
    </row>
    <row r="130" spans="1:3" x14ac:dyDescent="0.3">
      <c r="A130" s="2" t="s">
        <v>36</v>
      </c>
      <c r="B130" s="1">
        <v>1</v>
      </c>
      <c r="C130">
        <v>0.47127849093014768</v>
      </c>
    </row>
    <row r="131" spans="1:3" x14ac:dyDescent="0.3">
      <c r="A131" t="s">
        <v>36</v>
      </c>
      <c r="B131" s="1">
        <v>2</v>
      </c>
      <c r="C131">
        <v>0.89539123733150128</v>
      </c>
    </row>
    <row r="132" spans="1:3" x14ac:dyDescent="0.3">
      <c r="A132" t="s">
        <v>36</v>
      </c>
      <c r="B132" s="1">
        <v>3</v>
      </c>
      <c r="C132">
        <v>0.9353065398100906</v>
      </c>
    </row>
    <row r="133" spans="1:3" x14ac:dyDescent="0.3">
      <c r="A133" s="3" t="s">
        <v>36</v>
      </c>
      <c r="B133" s="1">
        <v>4</v>
      </c>
      <c r="C133">
        <v>0.90909342531426274</v>
      </c>
    </row>
    <row r="134" spans="1:3" x14ac:dyDescent="0.3">
      <c r="A134" s="3" t="s">
        <v>35</v>
      </c>
      <c r="B134" s="1">
        <v>1</v>
      </c>
      <c r="C134">
        <v>0.85085333347728531</v>
      </c>
    </row>
    <row r="135" spans="1:3" x14ac:dyDescent="0.3">
      <c r="A135" s="2" t="s">
        <v>35</v>
      </c>
      <c r="B135" s="1">
        <v>2</v>
      </c>
      <c r="C135">
        <v>0.82925367339189293</v>
      </c>
    </row>
    <row r="136" spans="1:3" x14ac:dyDescent="0.3">
      <c r="A136" s="3" t="s">
        <v>35</v>
      </c>
      <c r="B136" s="1">
        <v>3</v>
      </c>
      <c r="C136">
        <v>1.0591795130163184</v>
      </c>
    </row>
    <row r="137" spans="1:3" x14ac:dyDescent="0.3">
      <c r="A137" t="s">
        <v>35</v>
      </c>
      <c r="B137" s="1">
        <v>4</v>
      </c>
      <c r="C137">
        <v>0.86032767387180353</v>
      </c>
    </row>
  </sheetData>
  <sortState ref="A2:C137">
    <sortCondition ref="A2:A137"/>
    <sortCondition ref="B2: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Bevans, R.A.</dc:creator>
  <cp:lastModifiedBy>Bevans, R.A.</cp:lastModifiedBy>
  <dcterms:created xsi:type="dcterms:W3CDTF">2018-01-04T08:26:47Z</dcterms:created>
  <dcterms:modified xsi:type="dcterms:W3CDTF">2018-01-04T10:53:12Z</dcterms:modified>
</cp:coreProperties>
</file>